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ade\Documents\Estudo Carreiras TAE\"/>
    </mc:Choice>
  </mc:AlternateContent>
  <bookViews>
    <workbookView xWindow="0" yWindow="0" windowWidth="19200" windowHeight="7050" tabRatio="722" firstSheet="3" activeTab="3"/>
  </bookViews>
  <sheets>
    <sheet name="Planilha1" sheetId="24" state="hidden" r:id="rId1"/>
    <sheet name="Desdobramento Nova Matriz" sheetId="22" state="hidden" r:id="rId2"/>
    <sheet name="Efeito Progressão" sheetId="26" state="hidden" r:id="rId3"/>
    <sheet name="Quadro Resumo" sheetId="2" r:id="rId4"/>
    <sheet name="Proposta" sheetId="4" state="hidden" r:id="rId5"/>
    <sheet name="2024" sheetId="19" state="hidden" r:id="rId6"/>
    <sheet name="2025" sheetId="20" state="hidden" r:id="rId7"/>
    <sheet name="2026" sheetId="21" state="hidden" r:id="rId8"/>
    <sheet name="BD de Pessoal" sheetId="12" state="hidden" r:id="rId9"/>
    <sheet name="BD Qtde Servidores Aposentados " sheetId="13" state="hidden" r:id="rId10"/>
    <sheet name="BD Qtde Servidores Ativos" sheetId="14" state="hidden" r:id="rId11"/>
  </sheets>
  <definedNames>
    <definedName name="_xlnm.Print_Area" localSheetId="3">'Quadro Resumo'!$B$2:$P$101</definedName>
  </definedNames>
  <calcPr calcId="162913"/>
</workbook>
</file>

<file path=xl/calcChain.xml><?xml version="1.0" encoding="utf-8"?>
<calcChain xmlns="http://schemas.openxmlformats.org/spreadsheetml/2006/main">
  <c r="E25" i="2" l="1"/>
  <c r="C7" i="4" l="1"/>
  <c r="C7" i="21" s="1"/>
  <c r="C7" i="20" l="1"/>
  <c r="C7" i="19"/>
  <c r="O8" i="26"/>
  <c r="O9" i="26" s="1"/>
  <c r="O10" i="26" s="1"/>
  <c r="O11" i="26" s="1"/>
  <c r="O12" i="26" s="1"/>
  <c r="O13" i="26" s="1"/>
  <c r="O14" i="26" s="1"/>
  <c r="O15" i="26" s="1"/>
  <c r="O16" i="26" s="1"/>
  <c r="O17" i="26" s="1"/>
  <c r="O18" i="26" s="1"/>
  <c r="O19" i="26" s="1"/>
  <c r="O20" i="26" s="1"/>
  <c r="O21" i="26" s="1"/>
  <c r="O22" i="26" s="1"/>
  <c r="O23" i="26" s="1"/>
  <c r="O24" i="26" s="1"/>
  <c r="O25" i="26" s="1"/>
  <c r="H12" i="26"/>
  <c r="H13" i="26" s="1"/>
  <c r="H14" i="26" s="1"/>
  <c r="H15" i="26" s="1"/>
  <c r="H16" i="26" s="1"/>
  <c r="H17" i="26" s="1"/>
  <c r="H18" i="26" s="1"/>
  <c r="H19" i="26" s="1"/>
  <c r="H20" i="26" s="1"/>
  <c r="H21" i="26" s="1"/>
  <c r="H22" i="26" s="1"/>
  <c r="H23" i="26" s="1"/>
  <c r="H24" i="26" s="1"/>
  <c r="H25" i="26" s="1"/>
  <c r="H11" i="26"/>
  <c r="H10" i="26"/>
  <c r="H9" i="26"/>
  <c r="H8" i="26"/>
  <c r="Q9" i="26"/>
  <c r="Q8" i="26"/>
  <c r="Q10" i="26"/>
  <c r="Q11" i="26" s="1"/>
  <c r="Q12" i="26" s="1"/>
  <c r="Q13" i="26" s="1"/>
  <c r="Q14" i="26" s="1"/>
  <c r="Q15" i="26" s="1"/>
  <c r="Q16" i="26" s="1"/>
  <c r="Q17" i="26" s="1"/>
  <c r="Q18" i="26" s="1"/>
  <c r="Q19" i="26" s="1"/>
  <c r="Q20" i="26" s="1"/>
  <c r="Q21" i="26" s="1"/>
  <c r="Q22" i="26" s="1"/>
  <c r="Q23" i="26" s="1"/>
  <c r="Q24" i="26" s="1"/>
  <c r="Q25" i="26" s="1"/>
  <c r="M8" i="26"/>
  <c r="M9" i="26"/>
  <c r="M10" i="26" s="1"/>
  <c r="M11" i="26" s="1"/>
  <c r="M12" i="26" s="1"/>
  <c r="M13" i="26" s="1"/>
  <c r="M14" i="26" s="1"/>
  <c r="M15" i="26" s="1"/>
  <c r="M16" i="26" s="1"/>
  <c r="M17" i="26" s="1"/>
  <c r="M18" i="26" s="1"/>
  <c r="M19" i="26" s="1"/>
  <c r="M20" i="26" s="1"/>
  <c r="M21" i="26" s="1"/>
  <c r="M22" i="26" s="1"/>
  <c r="M23" i="26" s="1"/>
  <c r="M24" i="26" s="1"/>
  <c r="M25" i="26" s="1"/>
  <c r="J14" i="26"/>
  <c r="J15" i="26" s="1"/>
  <c r="J16" i="26" s="1"/>
  <c r="J17" i="26" s="1"/>
  <c r="J18" i="26" s="1"/>
  <c r="J19" i="26" s="1"/>
  <c r="J20" i="26" s="1"/>
  <c r="J21" i="26" s="1"/>
  <c r="J22" i="26" s="1"/>
  <c r="J23" i="26" s="1"/>
  <c r="J24" i="26" s="1"/>
  <c r="J25" i="26" s="1"/>
  <c r="J13" i="26"/>
  <c r="J12" i="26"/>
  <c r="J11" i="26"/>
  <c r="J10" i="26"/>
  <c r="J9" i="26"/>
  <c r="J8" i="26"/>
  <c r="F10" i="26"/>
  <c r="F11" i="26" s="1"/>
  <c r="F12" i="26" s="1"/>
  <c r="F13" i="26" s="1"/>
  <c r="F14" i="26" s="1"/>
  <c r="F15" i="26" s="1"/>
  <c r="F16" i="26" s="1"/>
  <c r="F17" i="26" s="1"/>
  <c r="F18" i="26" s="1"/>
  <c r="F19" i="26" s="1"/>
  <c r="F20" i="26" s="1"/>
  <c r="F21" i="26" s="1"/>
  <c r="F22" i="26" s="1"/>
  <c r="F23" i="26" s="1"/>
  <c r="F24" i="26" s="1"/>
  <c r="F25" i="26" s="1"/>
  <c r="F9" i="26"/>
  <c r="F8" i="26"/>
  <c r="E45" i="2" l="1"/>
  <c r="C6" i="2" s="1"/>
  <c r="P55" i="2" l="1"/>
  <c r="Q24" i="2"/>
  <c r="Q23" i="2"/>
  <c r="Q22" i="2"/>
  <c r="Q21" i="2"/>
  <c r="Q20" i="2"/>
  <c r="Q19" i="2"/>
  <c r="Q18" i="2"/>
  <c r="Q17" i="2"/>
  <c r="Q16" i="2"/>
  <c r="Q15" i="2"/>
  <c r="S55" i="2"/>
  <c r="B49" i="2"/>
  <c r="B31" i="2" l="1"/>
  <c r="E37" i="2"/>
  <c r="E29" i="2"/>
  <c r="G29" i="2"/>
  <c r="AB126" i="4"/>
  <c r="AB125" i="4"/>
  <c r="AB124" i="4"/>
  <c r="AB123" i="4"/>
  <c r="AB122" i="4"/>
  <c r="AB121" i="4"/>
  <c r="CV122" i="21"/>
  <c r="CU122" i="21"/>
  <c r="CV122" i="20"/>
  <c r="CU122" i="20"/>
  <c r="P91" i="21"/>
  <c r="B35" i="2" l="1"/>
  <c r="B53" i="2"/>
  <c r="E47" i="2"/>
  <c r="G47" i="2" s="1"/>
  <c r="I47" i="2" s="1"/>
  <c r="P91" i="20"/>
  <c r="P91" i="19"/>
  <c r="O91" i="19" s="1"/>
  <c r="F91" i="20" s="1"/>
  <c r="G4" i="20"/>
  <c r="F4" i="20"/>
  <c r="E4" i="20"/>
  <c r="D4" i="20"/>
  <c r="G4" i="21"/>
  <c r="F4" i="21"/>
  <c r="E4" i="21"/>
  <c r="D4" i="21"/>
  <c r="G4" i="19"/>
  <c r="F4" i="19"/>
  <c r="E4" i="19"/>
  <c r="D4" i="19"/>
  <c r="L9" i="2"/>
  <c r="K47" i="2" l="1"/>
  <c r="P47" i="2"/>
  <c r="O91" i="20"/>
  <c r="F91" i="21" s="1"/>
  <c r="O91" i="21" s="1"/>
  <c r="O72" i="19"/>
  <c r="O15" i="19"/>
  <c r="O53" i="19"/>
  <c r="O34" i="19"/>
  <c r="S47" i="2" l="1"/>
  <c r="F72" i="20"/>
  <c r="O72" i="20"/>
  <c r="P34" i="19"/>
  <c r="F34" i="20"/>
  <c r="F53" i="20"/>
  <c r="O53" i="20" s="1"/>
  <c r="F53" i="21" s="1"/>
  <c r="O53" i="21" s="1"/>
  <c r="P15" i="19"/>
  <c r="F15" i="20"/>
  <c r="O15" i="20" s="1"/>
  <c r="F15" i="21" s="1"/>
  <c r="O15" i="21" s="1"/>
  <c r="O34" i="20"/>
  <c r="F34" i="21" s="1"/>
  <c r="O34" i="21" s="1"/>
  <c r="P72" i="19"/>
  <c r="P53" i="19"/>
  <c r="P72" i="20" l="1"/>
  <c r="P15" i="21"/>
  <c r="P53" i="21"/>
  <c r="P15" i="20"/>
  <c r="P34" i="21"/>
  <c r="F72" i="21"/>
  <c r="P34" i="20"/>
  <c r="P53" i="20"/>
  <c r="O72" i="21" l="1"/>
  <c r="P72" i="21" l="1"/>
  <c r="D9" i="24" l="1"/>
  <c r="D10" i="24"/>
  <c r="D11" i="24"/>
  <c r="D12" i="24"/>
  <c r="D13" i="24"/>
  <c r="E7" i="24"/>
  <c r="F2" i="24"/>
  <c r="G2" i="24" s="1"/>
  <c r="E13" i="24" l="1"/>
  <c r="E4" i="24"/>
  <c r="E10" i="24" s="1"/>
  <c r="E3" i="24"/>
  <c r="E9" i="24" s="1"/>
  <c r="E6" i="24"/>
  <c r="E12" i="24" s="1"/>
  <c r="E5" i="24"/>
  <c r="E11" i="24" s="1"/>
  <c r="F7" i="24"/>
  <c r="F3" i="24"/>
  <c r="F9" i="24" s="1"/>
  <c r="F4" i="24"/>
  <c r="F10" i="24" s="1"/>
  <c r="H2" i="24"/>
  <c r="G7" i="24"/>
  <c r="G13" i="24" s="1"/>
  <c r="AG119" i="4"/>
  <c r="F5" i="24" l="1"/>
  <c r="F11" i="24" s="1"/>
  <c r="F13" i="24"/>
  <c r="F6" i="24"/>
  <c r="F12" i="24" s="1"/>
  <c r="G6" i="24"/>
  <c r="G12" i="24" s="1"/>
  <c r="G3" i="24"/>
  <c r="G9" i="24" s="1"/>
  <c r="G5" i="24"/>
  <c r="G11" i="24" s="1"/>
  <c r="G4" i="24"/>
  <c r="G10" i="24" s="1"/>
  <c r="I2" i="24"/>
  <c r="H7" i="24"/>
  <c r="H13" i="24" s="1"/>
  <c r="B4" i="4"/>
  <c r="F23" i="2"/>
  <c r="G4" i="4"/>
  <c r="F4" i="4"/>
  <c r="E4" i="4"/>
  <c r="D4" i="4"/>
  <c r="H3" i="24" l="1"/>
  <c r="H9" i="24" s="1"/>
  <c r="H4" i="24"/>
  <c r="H10" i="24" s="1"/>
  <c r="H6" i="24"/>
  <c r="H12" i="24" s="1"/>
  <c r="H5" i="24"/>
  <c r="H11" i="24" s="1"/>
  <c r="E23" i="2"/>
  <c r="J2" i="24"/>
  <c r="I7" i="24"/>
  <c r="I13" i="24" s="1"/>
  <c r="T24" i="2"/>
  <c r="Y28" i="2"/>
  <c r="X28" i="2"/>
  <c r="W28" i="2"/>
  <c r="Z28" i="2" s="1"/>
  <c r="J23" i="2" l="1"/>
  <c r="C6" i="4"/>
  <c r="I3" i="24"/>
  <c r="I9" i="24" s="1"/>
  <c r="I5" i="24"/>
  <c r="I11" i="24" s="1"/>
  <c r="I4" i="24"/>
  <c r="I10" i="24" s="1"/>
  <c r="I6" i="24"/>
  <c r="I12" i="24" s="1"/>
  <c r="K23" i="2"/>
  <c r="M23" i="2"/>
  <c r="G23" i="2"/>
  <c r="N23" i="2"/>
  <c r="L23" i="2"/>
  <c r="H23" i="2"/>
  <c r="I23" i="2"/>
  <c r="K2" i="24"/>
  <c r="J7" i="24"/>
  <c r="J13" i="24" s="1"/>
  <c r="J91" i="19"/>
  <c r="I91" i="19"/>
  <c r="H91" i="19"/>
  <c r="G91" i="19"/>
  <c r="J91" i="20"/>
  <c r="I91" i="20"/>
  <c r="H91" i="20"/>
  <c r="G91" i="20"/>
  <c r="J91" i="21"/>
  <c r="I91" i="21"/>
  <c r="H91" i="21"/>
  <c r="G91" i="21"/>
  <c r="J91" i="4"/>
  <c r="I91" i="4"/>
  <c r="H91" i="4"/>
  <c r="G91" i="4"/>
  <c r="J5" i="24" l="1"/>
  <c r="J11" i="24" s="1"/>
  <c r="J4" i="24"/>
  <c r="J10" i="24" s="1"/>
  <c r="J3" i="24"/>
  <c r="J9" i="24" s="1"/>
  <c r="J6" i="24"/>
  <c r="J12" i="24" s="1"/>
  <c r="L2" i="24"/>
  <c r="K7" i="24"/>
  <c r="K13" i="24" s="1"/>
  <c r="G61" i="22"/>
  <c r="G80" i="22"/>
  <c r="G42" i="22"/>
  <c r="G23" i="22"/>
  <c r="G4" i="22"/>
  <c r="K5" i="24" l="1"/>
  <c r="K11" i="24" s="1"/>
  <c r="K6" i="24"/>
  <c r="K12" i="24" s="1"/>
  <c r="K3" i="24"/>
  <c r="K9" i="24" s="1"/>
  <c r="K4" i="24"/>
  <c r="K10" i="24" s="1"/>
  <c r="M2" i="24"/>
  <c r="L7" i="24"/>
  <c r="L13" i="24" s="1"/>
  <c r="L3" i="24" l="1"/>
  <c r="L9" i="24" s="1"/>
  <c r="L6" i="24"/>
  <c r="L12" i="24" s="1"/>
  <c r="L4" i="24"/>
  <c r="L10" i="24" s="1"/>
  <c r="L5" i="24"/>
  <c r="L11" i="24" s="1"/>
  <c r="N2" i="24"/>
  <c r="M7" i="24"/>
  <c r="M13" i="24" s="1"/>
  <c r="M4" i="24" l="1"/>
  <c r="M10" i="24" s="1"/>
  <c r="M5" i="24"/>
  <c r="M11" i="24" s="1"/>
  <c r="M3" i="24"/>
  <c r="M9" i="24" s="1"/>
  <c r="M6" i="24"/>
  <c r="M12" i="24" s="1"/>
  <c r="O2" i="24"/>
  <c r="N7" i="24"/>
  <c r="N13" i="24" s="1"/>
  <c r="T23" i="2"/>
  <c r="T22" i="2"/>
  <c r="T21" i="2"/>
  <c r="T20" i="2"/>
  <c r="T19" i="2"/>
  <c r="T18" i="2"/>
  <c r="T17" i="2"/>
  <c r="T16" i="2"/>
  <c r="T15" i="2"/>
  <c r="N5" i="24" l="1"/>
  <c r="N11" i="24" s="1"/>
  <c r="N3" i="24"/>
  <c r="N9" i="24" s="1"/>
  <c r="N6" i="24"/>
  <c r="N12" i="24" s="1"/>
  <c r="N4" i="24"/>
  <c r="N10" i="24" s="1"/>
  <c r="P2" i="24"/>
  <c r="O7" i="24"/>
  <c r="O13" i="24" s="1"/>
  <c r="C6" i="19"/>
  <c r="C6" i="20"/>
  <c r="C6" i="21"/>
  <c r="O6" i="24" l="1"/>
  <c r="O12" i="24" s="1"/>
  <c r="O3" i="24"/>
  <c r="O9" i="24" s="1"/>
  <c r="O5" i="24"/>
  <c r="O11" i="24" s="1"/>
  <c r="O4" i="24"/>
  <c r="O10" i="24" s="1"/>
  <c r="Q2" i="24"/>
  <c r="P7" i="24"/>
  <c r="P13" i="24" s="1"/>
  <c r="L309" i="14"/>
  <c r="K309" i="14"/>
  <c r="J309" i="14"/>
  <c r="I309" i="14"/>
  <c r="H309" i="14"/>
  <c r="G309" i="14"/>
  <c r="F309" i="14"/>
  <c r="E309" i="14"/>
  <c r="L308" i="14"/>
  <c r="K308" i="14"/>
  <c r="J308" i="14"/>
  <c r="I308" i="14"/>
  <c r="H308" i="14"/>
  <c r="G308" i="14"/>
  <c r="F308" i="14"/>
  <c r="E308" i="14"/>
  <c r="L307" i="14"/>
  <c r="K307" i="14"/>
  <c r="J307" i="14"/>
  <c r="I307" i="14"/>
  <c r="H307" i="14"/>
  <c r="G307" i="14"/>
  <c r="F307" i="14"/>
  <c r="E307" i="14"/>
  <c r="L306" i="14"/>
  <c r="K306" i="14"/>
  <c r="J306" i="14"/>
  <c r="I306" i="14"/>
  <c r="H306" i="14"/>
  <c r="G306" i="14"/>
  <c r="F306" i="14"/>
  <c r="E306" i="14"/>
  <c r="L305" i="14"/>
  <c r="K305" i="14"/>
  <c r="J305" i="14"/>
  <c r="I305" i="14"/>
  <c r="H305" i="14"/>
  <c r="G305" i="14"/>
  <c r="F305" i="14"/>
  <c r="E305" i="14"/>
  <c r="L304" i="14"/>
  <c r="K304" i="14"/>
  <c r="J304" i="14"/>
  <c r="I304" i="14"/>
  <c r="H304" i="14"/>
  <c r="G304" i="14"/>
  <c r="F304" i="14"/>
  <c r="E304" i="14"/>
  <c r="L303" i="14"/>
  <c r="K303" i="14"/>
  <c r="J303" i="14"/>
  <c r="I303" i="14"/>
  <c r="H303" i="14"/>
  <c r="G303" i="14"/>
  <c r="F303" i="14"/>
  <c r="E303" i="14"/>
  <c r="L302" i="14"/>
  <c r="K302" i="14"/>
  <c r="J302" i="14"/>
  <c r="I302" i="14"/>
  <c r="H302" i="14"/>
  <c r="G302" i="14"/>
  <c r="F302" i="14"/>
  <c r="E302" i="14"/>
  <c r="L301" i="14"/>
  <c r="K301" i="14"/>
  <c r="J301" i="14"/>
  <c r="I301" i="14"/>
  <c r="H301" i="14"/>
  <c r="G301" i="14"/>
  <c r="F301" i="14"/>
  <c r="E301" i="14"/>
  <c r="L300" i="14"/>
  <c r="K300" i="14"/>
  <c r="J300" i="14"/>
  <c r="I300" i="14"/>
  <c r="H300" i="14"/>
  <c r="G300" i="14"/>
  <c r="F300" i="14"/>
  <c r="E300" i="14"/>
  <c r="L299" i="14"/>
  <c r="K299" i="14"/>
  <c r="J299" i="14"/>
  <c r="I299" i="14"/>
  <c r="H299" i="14"/>
  <c r="G299" i="14"/>
  <c r="F299" i="14"/>
  <c r="E299" i="14"/>
  <c r="L298" i="14"/>
  <c r="K298" i="14"/>
  <c r="J298" i="14"/>
  <c r="I298" i="14"/>
  <c r="H298" i="14"/>
  <c r="G298" i="14"/>
  <c r="F298" i="14"/>
  <c r="E298" i="14"/>
  <c r="L297" i="14"/>
  <c r="K297" i="14"/>
  <c r="J297" i="14"/>
  <c r="I297" i="14"/>
  <c r="H297" i="14"/>
  <c r="G297" i="14"/>
  <c r="F297" i="14"/>
  <c r="E297" i="14"/>
  <c r="L296" i="14"/>
  <c r="K296" i="14"/>
  <c r="J296" i="14"/>
  <c r="I296" i="14"/>
  <c r="H296" i="14"/>
  <c r="G296" i="14"/>
  <c r="F296" i="14"/>
  <c r="E296" i="14"/>
  <c r="L295" i="14"/>
  <c r="K295" i="14"/>
  <c r="J295" i="14"/>
  <c r="I295" i="14"/>
  <c r="H295" i="14"/>
  <c r="G295" i="14"/>
  <c r="F295" i="14"/>
  <c r="E295" i="14"/>
  <c r="L294" i="14"/>
  <c r="K294" i="14"/>
  <c r="J294" i="14"/>
  <c r="I294" i="14"/>
  <c r="H294" i="14"/>
  <c r="G294" i="14"/>
  <c r="F294" i="14"/>
  <c r="E294" i="14"/>
  <c r="L293" i="14"/>
  <c r="K293" i="14"/>
  <c r="J293" i="14"/>
  <c r="I293" i="14"/>
  <c r="H293" i="14"/>
  <c r="G293" i="14"/>
  <c r="F293" i="14"/>
  <c r="E293" i="14"/>
  <c r="L292" i="14"/>
  <c r="K292" i="14"/>
  <c r="J292" i="14"/>
  <c r="I292" i="14"/>
  <c r="H292" i="14"/>
  <c r="G292" i="14"/>
  <c r="F292" i="14"/>
  <c r="E292" i="14"/>
  <c r="L291" i="14"/>
  <c r="K291" i="14"/>
  <c r="J291" i="14"/>
  <c r="I291" i="14"/>
  <c r="H291" i="14"/>
  <c r="G291" i="14"/>
  <c r="F291" i="14"/>
  <c r="E291" i="14"/>
  <c r="L290" i="14"/>
  <c r="K290" i="14"/>
  <c r="J290" i="14"/>
  <c r="I290" i="14"/>
  <c r="H290" i="14"/>
  <c r="G290" i="14"/>
  <c r="F290" i="14"/>
  <c r="E290" i="14"/>
  <c r="L289" i="14"/>
  <c r="K289" i="14"/>
  <c r="J289" i="14"/>
  <c r="I289" i="14"/>
  <c r="H289" i="14"/>
  <c r="G289" i="14"/>
  <c r="F289" i="14"/>
  <c r="E289" i="14"/>
  <c r="L288" i="14"/>
  <c r="K288" i="14"/>
  <c r="J288" i="14"/>
  <c r="I288" i="14"/>
  <c r="H288" i="14"/>
  <c r="G288" i="14"/>
  <c r="F288" i="14"/>
  <c r="E288" i="14"/>
  <c r="L287" i="14"/>
  <c r="K287" i="14"/>
  <c r="J287" i="14"/>
  <c r="I287" i="14"/>
  <c r="H287" i="14"/>
  <c r="G287" i="14"/>
  <c r="F287" i="14"/>
  <c r="E287" i="14"/>
  <c r="L286" i="14"/>
  <c r="K286" i="14"/>
  <c r="J286" i="14"/>
  <c r="I286" i="14"/>
  <c r="H286" i="14"/>
  <c r="G286" i="14"/>
  <c r="F286" i="14"/>
  <c r="E286" i="14"/>
  <c r="L285" i="14"/>
  <c r="K285" i="14"/>
  <c r="J285" i="14"/>
  <c r="I285" i="14"/>
  <c r="H285" i="14"/>
  <c r="G285" i="14"/>
  <c r="F285" i="14"/>
  <c r="E285" i="14"/>
  <c r="L284" i="14"/>
  <c r="K284" i="14"/>
  <c r="J284" i="14"/>
  <c r="I284" i="14"/>
  <c r="H284" i="14"/>
  <c r="G284" i="14"/>
  <c r="F284" i="14"/>
  <c r="E284" i="14"/>
  <c r="L283" i="14"/>
  <c r="K283" i="14"/>
  <c r="J283" i="14"/>
  <c r="I283" i="14"/>
  <c r="H283" i="14"/>
  <c r="G283" i="14"/>
  <c r="F283" i="14"/>
  <c r="E283" i="14"/>
  <c r="L282" i="14"/>
  <c r="K282" i="14"/>
  <c r="J282" i="14"/>
  <c r="I282" i="14"/>
  <c r="H282" i="14"/>
  <c r="G282" i="14"/>
  <c r="F282" i="14"/>
  <c r="E282" i="14"/>
  <c r="L281" i="14"/>
  <c r="K281" i="14"/>
  <c r="J281" i="14"/>
  <c r="I281" i="14"/>
  <c r="H281" i="14"/>
  <c r="G281" i="14"/>
  <c r="F281" i="14"/>
  <c r="E281" i="14"/>
  <c r="L280" i="14"/>
  <c r="K280" i="14"/>
  <c r="J280" i="14"/>
  <c r="I280" i="14"/>
  <c r="H280" i="14"/>
  <c r="G280" i="14"/>
  <c r="F280" i="14"/>
  <c r="E280" i="14"/>
  <c r="L279" i="14"/>
  <c r="K279" i="14"/>
  <c r="J279" i="14"/>
  <c r="I279" i="14"/>
  <c r="H279" i="14"/>
  <c r="G279" i="14"/>
  <c r="F279" i="14"/>
  <c r="E279" i="14"/>
  <c r="L278" i="14"/>
  <c r="K278" i="14"/>
  <c r="J278" i="14"/>
  <c r="I278" i="14"/>
  <c r="H278" i="14"/>
  <c r="G278" i="14"/>
  <c r="F278" i="14"/>
  <c r="E278" i="14"/>
  <c r="L277" i="14"/>
  <c r="K277" i="14"/>
  <c r="J277" i="14"/>
  <c r="I277" i="14"/>
  <c r="H277" i="14"/>
  <c r="G277" i="14"/>
  <c r="F277" i="14"/>
  <c r="E277" i="14"/>
  <c r="L276" i="14"/>
  <c r="K276" i="14"/>
  <c r="J276" i="14"/>
  <c r="I276" i="14"/>
  <c r="H276" i="14"/>
  <c r="G276" i="14"/>
  <c r="F276" i="14"/>
  <c r="E276" i="14"/>
  <c r="L275" i="14"/>
  <c r="K275" i="14"/>
  <c r="J275" i="14"/>
  <c r="I275" i="14"/>
  <c r="H275" i="14"/>
  <c r="G275" i="14"/>
  <c r="F275" i="14"/>
  <c r="E275" i="14"/>
  <c r="L274" i="14"/>
  <c r="K274" i="14"/>
  <c r="J274" i="14"/>
  <c r="I274" i="14"/>
  <c r="H274" i="14"/>
  <c r="G274" i="14"/>
  <c r="F274" i="14"/>
  <c r="E274" i="14"/>
  <c r="L273" i="14"/>
  <c r="K273" i="14"/>
  <c r="J273" i="14"/>
  <c r="I273" i="14"/>
  <c r="H273" i="14"/>
  <c r="G273" i="14"/>
  <c r="F273" i="14"/>
  <c r="E273" i="14"/>
  <c r="L272" i="14"/>
  <c r="K272" i="14"/>
  <c r="J272" i="14"/>
  <c r="I272" i="14"/>
  <c r="H272" i="14"/>
  <c r="G272" i="14"/>
  <c r="F272" i="14"/>
  <c r="E272" i="14"/>
  <c r="L271" i="14"/>
  <c r="K271" i="14"/>
  <c r="J271" i="14"/>
  <c r="I271" i="14"/>
  <c r="H271" i="14"/>
  <c r="G271" i="14"/>
  <c r="F271" i="14"/>
  <c r="E271" i="14"/>
  <c r="L270" i="14"/>
  <c r="K270" i="14"/>
  <c r="J270" i="14"/>
  <c r="I270" i="14"/>
  <c r="H270" i="14"/>
  <c r="G270" i="14"/>
  <c r="F270" i="14"/>
  <c r="E270" i="14"/>
  <c r="L269" i="14"/>
  <c r="K269" i="14"/>
  <c r="J269" i="14"/>
  <c r="I269" i="14"/>
  <c r="H269" i="14"/>
  <c r="G269" i="14"/>
  <c r="F269" i="14"/>
  <c r="E269" i="14"/>
  <c r="L268" i="14"/>
  <c r="K268" i="14"/>
  <c r="J268" i="14"/>
  <c r="I268" i="14"/>
  <c r="H268" i="14"/>
  <c r="G268" i="14"/>
  <c r="F268" i="14"/>
  <c r="E268" i="14"/>
  <c r="L267" i="14"/>
  <c r="K267" i="14"/>
  <c r="J267" i="14"/>
  <c r="I267" i="14"/>
  <c r="H267" i="14"/>
  <c r="G267" i="14"/>
  <c r="F267" i="14"/>
  <c r="E267" i="14"/>
  <c r="L266" i="14"/>
  <c r="K266" i="14"/>
  <c r="J266" i="14"/>
  <c r="I266" i="14"/>
  <c r="H266" i="14"/>
  <c r="G266" i="14"/>
  <c r="F266" i="14"/>
  <c r="E266" i="14"/>
  <c r="L265" i="14"/>
  <c r="K265" i="14"/>
  <c r="J265" i="14"/>
  <c r="I265" i="14"/>
  <c r="H265" i="14"/>
  <c r="G265" i="14"/>
  <c r="F265" i="14"/>
  <c r="E265" i="14"/>
  <c r="L264" i="14"/>
  <c r="K264" i="14"/>
  <c r="J264" i="14"/>
  <c r="I264" i="14"/>
  <c r="H264" i="14"/>
  <c r="G264" i="14"/>
  <c r="F264" i="14"/>
  <c r="E264" i="14"/>
  <c r="L263" i="14"/>
  <c r="K263" i="14"/>
  <c r="J263" i="14"/>
  <c r="I263" i="14"/>
  <c r="H263" i="14"/>
  <c r="G263" i="14"/>
  <c r="F263" i="14"/>
  <c r="E263" i="14"/>
  <c r="L262" i="14"/>
  <c r="K262" i="14"/>
  <c r="J262" i="14"/>
  <c r="I262" i="14"/>
  <c r="H262" i="14"/>
  <c r="G262" i="14"/>
  <c r="F262" i="14"/>
  <c r="E262" i="14"/>
  <c r="L261" i="14"/>
  <c r="K261" i="14"/>
  <c r="J261" i="14"/>
  <c r="I261" i="14"/>
  <c r="H261" i="14"/>
  <c r="G261" i="14"/>
  <c r="F261" i="14"/>
  <c r="E261" i="14"/>
  <c r="L260" i="14"/>
  <c r="K260" i="14"/>
  <c r="J260" i="14"/>
  <c r="I260" i="14"/>
  <c r="H260" i="14"/>
  <c r="G260" i="14"/>
  <c r="F260" i="14"/>
  <c r="E260" i="14"/>
  <c r="L259" i="14"/>
  <c r="K259" i="14"/>
  <c r="J259" i="14"/>
  <c r="I259" i="14"/>
  <c r="H259" i="14"/>
  <c r="G259" i="14"/>
  <c r="F259" i="14"/>
  <c r="E259" i="14"/>
  <c r="L258" i="14"/>
  <c r="K258" i="14"/>
  <c r="J258" i="14"/>
  <c r="I258" i="14"/>
  <c r="H258" i="14"/>
  <c r="G258" i="14"/>
  <c r="F258" i="14"/>
  <c r="E258" i="14"/>
  <c r="L257" i="14"/>
  <c r="K257" i="14"/>
  <c r="J257" i="14"/>
  <c r="I257" i="14"/>
  <c r="H257" i="14"/>
  <c r="G257" i="14"/>
  <c r="F257" i="14"/>
  <c r="E257" i="14"/>
  <c r="L256" i="14"/>
  <c r="K256" i="14"/>
  <c r="J256" i="14"/>
  <c r="I256" i="14"/>
  <c r="H256" i="14"/>
  <c r="G256" i="14"/>
  <c r="F256" i="14"/>
  <c r="E256" i="14"/>
  <c r="L255" i="14"/>
  <c r="K255" i="14"/>
  <c r="J255" i="14"/>
  <c r="I255" i="14"/>
  <c r="H255" i="14"/>
  <c r="G255" i="14"/>
  <c r="F255" i="14"/>
  <c r="E255" i="14"/>
  <c r="L254" i="14"/>
  <c r="K254" i="14"/>
  <c r="J254" i="14"/>
  <c r="I254" i="14"/>
  <c r="H254" i="14"/>
  <c r="G254" i="14"/>
  <c r="F254" i="14"/>
  <c r="E254" i="14"/>
  <c r="L253" i="14"/>
  <c r="K253" i="14"/>
  <c r="J253" i="14"/>
  <c r="I253" i="14"/>
  <c r="H253" i="14"/>
  <c r="G253" i="14"/>
  <c r="F253" i="14"/>
  <c r="E253" i="14"/>
  <c r="L252" i="14"/>
  <c r="K252" i="14"/>
  <c r="J252" i="14"/>
  <c r="I252" i="14"/>
  <c r="H252" i="14"/>
  <c r="G252" i="14"/>
  <c r="F252" i="14"/>
  <c r="E252" i="14"/>
  <c r="L251" i="14"/>
  <c r="K251" i="14"/>
  <c r="J251" i="14"/>
  <c r="I251" i="14"/>
  <c r="H251" i="14"/>
  <c r="G251" i="14"/>
  <c r="F251" i="14"/>
  <c r="E251" i="14"/>
  <c r="L250" i="14"/>
  <c r="K250" i="14"/>
  <c r="J250" i="14"/>
  <c r="I250" i="14"/>
  <c r="H250" i="14"/>
  <c r="G250" i="14"/>
  <c r="F250" i="14"/>
  <c r="E250" i="14"/>
  <c r="L249" i="14"/>
  <c r="K249" i="14"/>
  <c r="J249" i="14"/>
  <c r="I249" i="14"/>
  <c r="H249" i="14"/>
  <c r="G249" i="14"/>
  <c r="F249" i="14"/>
  <c r="E249" i="14"/>
  <c r="L248" i="14"/>
  <c r="K248" i="14"/>
  <c r="J248" i="14"/>
  <c r="I248" i="14"/>
  <c r="H248" i="14"/>
  <c r="G248" i="14"/>
  <c r="F248" i="14"/>
  <c r="E248" i="14"/>
  <c r="L247" i="14"/>
  <c r="K247" i="14"/>
  <c r="J247" i="14"/>
  <c r="I247" i="14"/>
  <c r="H247" i="14"/>
  <c r="G247" i="14"/>
  <c r="F247" i="14"/>
  <c r="E247" i="14"/>
  <c r="L246" i="14"/>
  <c r="K246" i="14"/>
  <c r="J246" i="14"/>
  <c r="I246" i="14"/>
  <c r="H246" i="14"/>
  <c r="G246" i="14"/>
  <c r="F246" i="14"/>
  <c r="E246" i="14"/>
  <c r="L245" i="14"/>
  <c r="K245" i="14"/>
  <c r="J245" i="14"/>
  <c r="I245" i="14"/>
  <c r="H245" i="14"/>
  <c r="G245" i="14"/>
  <c r="F245" i="14"/>
  <c r="E245" i="14"/>
  <c r="L244" i="14"/>
  <c r="K244" i="14"/>
  <c r="J244" i="14"/>
  <c r="I244" i="14"/>
  <c r="H244" i="14"/>
  <c r="G244" i="14"/>
  <c r="F244" i="14"/>
  <c r="E244" i="14"/>
  <c r="L243" i="14"/>
  <c r="K243" i="14"/>
  <c r="J243" i="14"/>
  <c r="I243" i="14"/>
  <c r="H243" i="14"/>
  <c r="G243" i="14"/>
  <c r="F243" i="14"/>
  <c r="E243" i="14"/>
  <c r="L242" i="14"/>
  <c r="K242" i="14"/>
  <c r="J242" i="14"/>
  <c r="I242" i="14"/>
  <c r="H242" i="14"/>
  <c r="G242" i="14"/>
  <c r="F242" i="14"/>
  <c r="E242" i="14"/>
  <c r="L241" i="14"/>
  <c r="K241" i="14"/>
  <c r="J241" i="14"/>
  <c r="I241" i="14"/>
  <c r="H241" i="14"/>
  <c r="G241" i="14"/>
  <c r="F241" i="14"/>
  <c r="E241" i="14"/>
  <c r="L240" i="14"/>
  <c r="K240" i="14"/>
  <c r="J240" i="14"/>
  <c r="I240" i="14"/>
  <c r="H240" i="14"/>
  <c r="G240" i="14"/>
  <c r="F240" i="14"/>
  <c r="E240" i="14"/>
  <c r="L239" i="14"/>
  <c r="K239" i="14"/>
  <c r="J239" i="14"/>
  <c r="I239" i="14"/>
  <c r="H239" i="14"/>
  <c r="G239" i="14"/>
  <c r="F239" i="14"/>
  <c r="E239" i="14"/>
  <c r="L238" i="14"/>
  <c r="K238" i="14"/>
  <c r="J238" i="14"/>
  <c r="I238" i="14"/>
  <c r="H238" i="14"/>
  <c r="G238" i="14"/>
  <c r="F238" i="14"/>
  <c r="E238" i="14"/>
  <c r="L237" i="14"/>
  <c r="K237" i="14"/>
  <c r="J237" i="14"/>
  <c r="I237" i="14"/>
  <c r="H237" i="14"/>
  <c r="G237" i="14"/>
  <c r="F237" i="14"/>
  <c r="E237" i="14"/>
  <c r="L236" i="14"/>
  <c r="K236" i="14"/>
  <c r="J236" i="14"/>
  <c r="I236" i="14"/>
  <c r="H236" i="14"/>
  <c r="G236" i="14"/>
  <c r="F236" i="14"/>
  <c r="E236" i="14"/>
  <c r="L235" i="14"/>
  <c r="K235" i="14"/>
  <c r="J235" i="14"/>
  <c r="I235" i="14"/>
  <c r="H235" i="14"/>
  <c r="G235" i="14"/>
  <c r="F235" i="14"/>
  <c r="E235" i="14"/>
  <c r="L234" i="14"/>
  <c r="K234" i="14"/>
  <c r="J234" i="14"/>
  <c r="I234" i="14"/>
  <c r="H234" i="14"/>
  <c r="G234" i="14"/>
  <c r="F234" i="14"/>
  <c r="E234" i="14"/>
  <c r="L233" i="14"/>
  <c r="K233" i="14"/>
  <c r="J233" i="14"/>
  <c r="I233" i="14"/>
  <c r="H233" i="14"/>
  <c r="G233" i="14"/>
  <c r="F233" i="14"/>
  <c r="E233" i="14"/>
  <c r="L232" i="14"/>
  <c r="K232" i="14"/>
  <c r="J232" i="14"/>
  <c r="I232" i="14"/>
  <c r="H232" i="14"/>
  <c r="G232" i="14"/>
  <c r="F232" i="14"/>
  <c r="E232" i="14"/>
  <c r="L231" i="14"/>
  <c r="K231" i="14"/>
  <c r="J231" i="14"/>
  <c r="I231" i="14"/>
  <c r="H231" i="14"/>
  <c r="G231" i="14"/>
  <c r="F231" i="14"/>
  <c r="E231" i="14"/>
  <c r="L230" i="14"/>
  <c r="K230" i="14"/>
  <c r="J230" i="14"/>
  <c r="I230" i="14"/>
  <c r="H230" i="14"/>
  <c r="G230" i="14"/>
  <c r="F230" i="14"/>
  <c r="E230" i="14"/>
  <c r="L229" i="14"/>
  <c r="K229" i="14"/>
  <c r="J229" i="14"/>
  <c r="I229" i="14"/>
  <c r="H229" i="14"/>
  <c r="G229" i="14"/>
  <c r="F229" i="14"/>
  <c r="E229" i="14"/>
  <c r="L228" i="14"/>
  <c r="K228" i="14"/>
  <c r="J228" i="14"/>
  <c r="I228" i="14"/>
  <c r="H228" i="14"/>
  <c r="G228" i="14"/>
  <c r="F228" i="14"/>
  <c r="E228" i="14"/>
  <c r="L227" i="14"/>
  <c r="K227" i="14"/>
  <c r="J227" i="14"/>
  <c r="I227" i="14"/>
  <c r="H227" i="14"/>
  <c r="G227" i="14"/>
  <c r="F227" i="14"/>
  <c r="E227" i="14"/>
  <c r="L226" i="14"/>
  <c r="K226" i="14"/>
  <c r="J226" i="14"/>
  <c r="I226" i="14"/>
  <c r="H226" i="14"/>
  <c r="G226" i="14"/>
  <c r="F226" i="14"/>
  <c r="E226" i="14"/>
  <c r="L225" i="14"/>
  <c r="K225" i="14"/>
  <c r="J225" i="14"/>
  <c r="I225" i="14"/>
  <c r="H225" i="14"/>
  <c r="G225" i="14"/>
  <c r="F225" i="14"/>
  <c r="E225" i="14"/>
  <c r="L224" i="14"/>
  <c r="K224" i="14"/>
  <c r="J224" i="14"/>
  <c r="I224" i="14"/>
  <c r="H224" i="14"/>
  <c r="G224" i="14"/>
  <c r="F224" i="14"/>
  <c r="E224" i="14"/>
  <c r="L223" i="14"/>
  <c r="K223" i="14"/>
  <c r="J223" i="14"/>
  <c r="I223" i="14"/>
  <c r="H223" i="14"/>
  <c r="G223" i="14"/>
  <c r="F223" i="14"/>
  <c r="E223" i="14"/>
  <c r="L222" i="14"/>
  <c r="K222" i="14"/>
  <c r="J222" i="14"/>
  <c r="I222" i="14"/>
  <c r="H222" i="14"/>
  <c r="G222" i="14"/>
  <c r="F222" i="14"/>
  <c r="E222" i="14"/>
  <c r="L221" i="14"/>
  <c r="K221" i="14"/>
  <c r="J221" i="14"/>
  <c r="I221" i="14"/>
  <c r="H221" i="14"/>
  <c r="G221" i="14"/>
  <c r="F221" i="14"/>
  <c r="E221" i="14"/>
  <c r="L220" i="14"/>
  <c r="K220" i="14"/>
  <c r="J220" i="14"/>
  <c r="I220" i="14"/>
  <c r="H220" i="14"/>
  <c r="G220" i="14"/>
  <c r="F220" i="14"/>
  <c r="E220" i="14"/>
  <c r="L219" i="14"/>
  <c r="K219" i="14"/>
  <c r="J219" i="14"/>
  <c r="I219" i="14"/>
  <c r="H219" i="14"/>
  <c r="G219" i="14"/>
  <c r="F219" i="14"/>
  <c r="E219" i="14"/>
  <c r="L218" i="14"/>
  <c r="K218" i="14"/>
  <c r="J218" i="14"/>
  <c r="I218" i="14"/>
  <c r="H218" i="14"/>
  <c r="G218" i="14"/>
  <c r="F218" i="14"/>
  <c r="E218" i="14"/>
  <c r="L217" i="14"/>
  <c r="K217" i="14"/>
  <c r="J217" i="14"/>
  <c r="I217" i="14"/>
  <c r="H217" i="14"/>
  <c r="G217" i="14"/>
  <c r="F217" i="14"/>
  <c r="E217" i="14"/>
  <c r="L216" i="14"/>
  <c r="K216" i="14"/>
  <c r="J216" i="14"/>
  <c r="I216" i="14"/>
  <c r="H216" i="14"/>
  <c r="G216" i="14"/>
  <c r="F216" i="14"/>
  <c r="E216" i="14"/>
  <c r="L215" i="14"/>
  <c r="K215" i="14"/>
  <c r="J215" i="14"/>
  <c r="I215" i="14"/>
  <c r="H215" i="14"/>
  <c r="G215" i="14"/>
  <c r="F215" i="14"/>
  <c r="E215" i="14"/>
  <c r="L214" i="14"/>
  <c r="K214" i="14"/>
  <c r="J214" i="14"/>
  <c r="I214" i="14"/>
  <c r="H214" i="14"/>
  <c r="G214" i="14"/>
  <c r="F214" i="14"/>
  <c r="E214" i="14"/>
  <c r="L213" i="14"/>
  <c r="K213" i="14"/>
  <c r="J213" i="14"/>
  <c r="I213" i="14"/>
  <c r="H213" i="14"/>
  <c r="G213" i="14"/>
  <c r="F213" i="14"/>
  <c r="E213" i="14"/>
  <c r="L212" i="14"/>
  <c r="K212" i="14"/>
  <c r="J212" i="14"/>
  <c r="I212" i="14"/>
  <c r="H212" i="14"/>
  <c r="G212" i="14"/>
  <c r="F212" i="14"/>
  <c r="E212" i="14"/>
  <c r="L211" i="14"/>
  <c r="K211" i="14"/>
  <c r="J211" i="14"/>
  <c r="I211" i="14"/>
  <c r="H211" i="14"/>
  <c r="G211" i="14"/>
  <c r="F211" i="14"/>
  <c r="E211" i="14"/>
  <c r="L210" i="14"/>
  <c r="K210" i="14"/>
  <c r="J210" i="14"/>
  <c r="I210" i="14"/>
  <c r="H210" i="14"/>
  <c r="G210" i="14"/>
  <c r="F210" i="14"/>
  <c r="E210" i="14"/>
  <c r="L209" i="14"/>
  <c r="K209" i="14"/>
  <c r="J209" i="14"/>
  <c r="I209" i="14"/>
  <c r="H209" i="14"/>
  <c r="G209" i="14"/>
  <c r="F209" i="14"/>
  <c r="E209" i="14"/>
  <c r="L208" i="14"/>
  <c r="K208" i="14"/>
  <c r="J208" i="14"/>
  <c r="I208" i="14"/>
  <c r="H208" i="14"/>
  <c r="G208" i="14"/>
  <c r="F208" i="14"/>
  <c r="E208" i="14"/>
  <c r="L207" i="14"/>
  <c r="K207" i="14"/>
  <c r="J207" i="14"/>
  <c r="I207" i="14"/>
  <c r="H207" i="14"/>
  <c r="G207" i="14"/>
  <c r="F207" i="14"/>
  <c r="E207" i="14"/>
  <c r="L206" i="14"/>
  <c r="K206" i="14"/>
  <c r="J206" i="14"/>
  <c r="I206" i="14"/>
  <c r="H206" i="14"/>
  <c r="G206" i="14"/>
  <c r="F206" i="14"/>
  <c r="E206" i="14"/>
  <c r="L205" i="14"/>
  <c r="K205" i="14"/>
  <c r="J205" i="14"/>
  <c r="I205" i="14"/>
  <c r="H205" i="14"/>
  <c r="G205" i="14"/>
  <c r="F205" i="14"/>
  <c r="E205" i="14"/>
  <c r="L204" i="14"/>
  <c r="K204" i="14"/>
  <c r="J204" i="14"/>
  <c r="I204" i="14"/>
  <c r="H204" i="14"/>
  <c r="G204" i="14"/>
  <c r="F204" i="14"/>
  <c r="E204" i="14"/>
  <c r="L203" i="14"/>
  <c r="K203" i="14"/>
  <c r="J203" i="14"/>
  <c r="I203" i="14"/>
  <c r="H203" i="14"/>
  <c r="G203" i="14"/>
  <c r="F203" i="14"/>
  <c r="E203" i="14"/>
  <c r="L202" i="14"/>
  <c r="K202" i="14"/>
  <c r="J202" i="14"/>
  <c r="I202" i="14"/>
  <c r="H202" i="14"/>
  <c r="G202" i="14"/>
  <c r="F202" i="14"/>
  <c r="E202" i="14"/>
  <c r="L201" i="14"/>
  <c r="K201" i="14"/>
  <c r="J201" i="14"/>
  <c r="I201" i="14"/>
  <c r="H201" i="14"/>
  <c r="G201" i="14"/>
  <c r="F201" i="14"/>
  <c r="E201" i="14"/>
  <c r="L200" i="14"/>
  <c r="K200" i="14"/>
  <c r="J200" i="14"/>
  <c r="I200" i="14"/>
  <c r="H200" i="14"/>
  <c r="G200" i="14"/>
  <c r="F200" i="14"/>
  <c r="E200" i="14"/>
  <c r="L199" i="14"/>
  <c r="K199" i="14"/>
  <c r="J199" i="14"/>
  <c r="I199" i="14"/>
  <c r="H199" i="14"/>
  <c r="G199" i="14"/>
  <c r="F199" i="14"/>
  <c r="E199" i="14"/>
  <c r="L198" i="14"/>
  <c r="K198" i="14"/>
  <c r="J198" i="14"/>
  <c r="I198" i="14"/>
  <c r="H198" i="14"/>
  <c r="G198" i="14"/>
  <c r="F198" i="14"/>
  <c r="E198" i="14"/>
  <c r="L197" i="14"/>
  <c r="K197" i="14"/>
  <c r="J197" i="14"/>
  <c r="I197" i="14"/>
  <c r="H197" i="14"/>
  <c r="G197" i="14"/>
  <c r="F197" i="14"/>
  <c r="E197" i="14"/>
  <c r="L196" i="14"/>
  <c r="K196" i="14"/>
  <c r="J196" i="14"/>
  <c r="I196" i="14"/>
  <c r="H196" i="14"/>
  <c r="G196" i="14"/>
  <c r="F196" i="14"/>
  <c r="E196" i="14"/>
  <c r="L195" i="14"/>
  <c r="K195" i="14"/>
  <c r="J195" i="14"/>
  <c r="I195" i="14"/>
  <c r="H195" i="14"/>
  <c r="G195" i="14"/>
  <c r="F195" i="14"/>
  <c r="E195" i="14"/>
  <c r="L194" i="14"/>
  <c r="K194" i="14"/>
  <c r="J194" i="14"/>
  <c r="I194" i="14"/>
  <c r="H194" i="14"/>
  <c r="G194" i="14"/>
  <c r="F194" i="14"/>
  <c r="E194" i="14"/>
  <c r="L193" i="14"/>
  <c r="K193" i="14"/>
  <c r="J193" i="14"/>
  <c r="I193" i="14"/>
  <c r="H193" i="14"/>
  <c r="G193" i="14"/>
  <c r="F193" i="14"/>
  <c r="E193" i="14"/>
  <c r="L192" i="14"/>
  <c r="K192" i="14"/>
  <c r="J192" i="14"/>
  <c r="I192" i="14"/>
  <c r="H192" i="14"/>
  <c r="G192" i="14"/>
  <c r="F192" i="14"/>
  <c r="E192" i="14"/>
  <c r="L191" i="14"/>
  <c r="K191" i="14"/>
  <c r="J191" i="14"/>
  <c r="I191" i="14"/>
  <c r="H191" i="14"/>
  <c r="G191" i="14"/>
  <c r="F191" i="14"/>
  <c r="E191" i="14"/>
  <c r="L190" i="14"/>
  <c r="K190" i="14"/>
  <c r="J190" i="14"/>
  <c r="I190" i="14"/>
  <c r="H190" i="14"/>
  <c r="G190" i="14"/>
  <c r="F190" i="14"/>
  <c r="E190" i="14"/>
  <c r="L189" i="14"/>
  <c r="K189" i="14"/>
  <c r="J189" i="14"/>
  <c r="I189" i="14"/>
  <c r="H189" i="14"/>
  <c r="G189" i="14"/>
  <c r="F189" i="14"/>
  <c r="E189" i="14"/>
  <c r="L188" i="14"/>
  <c r="K188" i="14"/>
  <c r="J188" i="14"/>
  <c r="I188" i="14"/>
  <c r="H188" i="14"/>
  <c r="G188" i="14"/>
  <c r="F188" i="14"/>
  <c r="E188" i="14"/>
  <c r="L187" i="14"/>
  <c r="K187" i="14"/>
  <c r="J187" i="14"/>
  <c r="I187" i="14"/>
  <c r="H187" i="14"/>
  <c r="G187" i="14"/>
  <c r="F187" i="14"/>
  <c r="E187" i="14"/>
  <c r="L186" i="14"/>
  <c r="K186" i="14"/>
  <c r="J186" i="14"/>
  <c r="I186" i="14"/>
  <c r="H186" i="14"/>
  <c r="G186" i="14"/>
  <c r="F186" i="14"/>
  <c r="E186" i="14"/>
  <c r="L185" i="14"/>
  <c r="K185" i="14"/>
  <c r="J185" i="14"/>
  <c r="I185" i="14"/>
  <c r="H185" i="14"/>
  <c r="G185" i="14"/>
  <c r="F185" i="14"/>
  <c r="E185" i="14"/>
  <c r="L184" i="14"/>
  <c r="K184" i="14"/>
  <c r="J184" i="14"/>
  <c r="I184" i="14"/>
  <c r="H184" i="14"/>
  <c r="G184" i="14"/>
  <c r="F184" i="14"/>
  <c r="E184" i="14"/>
  <c r="L183" i="14"/>
  <c r="K183" i="14"/>
  <c r="J183" i="14"/>
  <c r="I183" i="14"/>
  <c r="H183" i="14"/>
  <c r="G183" i="14"/>
  <c r="F183" i="14"/>
  <c r="E183" i="14"/>
  <c r="L182" i="14"/>
  <c r="K182" i="14"/>
  <c r="J182" i="14"/>
  <c r="I182" i="14"/>
  <c r="H182" i="14"/>
  <c r="G182" i="14"/>
  <c r="F182" i="14"/>
  <c r="E182" i="14"/>
  <c r="L181" i="14"/>
  <c r="K181" i="14"/>
  <c r="J181" i="14"/>
  <c r="I181" i="14"/>
  <c r="H181" i="14"/>
  <c r="G181" i="14"/>
  <c r="F181" i="14"/>
  <c r="E181" i="14"/>
  <c r="L180" i="14"/>
  <c r="K180" i="14"/>
  <c r="J180" i="14"/>
  <c r="I180" i="14"/>
  <c r="H180" i="14"/>
  <c r="G180" i="14"/>
  <c r="F180" i="14"/>
  <c r="E180" i="14"/>
  <c r="L179" i="14"/>
  <c r="K179" i="14"/>
  <c r="J179" i="14"/>
  <c r="I179" i="14"/>
  <c r="H179" i="14"/>
  <c r="G179" i="14"/>
  <c r="F179" i="14"/>
  <c r="E179" i="14"/>
  <c r="L178" i="14"/>
  <c r="K178" i="14"/>
  <c r="J178" i="14"/>
  <c r="I178" i="14"/>
  <c r="H178" i="14"/>
  <c r="G178" i="14"/>
  <c r="F178" i="14"/>
  <c r="E178" i="14"/>
  <c r="L177" i="14"/>
  <c r="K177" i="14"/>
  <c r="J177" i="14"/>
  <c r="I177" i="14"/>
  <c r="H177" i="14"/>
  <c r="G177" i="14"/>
  <c r="F177" i="14"/>
  <c r="E177" i="14"/>
  <c r="L176" i="14"/>
  <c r="K176" i="14"/>
  <c r="J176" i="14"/>
  <c r="I176" i="14"/>
  <c r="H176" i="14"/>
  <c r="G176" i="14"/>
  <c r="F176" i="14"/>
  <c r="E176" i="14"/>
  <c r="L175" i="14"/>
  <c r="K175" i="14"/>
  <c r="J175" i="14"/>
  <c r="I175" i="14"/>
  <c r="H175" i="14"/>
  <c r="G175" i="14"/>
  <c r="F175" i="14"/>
  <c r="E175" i="14"/>
  <c r="L174" i="14"/>
  <c r="K174" i="14"/>
  <c r="J174" i="14"/>
  <c r="I174" i="14"/>
  <c r="H174" i="14"/>
  <c r="G174" i="14"/>
  <c r="F174" i="14"/>
  <c r="E174" i="14"/>
  <c r="L173" i="14"/>
  <c r="K173" i="14"/>
  <c r="J173" i="14"/>
  <c r="I173" i="14"/>
  <c r="H173" i="14"/>
  <c r="G173" i="14"/>
  <c r="F173" i="14"/>
  <c r="E173" i="14"/>
  <c r="L172" i="14"/>
  <c r="K172" i="14"/>
  <c r="J172" i="14"/>
  <c r="I172" i="14"/>
  <c r="H172" i="14"/>
  <c r="G172" i="14"/>
  <c r="F172" i="14"/>
  <c r="E172" i="14"/>
  <c r="L171" i="14"/>
  <c r="K171" i="14"/>
  <c r="J171" i="14"/>
  <c r="I171" i="14"/>
  <c r="H171" i="14"/>
  <c r="G171" i="14"/>
  <c r="F171" i="14"/>
  <c r="E171" i="14"/>
  <c r="L170" i="14"/>
  <c r="K170" i="14"/>
  <c r="J170" i="14"/>
  <c r="I170" i="14"/>
  <c r="H170" i="14"/>
  <c r="G170" i="14"/>
  <c r="F170" i="14"/>
  <c r="E170" i="14"/>
  <c r="L169" i="14"/>
  <c r="K169" i="14"/>
  <c r="J169" i="14"/>
  <c r="I169" i="14"/>
  <c r="H169" i="14"/>
  <c r="G169" i="14"/>
  <c r="F169" i="14"/>
  <c r="E169" i="14"/>
  <c r="L168" i="14"/>
  <c r="K168" i="14"/>
  <c r="J168" i="14"/>
  <c r="I168" i="14"/>
  <c r="H168" i="14"/>
  <c r="G168" i="14"/>
  <c r="F168" i="14"/>
  <c r="E168" i="14"/>
  <c r="L167" i="14"/>
  <c r="K167" i="14"/>
  <c r="J167" i="14"/>
  <c r="I167" i="14"/>
  <c r="H167" i="14"/>
  <c r="G167" i="14"/>
  <c r="F167" i="14"/>
  <c r="E167" i="14"/>
  <c r="L166" i="14"/>
  <c r="K166" i="14"/>
  <c r="J166" i="14"/>
  <c r="I166" i="14"/>
  <c r="H166" i="14"/>
  <c r="G166" i="14"/>
  <c r="F166" i="14"/>
  <c r="E166" i="14"/>
  <c r="L165" i="14"/>
  <c r="K165" i="14"/>
  <c r="J165" i="14"/>
  <c r="I165" i="14"/>
  <c r="H165" i="14"/>
  <c r="G165" i="14"/>
  <c r="F165" i="14"/>
  <c r="E165" i="14"/>
  <c r="L164" i="14"/>
  <c r="K164" i="14"/>
  <c r="J164" i="14"/>
  <c r="I164" i="14"/>
  <c r="H164" i="14"/>
  <c r="G164" i="14"/>
  <c r="F164" i="14"/>
  <c r="E164" i="14"/>
  <c r="L163" i="14"/>
  <c r="K163" i="14"/>
  <c r="J163" i="14"/>
  <c r="I163" i="14"/>
  <c r="H163" i="14"/>
  <c r="G163" i="14"/>
  <c r="F163" i="14"/>
  <c r="E163" i="14"/>
  <c r="L162" i="14"/>
  <c r="K162" i="14"/>
  <c r="J162" i="14"/>
  <c r="I162" i="14"/>
  <c r="H162" i="14"/>
  <c r="G162" i="14"/>
  <c r="F162" i="14"/>
  <c r="E162" i="14"/>
  <c r="L161" i="14"/>
  <c r="K161" i="14"/>
  <c r="J161" i="14"/>
  <c r="I161" i="14"/>
  <c r="H161" i="14"/>
  <c r="G161" i="14"/>
  <c r="F161" i="14"/>
  <c r="E161" i="14"/>
  <c r="L160" i="14"/>
  <c r="K160" i="14"/>
  <c r="J160" i="14"/>
  <c r="I160" i="14"/>
  <c r="H160" i="14"/>
  <c r="G160" i="14"/>
  <c r="F160" i="14"/>
  <c r="E160" i="14"/>
  <c r="L159" i="14"/>
  <c r="K159" i="14"/>
  <c r="J159" i="14"/>
  <c r="I159" i="14"/>
  <c r="H159" i="14"/>
  <c r="G159" i="14"/>
  <c r="F159" i="14"/>
  <c r="E159" i="14"/>
  <c r="L158" i="14"/>
  <c r="K158" i="14"/>
  <c r="J158" i="14"/>
  <c r="I158" i="14"/>
  <c r="H158" i="14"/>
  <c r="G158" i="14"/>
  <c r="F158" i="14"/>
  <c r="E158" i="14"/>
  <c r="L157" i="14"/>
  <c r="K157" i="14"/>
  <c r="J157" i="14"/>
  <c r="I157" i="14"/>
  <c r="H157" i="14"/>
  <c r="G157" i="14"/>
  <c r="F157" i="14"/>
  <c r="E157" i="14"/>
  <c r="L156" i="14"/>
  <c r="K156" i="14"/>
  <c r="J156" i="14"/>
  <c r="I156" i="14"/>
  <c r="H156" i="14"/>
  <c r="G156" i="14"/>
  <c r="F156" i="14"/>
  <c r="E156" i="14"/>
  <c r="L155" i="14"/>
  <c r="K155" i="14"/>
  <c r="J155" i="14"/>
  <c r="I155" i="14"/>
  <c r="H155" i="14"/>
  <c r="G155" i="14"/>
  <c r="F155" i="14"/>
  <c r="E155" i="14"/>
  <c r="L154" i="14"/>
  <c r="K154" i="14"/>
  <c r="J154" i="14"/>
  <c r="I154" i="14"/>
  <c r="H154" i="14"/>
  <c r="G154" i="14"/>
  <c r="F154" i="14"/>
  <c r="E154" i="14"/>
  <c r="L153" i="14"/>
  <c r="K153" i="14"/>
  <c r="J153" i="14"/>
  <c r="I153" i="14"/>
  <c r="H153" i="14"/>
  <c r="G153" i="14"/>
  <c r="F153" i="14"/>
  <c r="E153" i="14"/>
  <c r="L152" i="14"/>
  <c r="K152" i="14"/>
  <c r="J152" i="14"/>
  <c r="I152" i="14"/>
  <c r="H152" i="14"/>
  <c r="G152" i="14"/>
  <c r="F152" i="14"/>
  <c r="E152" i="14"/>
  <c r="L151" i="14"/>
  <c r="K151" i="14"/>
  <c r="J151" i="14"/>
  <c r="I151" i="14"/>
  <c r="H151" i="14"/>
  <c r="G151" i="14"/>
  <c r="F151" i="14"/>
  <c r="E151" i="14"/>
  <c r="L150" i="14"/>
  <c r="K150" i="14"/>
  <c r="J150" i="14"/>
  <c r="I150" i="14"/>
  <c r="H150" i="14"/>
  <c r="G150" i="14"/>
  <c r="F150" i="14"/>
  <c r="E150" i="14"/>
  <c r="L149" i="14"/>
  <c r="K149" i="14"/>
  <c r="J149" i="14"/>
  <c r="I149" i="14"/>
  <c r="H149" i="14"/>
  <c r="G149" i="14"/>
  <c r="F149" i="14"/>
  <c r="E149" i="14"/>
  <c r="L148" i="14"/>
  <c r="K148" i="14"/>
  <c r="J148" i="14"/>
  <c r="I148" i="14"/>
  <c r="H148" i="14"/>
  <c r="G148" i="14"/>
  <c r="F148" i="14"/>
  <c r="E148" i="14"/>
  <c r="L147" i="14"/>
  <c r="K147" i="14"/>
  <c r="J147" i="14"/>
  <c r="I147" i="14"/>
  <c r="H147" i="14"/>
  <c r="G147" i="14"/>
  <c r="F147" i="14"/>
  <c r="E147" i="14"/>
  <c r="L146" i="14"/>
  <c r="K146" i="14"/>
  <c r="J146" i="14"/>
  <c r="I146" i="14"/>
  <c r="H146" i="14"/>
  <c r="G146" i="14"/>
  <c r="F146" i="14"/>
  <c r="E146" i="14"/>
  <c r="L145" i="14"/>
  <c r="K145" i="14"/>
  <c r="J145" i="14"/>
  <c r="I145" i="14"/>
  <c r="H145" i="14"/>
  <c r="G145" i="14"/>
  <c r="F145" i="14"/>
  <c r="E145" i="14"/>
  <c r="L144" i="14"/>
  <c r="K144" i="14"/>
  <c r="J144" i="14"/>
  <c r="I144" i="14"/>
  <c r="H144" i="14"/>
  <c r="G144" i="14"/>
  <c r="F144" i="14"/>
  <c r="E144" i="14"/>
  <c r="L143" i="14"/>
  <c r="K143" i="14"/>
  <c r="J143" i="14"/>
  <c r="I143" i="14"/>
  <c r="H143" i="14"/>
  <c r="G143" i="14"/>
  <c r="F143" i="14"/>
  <c r="E143" i="14"/>
  <c r="L142" i="14"/>
  <c r="K142" i="14"/>
  <c r="J142" i="14"/>
  <c r="I142" i="14"/>
  <c r="H142" i="14"/>
  <c r="G142" i="14"/>
  <c r="F142" i="14"/>
  <c r="E142" i="14"/>
  <c r="L141" i="14"/>
  <c r="K141" i="14"/>
  <c r="J141" i="14"/>
  <c r="I141" i="14"/>
  <c r="H141" i="14"/>
  <c r="G141" i="14"/>
  <c r="F141" i="14"/>
  <c r="E141" i="14"/>
  <c r="L140" i="14"/>
  <c r="K140" i="14"/>
  <c r="J140" i="14"/>
  <c r="I140" i="14"/>
  <c r="H140" i="14"/>
  <c r="G140" i="14"/>
  <c r="F140" i="14"/>
  <c r="E140" i="14"/>
  <c r="L139" i="14"/>
  <c r="K139" i="14"/>
  <c r="J139" i="14"/>
  <c r="I139" i="14"/>
  <c r="H139" i="14"/>
  <c r="G139" i="14"/>
  <c r="F139" i="14"/>
  <c r="E139" i="14"/>
  <c r="L138" i="14"/>
  <c r="K138" i="14"/>
  <c r="J138" i="14"/>
  <c r="I138" i="14"/>
  <c r="H138" i="14"/>
  <c r="G138" i="14"/>
  <c r="F138" i="14"/>
  <c r="E138" i="14"/>
  <c r="L137" i="14"/>
  <c r="K137" i="14"/>
  <c r="J137" i="14"/>
  <c r="I137" i="14"/>
  <c r="H137" i="14"/>
  <c r="G137" i="14"/>
  <c r="F137" i="14"/>
  <c r="E137" i="14"/>
  <c r="L136" i="14"/>
  <c r="K136" i="14"/>
  <c r="J136" i="14"/>
  <c r="I136" i="14"/>
  <c r="H136" i="14"/>
  <c r="G136" i="14"/>
  <c r="F136" i="14"/>
  <c r="E136" i="14"/>
  <c r="L135" i="14"/>
  <c r="K135" i="14"/>
  <c r="J135" i="14"/>
  <c r="I135" i="14"/>
  <c r="H135" i="14"/>
  <c r="G135" i="14"/>
  <c r="F135" i="14"/>
  <c r="E135" i="14"/>
  <c r="L134" i="14"/>
  <c r="K134" i="14"/>
  <c r="J134" i="14"/>
  <c r="I134" i="14"/>
  <c r="H134" i="14"/>
  <c r="G134" i="14"/>
  <c r="F134" i="14"/>
  <c r="E134" i="14"/>
  <c r="L133" i="14"/>
  <c r="K133" i="14"/>
  <c r="J133" i="14"/>
  <c r="I133" i="14"/>
  <c r="H133" i="14"/>
  <c r="G133" i="14"/>
  <c r="F133" i="14"/>
  <c r="E133" i="14"/>
  <c r="L132" i="14"/>
  <c r="K132" i="14"/>
  <c r="J132" i="14"/>
  <c r="I132" i="14"/>
  <c r="H132" i="14"/>
  <c r="G132" i="14"/>
  <c r="F132" i="14"/>
  <c r="E132" i="14"/>
  <c r="L131" i="14"/>
  <c r="K131" i="14"/>
  <c r="J131" i="14"/>
  <c r="I131" i="14"/>
  <c r="H131" i="14"/>
  <c r="G131" i="14"/>
  <c r="F131" i="14"/>
  <c r="E131" i="14"/>
  <c r="L130" i="14"/>
  <c r="K130" i="14"/>
  <c r="J130" i="14"/>
  <c r="I130" i="14"/>
  <c r="H130" i="14"/>
  <c r="G130" i="14"/>
  <c r="F130" i="14"/>
  <c r="E130" i="14"/>
  <c r="L129" i="14"/>
  <c r="K129" i="14"/>
  <c r="J129" i="14"/>
  <c r="I129" i="14"/>
  <c r="H129" i="14"/>
  <c r="G129" i="14"/>
  <c r="F129" i="14"/>
  <c r="E129" i="14"/>
  <c r="L128" i="14"/>
  <c r="K128" i="14"/>
  <c r="J128" i="14"/>
  <c r="I128" i="14"/>
  <c r="H128" i="14"/>
  <c r="G128" i="14"/>
  <c r="F128" i="14"/>
  <c r="E128" i="14"/>
  <c r="L127" i="14"/>
  <c r="K127" i="14"/>
  <c r="J127" i="14"/>
  <c r="I127" i="14"/>
  <c r="H127" i="14"/>
  <c r="G127" i="14"/>
  <c r="F127" i="14"/>
  <c r="E127" i="14"/>
  <c r="L126" i="14"/>
  <c r="K126" i="14"/>
  <c r="J126" i="14"/>
  <c r="I126" i="14"/>
  <c r="H126" i="14"/>
  <c r="G126" i="14"/>
  <c r="F126" i="14"/>
  <c r="E126" i="14"/>
  <c r="L125" i="14"/>
  <c r="K125" i="14"/>
  <c r="J125" i="14"/>
  <c r="I125" i="14"/>
  <c r="H125" i="14"/>
  <c r="G125" i="14"/>
  <c r="F125" i="14"/>
  <c r="E125" i="14"/>
  <c r="L124" i="14"/>
  <c r="K124" i="14"/>
  <c r="J124" i="14"/>
  <c r="I124" i="14"/>
  <c r="H124" i="14"/>
  <c r="G124" i="14"/>
  <c r="F124" i="14"/>
  <c r="E124" i="14"/>
  <c r="L123" i="14"/>
  <c r="K123" i="14"/>
  <c r="J123" i="14"/>
  <c r="I123" i="14"/>
  <c r="H123" i="14"/>
  <c r="G123" i="14"/>
  <c r="F123" i="14"/>
  <c r="E123" i="14"/>
  <c r="L122" i="14"/>
  <c r="K122" i="14"/>
  <c r="J122" i="14"/>
  <c r="I122" i="14"/>
  <c r="H122" i="14"/>
  <c r="G122" i="14"/>
  <c r="F122" i="14"/>
  <c r="E122" i="14"/>
  <c r="L121" i="14"/>
  <c r="K121" i="14"/>
  <c r="J121" i="14"/>
  <c r="I121" i="14"/>
  <c r="H121" i="14"/>
  <c r="G121" i="14"/>
  <c r="F121" i="14"/>
  <c r="E121" i="14"/>
  <c r="L120" i="14"/>
  <c r="K120" i="14"/>
  <c r="J120" i="14"/>
  <c r="I120" i="14"/>
  <c r="H120" i="14"/>
  <c r="G120" i="14"/>
  <c r="F120" i="14"/>
  <c r="E120" i="14"/>
  <c r="L119" i="14"/>
  <c r="K119" i="14"/>
  <c r="J119" i="14"/>
  <c r="I119" i="14"/>
  <c r="H119" i="14"/>
  <c r="G119" i="14"/>
  <c r="F119" i="14"/>
  <c r="E119" i="14"/>
  <c r="L118" i="14"/>
  <c r="K118" i="14"/>
  <c r="J118" i="14"/>
  <c r="I118" i="14"/>
  <c r="H118" i="14"/>
  <c r="G118" i="14"/>
  <c r="F118" i="14"/>
  <c r="E118" i="14"/>
  <c r="L117" i="14"/>
  <c r="K117" i="14"/>
  <c r="J117" i="14"/>
  <c r="I117" i="14"/>
  <c r="H117" i="14"/>
  <c r="G117" i="14"/>
  <c r="F117" i="14"/>
  <c r="E117" i="14"/>
  <c r="L116" i="14"/>
  <c r="K116" i="14"/>
  <c r="J116" i="14"/>
  <c r="I116" i="14"/>
  <c r="H116" i="14"/>
  <c r="G116" i="14"/>
  <c r="F116" i="14"/>
  <c r="E116" i="14"/>
  <c r="L115" i="14"/>
  <c r="K115" i="14"/>
  <c r="J115" i="14"/>
  <c r="I115" i="14"/>
  <c r="H115" i="14"/>
  <c r="G115" i="14"/>
  <c r="F115" i="14"/>
  <c r="E115" i="14"/>
  <c r="L114" i="14"/>
  <c r="K114" i="14"/>
  <c r="J114" i="14"/>
  <c r="I114" i="14"/>
  <c r="H114" i="14"/>
  <c r="G114" i="14"/>
  <c r="F114" i="14"/>
  <c r="E114" i="14"/>
  <c r="L113" i="14"/>
  <c r="K113" i="14"/>
  <c r="J113" i="14"/>
  <c r="I113" i="14"/>
  <c r="H113" i="14"/>
  <c r="G113" i="14"/>
  <c r="F113" i="14"/>
  <c r="E113" i="14"/>
  <c r="L112" i="14"/>
  <c r="K112" i="14"/>
  <c r="J112" i="14"/>
  <c r="I112" i="14"/>
  <c r="H112" i="14"/>
  <c r="G112" i="14"/>
  <c r="F112" i="14"/>
  <c r="E112" i="14"/>
  <c r="L111" i="14"/>
  <c r="K111" i="14"/>
  <c r="J111" i="14"/>
  <c r="I111" i="14"/>
  <c r="H111" i="14"/>
  <c r="G111" i="14"/>
  <c r="F111" i="14"/>
  <c r="E111" i="14"/>
  <c r="L110" i="14"/>
  <c r="K110" i="14"/>
  <c r="J110" i="14"/>
  <c r="I110" i="14"/>
  <c r="H110" i="14"/>
  <c r="G110" i="14"/>
  <c r="F110" i="14"/>
  <c r="E110" i="14"/>
  <c r="L109" i="14"/>
  <c r="K109" i="14"/>
  <c r="J109" i="14"/>
  <c r="I109" i="14"/>
  <c r="H109" i="14"/>
  <c r="G109" i="14"/>
  <c r="F109" i="14"/>
  <c r="E109" i="14"/>
  <c r="L108" i="14"/>
  <c r="K108" i="14"/>
  <c r="J108" i="14"/>
  <c r="I108" i="14"/>
  <c r="H108" i="14"/>
  <c r="G108" i="14"/>
  <c r="F108" i="14"/>
  <c r="E108" i="14"/>
  <c r="L107" i="14"/>
  <c r="K107" i="14"/>
  <c r="J107" i="14"/>
  <c r="I107" i="14"/>
  <c r="H107" i="14"/>
  <c r="G107" i="14"/>
  <c r="F107" i="14"/>
  <c r="E107" i="14"/>
  <c r="L106" i="14"/>
  <c r="K106" i="14"/>
  <c r="J106" i="14"/>
  <c r="I106" i="14"/>
  <c r="H106" i="14"/>
  <c r="G106" i="14"/>
  <c r="F106" i="14"/>
  <c r="E106" i="14"/>
  <c r="L105" i="14"/>
  <c r="K105" i="14"/>
  <c r="J105" i="14"/>
  <c r="I105" i="14"/>
  <c r="H105" i="14"/>
  <c r="G105" i="14"/>
  <c r="F105" i="14"/>
  <c r="E105" i="14"/>
  <c r="L104" i="14"/>
  <c r="K104" i="14"/>
  <c r="J104" i="14"/>
  <c r="I104" i="14"/>
  <c r="H104" i="14"/>
  <c r="G104" i="14"/>
  <c r="F104" i="14"/>
  <c r="E104" i="14"/>
  <c r="L103" i="14"/>
  <c r="K103" i="14"/>
  <c r="J103" i="14"/>
  <c r="I103" i="14"/>
  <c r="H103" i="14"/>
  <c r="G103" i="14"/>
  <c r="F103" i="14"/>
  <c r="E103" i="14"/>
  <c r="L102" i="14"/>
  <c r="K102" i="14"/>
  <c r="J102" i="14"/>
  <c r="I102" i="14"/>
  <c r="H102" i="14"/>
  <c r="G102" i="14"/>
  <c r="F102" i="14"/>
  <c r="E102" i="14"/>
  <c r="L101" i="14"/>
  <c r="K101" i="14"/>
  <c r="J101" i="14"/>
  <c r="I101" i="14"/>
  <c r="H101" i="14"/>
  <c r="G101" i="14"/>
  <c r="F101" i="14"/>
  <c r="E101" i="14"/>
  <c r="L100" i="14"/>
  <c r="K100" i="14"/>
  <c r="J100" i="14"/>
  <c r="I100" i="14"/>
  <c r="H100" i="14"/>
  <c r="G100" i="14"/>
  <c r="F100" i="14"/>
  <c r="E100" i="14"/>
  <c r="L99" i="14"/>
  <c r="K99" i="14"/>
  <c r="J99" i="14"/>
  <c r="I99" i="14"/>
  <c r="H99" i="14"/>
  <c r="G99" i="14"/>
  <c r="F99" i="14"/>
  <c r="E99" i="14"/>
  <c r="L98" i="14"/>
  <c r="K98" i="14"/>
  <c r="J98" i="14"/>
  <c r="I98" i="14"/>
  <c r="H98" i="14"/>
  <c r="G98" i="14"/>
  <c r="F98" i="14"/>
  <c r="E98" i="14"/>
  <c r="L97" i="14"/>
  <c r="K97" i="14"/>
  <c r="J97" i="14"/>
  <c r="I97" i="14"/>
  <c r="H97" i="14"/>
  <c r="G97" i="14"/>
  <c r="F97" i="14"/>
  <c r="E97" i="14"/>
  <c r="L96" i="14"/>
  <c r="K96" i="14"/>
  <c r="J96" i="14"/>
  <c r="I96" i="14"/>
  <c r="H96" i="14"/>
  <c r="G96" i="14"/>
  <c r="F96" i="14"/>
  <c r="E96" i="14"/>
  <c r="L95" i="14"/>
  <c r="K95" i="14"/>
  <c r="J95" i="14"/>
  <c r="I95" i="14"/>
  <c r="H95" i="14"/>
  <c r="G95" i="14"/>
  <c r="F95" i="14"/>
  <c r="E95" i="14"/>
  <c r="L94" i="14"/>
  <c r="K94" i="14"/>
  <c r="J94" i="14"/>
  <c r="I94" i="14"/>
  <c r="H94" i="14"/>
  <c r="G94" i="14"/>
  <c r="F94" i="14"/>
  <c r="E94" i="14"/>
  <c r="L93" i="14"/>
  <c r="K93" i="14"/>
  <c r="J93" i="14"/>
  <c r="I93" i="14"/>
  <c r="H93" i="14"/>
  <c r="G93" i="14"/>
  <c r="F93" i="14"/>
  <c r="E93" i="14"/>
  <c r="L92" i="14"/>
  <c r="K92" i="14"/>
  <c r="J92" i="14"/>
  <c r="I92" i="14"/>
  <c r="H92" i="14"/>
  <c r="G92" i="14"/>
  <c r="F92" i="14"/>
  <c r="E92" i="14"/>
  <c r="L91" i="14"/>
  <c r="K91" i="14"/>
  <c r="J91" i="14"/>
  <c r="I91" i="14"/>
  <c r="H91" i="14"/>
  <c r="G91" i="14"/>
  <c r="F91" i="14"/>
  <c r="E91" i="14"/>
  <c r="L90" i="14"/>
  <c r="K90" i="14"/>
  <c r="J90" i="14"/>
  <c r="I90" i="14"/>
  <c r="H90" i="14"/>
  <c r="G90" i="14"/>
  <c r="F90" i="14"/>
  <c r="E90" i="14"/>
  <c r="L89" i="14"/>
  <c r="K89" i="14"/>
  <c r="J89" i="14"/>
  <c r="I89" i="14"/>
  <c r="H89" i="14"/>
  <c r="G89" i="14"/>
  <c r="F89" i="14"/>
  <c r="E89" i="14"/>
  <c r="L88" i="14"/>
  <c r="K88" i="14"/>
  <c r="J88" i="14"/>
  <c r="I88" i="14"/>
  <c r="H88" i="14"/>
  <c r="G88" i="14"/>
  <c r="F88" i="14"/>
  <c r="E88" i="14"/>
  <c r="L87" i="14"/>
  <c r="K87" i="14"/>
  <c r="J87" i="14"/>
  <c r="I87" i="14"/>
  <c r="H87" i="14"/>
  <c r="G87" i="14"/>
  <c r="F87" i="14"/>
  <c r="E87" i="14"/>
  <c r="L86" i="14"/>
  <c r="K86" i="14"/>
  <c r="J86" i="14"/>
  <c r="I86" i="14"/>
  <c r="H86" i="14"/>
  <c r="G86" i="14"/>
  <c r="F86" i="14"/>
  <c r="E86" i="14"/>
  <c r="L85" i="14"/>
  <c r="K85" i="14"/>
  <c r="J85" i="14"/>
  <c r="I85" i="14"/>
  <c r="H85" i="14"/>
  <c r="G85" i="14"/>
  <c r="F85" i="14"/>
  <c r="E85" i="14"/>
  <c r="L84" i="14"/>
  <c r="K84" i="14"/>
  <c r="J84" i="14"/>
  <c r="I84" i="14"/>
  <c r="H84" i="14"/>
  <c r="G84" i="14"/>
  <c r="F84" i="14"/>
  <c r="E84" i="14"/>
  <c r="L83" i="14"/>
  <c r="K83" i="14"/>
  <c r="J83" i="14"/>
  <c r="I83" i="14"/>
  <c r="H83" i="14"/>
  <c r="G83" i="14"/>
  <c r="F83" i="14"/>
  <c r="E83" i="14"/>
  <c r="L82" i="14"/>
  <c r="K82" i="14"/>
  <c r="J82" i="14"/>
  <c r="I82" i="14"/>
  <c r="H82" i="14"/>
  <c r="G82" i="14"/>
  <c r="F82" i="14"/>
  <c r="E82" i="14"/>
  <c r="L81" i="14"/>
  <c r="K81" i="14"/>
  <c r="J81" i="14"/>
  <c r="I81" i="14"/>
  <c r="H81" i="14"/>
  <c r="G81" i="14"/>
  <c r="F81" i="14"/>
  <c r="E81" i="14"/>
  <c r="L80" i="14"/>
  <c r="K80" i="14"/>
  <c r="J80" i="14"/>
  <c r="I80" i="14"/>
  <c r="H80" i="14"/>
  <c r="G80" i="14"/>
  <c r="F80" i="14"/>
  <c r="E80" i="14"/>
  <c r="L79" i="14"/>
  <c r="K79" i="14"/>
  <c r="J79" i="14"/>
  <c r="I79" i="14"/>
  <c r="H79" i="14"/>
  <c r="G79" i="14"/>
  <c r="F79" i="14"/>
  <c r="E79" i="14"/>
  <c r="L78" i="14"/>
  <c r="K78" i="14"/>
  <c r="J78" i="14"/>
  <c r="I78" i="14"/>
  <c r="H78" i="14"/>
  <c r="G78" i="14"/>
  <c r="F78" i="14"/>
  <c r="E78" i="14"/>
  <c r="L77" i="14"/>
  <c r="K77" i="14"/>
  <c r="J77" i="14"/>
  <c r="I77" i="14"/>
  <c r="H77" i="14"/>
  <c r="G77" i="14"/>
  <c r="F77" i="14"/>
  <c r="E77" i="14"/>
  <c r="L76" i="14"/>
  <c r="K76" i="14"/>
  <c r="J76" i="14"/>
  <c r="I76" i="14"/>
  <c r="H76" i="14"/>
  <c r="G76" i="14"/>
  <c r="F76" i="14"/>
  <c r="E76" i="14"/>
  <c r="L75" i="14"/>
  <c r="K75" i="14"/>
  <c r="J75" i="14"/>
  <c r="I75" i="14"/>
  <c r="H75" i="14"/>
  <c r="G75" i="14"/>
  <c r="F75" i="14"/>
  <c r="E75" i="14"/>
  <c r="L74" i="14"/>
  <c r="K74" i="14"/>
  <c r="J74" i="14"/>
  <c r="I74" i="14"/>
  <c r="H74" i="14"/>
  <c r="G74" i="14"/>
  <c r="F74" i="14"/>
  <c r="E74" i="14"/>
  <c r="L73" i="14"/>
  <c r="K73" i="14"/>
  <c r="J73" i="14"/>
  <c r="I73" i="14"/>
  <c r="H73" i="14"/>
  <c r="G73" i="14"/>
  <c r="F73" i="14"/>
  <c r="E73" i="14"/>
  <c r="L72" i="14"/>
  <c r="K72" i="14"/>
  <c r="J72" i="14"/>
  <c r="I72" i="14"/>
  <c r="H72" i="14"/>
  <c r="G72" i="14"/>
  <c r="F72" i="14"/>
  <c r="E72" i="14"/>
  <c r="L71" i="14"/>
  <c r="K71" i="14"/>
  <c r="J71" i="14"/>
  <c r="I71" i="14"/>
  <c r="H71" i="14"/>
  <c r="G71" i="14"/>
  <c r="F71" i="14"/>
  <c r="E71" i="14"/>
  <c r="L70" i="14"/>
  <c r="K70" i="14"/>
  <c r="J70" i="14"/>
  <c r="I70" i="14"/>
  <c r="H70" i="14"/>
  <c r="G70" i="14"/>
  <c r="F70" i="14"/>
  <c r="E70" i="14"/>
  <c r="L69" i="14"/>
  <c r="K69" i="14"/>
  <c r="J69" i="14"/>
  <c r="I69" i="14"/>
  <c r="H69" i="14"/>
  <c r="G69" i="14"/>
  <c r="F69" i="14"/>
  <c r="E69" i="14"/>
  <c r="L68" i="14"/>
  <c r="K68" i="14"/>
  <c r="J68" i="14"/>
  <c r="I68" i="14"/>
  <c r="H68" i="14"/>
  <c r="G68" i="14"/>
  <c r="F68" i="14"/>
  <c r="E68" i="14"/>
  <c r="L67" i="14"/>
  <c r="K67" i="14"/>
  <c r="J67" i="14"/>
  <c r="I67" i="14"/>
  <c r="H67" i="14"/>
  <c r="G67" i="14"/>
  <c r="F67" i="14"/>
  <c r="E67" i="14"/>
  <c r="L66" i="14"/>
  <c r="K66" i="14"/>
  <c r="J66" i="14"/>
  <c r="I66" i="14"/>
  <c r="H66" i="14"/>
  <c r="G66" i="14"/>
  <c r="F66" i="14"/>
  <c r="E66" i="14"/>
  <c r="L65" i="14"/>
  <c r="K65" i="14"/>
  <c r="J65" i="14"/>
  <c r="I65" i="14"/>
  <c r="H65" i="14"/>
  <c r="G65" i="14"/>
  <c r="F65" i="14"/>
  <c r="E65" i="14"/>
  <c r="L64" i="14"/>
  <c r="K64" i="14"/>
  <c r="J64" i="14"/>
  <c r="I64" i="14"/>
  <c r="H64" i="14"/>
  <c r="G64" i="14"/>
  <c r="F64" i="14"/>
  <c r="E64" i="14"/>
  <c r="L63" i="14"/>
  <c r="K63" i="14"/>
  <c r="J63" i="14"/>
  <c r="I63" i="14"/>
  <c r="H63" i="14"/>
  <c r="G63" i="14"/>
  <c r="F63" i="14"/>
  <c r="E63" i="14"/>
  <c r="L62" i="14"/>
  <c r="K62" i="14"/>
  <c r="J62" i="14"/>
  <c r="I62" i="14"/>
  <c r="H62" i="14"/>
  <c r="G62" i="14"/>
  <c r="F62" i="14"/>
  <c r="E62" i="14"/>
  <c r="L61" i="14"/>
  <c r="K61" i="14"/>
  <c r="J61" i="14"/>
  <c r="I61" i="14"/>
  <c r="H61" i="14"/>
  <c r="G61" i="14"/>
  <c r="F61" i="14"/>
  <c r="E61" i="14"/>
  <c r="L60" i="14"/>
  <c r="K60" i="14"/>
  <c r="J60" i="14"/>
  <c r="I60" i="14"/>
  <c r="H60" i="14"/>
  <c r="G60" i="14"/>
  <c r="F60" i="14"/>
  <c r="E60" i="14"/>
  <c r="L59" i="14"/>
  <c r="K59" i="14"/>
  <c r="J59" i="14"/>
  <c r="I59" i="14"/>
  <c r="H59" i="14"/>
  <c r="G59" i="14"/>
  <c r="F59" i="14"/>
  <c r="E59" i="14"/>
  <c r="L58" i="14"/>
  <c r="K58" i="14"/>
  <c r="J58" i="14"/>
  <c r="I58" i="14"/>
  <c r="H58" i="14"/>
  <c r="G58" i="14"/>
  <c r="F58" i="14"/>
  <c r="E58" i="14"/>
  <c r="L57" i="14"/>
  <c r="K57" i="14"/>
  <c r="J57" i="14"/>
  <c r="I57" i="14"/>
  <c r="H57" i="14"/>
  <c r="G57" i="14"/>
  <c r="F57" i="14"/>
  <c r="E57" i="14"/>
  <c r="L56" i="14"/>
  <c r="K56" i="14"/>
  <c r="J56" i="14"/>
  <c r="I56" i="14"/>
  <c r="H56" i="14"/>
  <c r="G56" i="14"/>
  <c r="F56" i="14"/>
  <c r="E56" i="14"/>
  <c r="L55" i="14"/>
  <c r="K55" i="14"/>
  <c r="J55" i="14"/>
  <c r="I55" i="14"/>
  <c r="H55" i="14"/>
  <c r="G55" i="14"/>
  <c r="F55" i="14"/>
  <c r="E55" i="14"/>
  <c r="L54" i="14"/>
  <c r="K54" i="14"/>
  <c r="J54" i="14"/>
  <c r="I54" i="14"/>
  <c r="H54" i="14"/>
  <c r="G54" i="14"/>
  <c r="F54" i="14"/>
  <c r="E54" i="14"/>
  <c r="L53" i="14"/>
  <c r="K53" i="14"/>
  <c r="J53" i="14"/>
  <c r="I53" i="14"/>
  <c r="H53" i="14"/>
  <c r="G53" i="14"/>
  <c r="F53" i="14"/>
  <c r="E53" i="14"/>
  <c r="L52" i="14"/>
  <c r="K52" i="14"/>
  <c r="J52" i="14"/>
  <c r="I52" i="14"/>
  <c r="H52" i="14"/>
  <c r="G52" i="14"/>
  <c r="F52" i="14"/>
  <c r="E52" i="14"/>
  <c r="L51" i="14"/>
  <c r="K51" i="14"/>
  <c r="J51" i="14"/>
  <c r="I51" i="14"/>
  <c r="H51" i="14"/>
  <c r="G51" i="14"/>
  <c r="F51" i="14"/>
  <c r="E51" i="14"/>
  <c r="L50" i="14"/>
  <c r="K50" i="14"/>
  <c r="J50" i="14"/>
  <c r="I50" i="14"/>
  <c r="H50" i="14"/>
  <c r="G50" i="14"/>
  <c r="F50" i="14"/>
  <c r="E50" i="14"/>
  <c r="L49" i="14"/>
  <c r="K49" i="14"/>
  <c r="J49" i="14"/>
  <c r="I49" i="14"/>
  <c r="H49" i="14"/>
  <c r="G49" i="14"/>
  <c r="F49" i="14"/>
  <c r="E49" i="14"/>
  <c r="L48" i="14"/>
  <c r="K48" i="14"/>
  <c r="J48" i="14"/>
  <c r="I48" i="14"/>
  <c r="H48" i="14"/>
  <c r="G48" i="14"/>
  <c r="F48" i="14"/>
  <c r="E48" i="14"/>
  <c r="L47" i="14"/>
  <c r="K47" i="14"/>
  <c r="J47" i="14"/>
  <c r="I47" i="14"/>
  <c r="H47" i="14"/>
  <c r="G47" i="14"/>
  <c r="F47" i="14"/>
  <c r="E47" i="14"/>
  <c r="L46" i="14"/>
  <c r="K46" i="14"/>
  <c r="J46" i="14"/>
  <c r="I46" i="14"/>
  <c r="H46" i="14"/>
  <c r="G46" i="14"/>
  <c r="F46" i="14"/>
  <c r="E46" i="14"/>
  <c r="L45" i="14"/>
  <c r="K45" i="14"/>
  <c r="J45" i="14"/>
  <c r="I45" i="14"/>
  <c r="H45" i="14"/>
  <c r="G45" i="14"/>
  <c r="F45" i="14"/>
  <c r="E45" i="14"/>
  <c r="L44" i="14"/>
  <c r="K44" i="14"/>
  <c r="J44" i="14"/>
  <c r="I44" i="14"/>
  <c r="H44" i="14"/>
  <c r="G44" i="14"/>
  <c r="F44" i="14"/>
  <c r="E44" i="14"/>
  <c r="L43" i="14"/>
  <c r="K43" i="14"/>
  <c r="J43" i="14"/>
  <c r="I43" i="14"/>
  <c r="H43" i="14"/>
  <c r="G43" i="14"/>
  <c r="F43" i="14"/>
  <c r="E43" i="14"/>
  <c r="L42" i="14"/>
  <c r="K42" i="14"/>
  <c r="J42" i="14"/>
  <c r="I42" i="14"/>
  <c r="H42" i="14"/>
  <c r="G42" i="14"/>
  <c r="F42" i="14"/>
  <c r="E42" i="14"/>
  <c r="L41" i="14"/>
  <c r="K41" i="14"/>
  <c r="J41" i="14"/>
  <c r="I41" i="14"/>
  <c r="H41" i="14"/>
  <c r="G41" i="14"/>
  <c r="F41" i="14"/>
  <c r="E41" i="14"/>
  <c r="L40" i="14"/>
  <c r="K40" i="14"/>
  <c r="J40" i="14"/>
  <c r="I40" i="14"/>
  <c r="H40" i="14"/>
  <c r="G40" i="14"/>
  <c r="F40" i="14"/>
  <c r="E40" i="14"/>
  <c r="L39" i="14"/>
  <c r="K39" i="14"/>
  <c r="J39" i="14"/>
  <c r="I39" i="14"/>
  <c r="H39" i="14"/>
  <c r="G39" i="14"/>
  <c r="F39" i="14"/>
  <c r="E39" i="14"/>
  <c r="L38" i="14"/>
  <c r="K38" i="14"/>
  <c r="J38" i="14"/>
  <c r="I38" i="14"/>
  <c r="H38" i="14"/>
  <c r="G38" i="14"/>
  <c r="F38" i="14"/>
  <c r="E38" i="14"/>
  <c r="L37" i="14"/>
  <c r="K37" i="14"/>
  <c r="J37" i="14"/>
  <c r="I37" i="14"/>
  <c r="H37" i="14"/>
  <c r="G37" i="14"/>
  <c r="F37" i="14"/>
  <c r="E37" i="14"/>
  <c r="L36" i="14"/>
  <c r="K36" i="14"/>
  <c r="J36" i="14"/>
  <c r="I36" i="14"/>
  <c r="H36" i="14"/>
  <c r="G36" i="14"/>
  <c r="F36" i="14"/>
  <c r="E36" i="14"/>
  <c r="L35" i="14"/>
  <c r="K35" i="14"/>
  <c r="J35" i="14"/>
  <c r="I35" i="14"/>
  <c r="H35" i="14"/>
  <c r="G35" i="14"/>
  <c r="F35" i="14"/>
  <c r="E35" i="14"/>
  <c r="L34" i="14"/>
  <c r="K34" i="14"/>
  <c r="J34" i="14"/>
  <c r="I34" i="14"/>
  <c r="H34" i="14"/>
  <c r="G34" i="14"/>
  <c r="F34" i="14"/>
  <c r="E34" i="14"/>
  <c r="L33" i="14"/>
  <c r="K33" i="14"/>
  <c r="J33" i="14"/>
  <c r="I33" i="14"/>
  <c r="H33" i="14"/>
  <c r="G33" i="14"/>
  <c r="F33" i="14"/>
  <c r="E33" i="14"/>
  <c r="L32" i="14"/>
  <c r="K32" i="14"/>
  <c r="J32" i="14"/>
  <c r="I32" i="14"/>
  <c r="H32" i="14"/>
  <c r="G32" i="14"/>
  <c r="F32" i="14"/>
  <c r="E32" i="14"/>
  <c r="L31" i="14"/>
  <c r="K31" i="14"/>
  <c r="J31" i="14"/>
  <c r="I31" i="14"/>
  <c r="H31" i="14"/>
  <c r="G31" i="14"/>
  <c r="F31" i="14"/>
  <c r="E31" i="14"/>
  <c r="L30" i="14"/>
  <c r="K30" i="14"/>
  <c r="J30" i="14"/>
  <c r="I30" i="14"/>
  <c r="H30" i="14"/>
  <c r="G30" i="14"/>
  <c r="F30" i="14"/>
  <c r="E30" i="14"/>
  <c r="L29" i="14"/>
  <c r="K29" i="14"/>
  <c r="J29" i="14"/>
  <c r="I29" i="14"/>
  <c r="H29" i="14"/>
  <c r="G29" i="14"/>
  <c r="F29" i="14"/>
  <c r="E29" i="14"/>
  <c r="L28" i="14"/>
  <c r="K28" i="14"/>
  <c r="J28" i="14"/>
  <c r="I28" i="14"/>
  <c r="H28" i="14"/>
  <c r="G28" i="14"/>
  <c r="F28" i="14"/>
  <c r="E28" i="14"/>
  <c r="L27" i="14"/>
  <c r="K27" i="14"/>
  <c r="J27" i="14"/>
  <c r="I27" i="14"/>
  <c r="H27" i="14"/>
  <c r="G27" i="14"/>
  <c r="F27" i="14"/>
  <c r="E27" i="14"/>
  <c r="L26" i="14"/>
  <c r="K26" i="14"/>
  <c r="J26" i="14"/>
  <c r="I26" i="14"/>
  <c r="H26" i="14"/>
  <c r="G26" i="14"/>
  <c r="F26" i="14"/>
  <c r="E26" i="14"/>
  <c r="L25" i="14"/>
  <c r="K25" i="14"/>
  <c r="J25" i="14"/>
  <c r="I25" i="14"/>
  <c r="H25" i="14"/>
  <c r="G25" i="14"/>
  <c r="F25" i="14"/>
  <c r="E25" i="14"/>
  <c r="L24" i="14"/>
  <c r="K24" i="14"/>
  <c r="J24" i="14"/>
  <c r="I24" i="14"/>
  <c r="H24" i="14"/>
  <c r="G24" i="14"/>
  <c r="F24" i="14"/>
  <c r="E24" i="14"/>
  <c r="L23" i="14"/>
  <c r="K23" i="14"/>
  <c r="J23" i="14"/>
  <c r="I23" i="14"/>
  <c r="H23" i="14"/>
  <c r="G23" i="14"/>
  <c r="F23" i="14"/>
  <c r="E23" i="14"/>
  <c r="L22" i="14"/>
  <c r="K22" i="14"/>
  <c r="J22" i="14"/>
  <c r="I22" i="14"/>
  <c r="H22" i="14"/>
  <c r="G22" i="14"/>
  <c r="F22" i="14"/>
  <c r="E22" i="14"/>
  <c r="L21" i="14"/>
  <c r="K21" i="14"/>
  <c r="J21" i="14"/>
  <c r="I21" i="14"/>
  <c r="H21" i="14"/>
  <c r="G21" i="14"/>
  <c r="F21" i="14"/>
  <c r="E21" i="14"/>
  <c r="L20" i="14"/>
  <c r="K20" i="14"/>
  <c r="J20" i="14"/>
  <c r="I20" i="14"/>
  <c r="H20" i="14"/>
  <c r="G20" i="14"/>
  <c r="F20" i="14"/>
  <c r="E20" i="14"/>
  <c r="L19" i="14"/>
  <c r="K19" i="14"/>
  <c r="J19" i="14"/>
  <c r="I19" i="14"/>
  <c r="H19" i="14"/>
  <c r="G19" i="14"/>
  <c r="F19" i="14"/>
  <c r="E19" i="14"/>
  <c r="L18" i="14"/>
  <c r="K18" i="14"/>
  <c r="J18" i="14"/>
  <c r="I18" i="14"/>
  <c r="H18" i="14"/>
  <c r="G18" i="14"/>
  <c r="F18" i="14"/>
  <c r="E18" i="14"/>
  <c r="L17" i="14"/>
  <c r="K17" i="14"/>
  <c r="J17" i="14"/>
  <c r="I17" i="14"/>
  <c r="H17" i="14"/>
  <c r="G17" i="14"/>
  <c r="F17" i="14"/>
  <c r="E17" i="14"/>
  <c r="L16" i="14"/>
  <c r="K16" i="14"/>
  <c r="J16" i="14"/>
  <c r="I16" i="14"/>
  <c r="H16" i="14"/>
  <c r="G16" i="14"/>
  <c r="F16" i="14"/>
  <c r="E16" i="14"/>
  <c r="L15" i="14"/>
  <c r="K15" i="14"/>
  <c r="J15" i="14"/>
  <c r="I15" i="14"/>
  <c r="H15" i="14"/>
  <c r="G15" i="14"/>
  <c r="F15" i="14"/>
  <c r="E15" i="14"/>
  <c r="L14" i="14"/>
  <c r="K14" i="14"/>
  <c r="J14" i="14"/>
  <c r="I14" i="14"/>
  <c r="H14" i="14"/>
  <c r="G14" i="14"/>
  <c r="F14" i="14"/>
  <c r="E14" i="14"/>
  <c r="L13" i="14"/>
  <c r="K13" i="14"/>
  <c r="J13" i="14"/>
  <c r="I13" i="14"/>
  <c r="H13" i="14"/>
  <c r="G13" i="14"/>
  <c r="F13" i="14"/>
  <c r="E13" i="14"/>
  <c r="L12" i="14"/>
  <c r="K12" i="14"/>
  <c r="J12" i="14"/>
  <c r="I12" i="14"/>
  <c r="H12" i="14"/>
  <c r="G12" i="14"/>
  <c r="F12" i="14"/>
  <c r="E12" i="14"/>
  <c r="L11" i="14"/>
  <c r="K11" i="14"/>
  <c r="J11" i="14"/>
  <c r="I11" i="14"/>
  <c r="H11" i="14"/>
  <c r="G11" i="14"/>
  <c r="F11" i="14"/>
  <c r="E11" i="14"/>
  <c r="L10" i="14"/>
  <c r="K10" i="14"/>
  <c r="J10" i="14"/>
  <c r="I10" i="14"/>
  <c r="H10" i="14"/>
  <c r="G10" i="14"/>
  <c r="F10" i="14"/>
  <c r="E10" i="14"/>
  <c r="L9" i="14"/>
  <c r="K9" i="14"/>
  <c r="J9" i="14"/>
  <c r="I9" i="14"/>
  <c r="H9" i="14"/>
  <c r="G9" i="14"/>
  <c r="F9" i="14"/>
  <c r="E9" i="14"/>
  <c r="L8" i="14"/>
  <c r="K8" i="14"/>
  <c r="J8" i="14"/>
  <c r="I8" i="14"/>
  <c r="H8" i="14"/>
  <c r="G8" i="14"/>
  <c r="F8" i="14"/>
  <c r="E8" i="14"/>
  <c r="L7" i="14"/>
  <c r="K7" i="14"/>
  <c r="J7" i="14"/>
  <c r="I7" i="14"/>
  <c r="H7" i="14"/>
  <c r="G7" i="14"/>
  <c r="F7" i="14"/>
  <c r="E7" i="14"/>
  <c r="L6" i="14"/>
  <c r="K6" i="14"/>
  <c r="J6" i="14"/>
  <c r="I6" i="14"/>
  <c r="H6" i="14"/>
  <c r="G6" i="14"/>
  <c r="F6" i="14"/>
  <c r="E6" i="14"/>
  <c r="L5" i="14"/>
  <c r="K5" i="14"/>
  <c r="J5" i="14"/>
  <c r="I5" i="14"/>
  <c r="H5" i="14"/>
  <c r="G5" i="14"/>
  <c r="F5" i="14"/>
  <c r="E5" i="14"/>
  <c r="L4" i="14"/>
  <c r="K4" i="14"/>
  <c r="J4" i="14"/>
  <c r="I4" i="14"/>
  <c r="H4" i="14"/>
  <c r="G4" i="14"/>
  <c r="F4" i="14"/>
  <c r="E4" i="14"/>
  <c r="L3" i="14"/>
  <c r="K3" i="14"/>
  <c r="J3" i="14"/>
  <c r="I3" i="14"/>
  <c r="H3" i="14"/>
  <c r="G3" i="14"/>
  <c r="F3" i="14"/>
  <c r="E3" i="14"/>
  <c r="L309" i="13"/>
  <c r="K309" i="13"/>
  <c r="J309" i="13"/>
  <c r="I309" i="13"/>
  <c r="H309" i="13"/>
  <c r="G309" i="13"/>
  <c r="F309" i="13"/>
  <c r="E309" i="13"/>
  <c r="D310" i="14" l="1"/>
  <c r="P5" i="24"/>
  <c r="P11" i="24" s="1"/>
  <c r="P3" i="24"/>
  <c r="P9" i="24" s="1"/>
  <c r="P4" i="24"/>
  <c r="P10" i="24" s="1"/>
  <c r="P6" i="24"/>
  <c r="P12" i="24" s="1"/>
  <c r="R2" i="24"/>
  <c r="Q7" i="24"/>
  <c r="Q13" i="24" s="1"/>
  <c r="CV128" i="21"/>
  <c r="CJ117" i="21"/>
  <c r="CC117" i="21"/>
  <c r="CJ116" i="21"/>
  <c r="CJ115" i="21"/>
  <c r="CJ114" i="21"/>
  <c r="CJ113" i="21"/>
  <c r="CV112" i="21"/>
  <c r="CU112" i="21"/>
  <c r="CT112" i="21"/>
  <c r="CS112" i="21"/>
  <c r="CR112" i="21"/>
  <c r="CQ112" i="21"/>
  <c r="CP112" i="21"/>
  <c r="CO112" i="21"/>
  <c r="CN112" i="21"/>
  <c r="CK112" i="21"/>
  <c r="CJ112" i="21"/>
  <c r="CI112" i="21"/>
  <c r="CH112" i="21"/>
  <c r="CG112" i="21"/>
  <c r="CF112" i="21"/>
  <c r="CE112" i="21"/>
  <c r="CD112" i="21"/>
  <c r="CC112" i="21"/>
  <c r="CA112" i="21"/>
  <c r="BZ112" i="21"/>
  <c r="BY112" i="21"/>
  <c r="BX112" i="21"/>
  <c r="BW112" i="21"/>
  <c r="BV112" i="21"/>
  <c r="BU112" i="21"/>
  <c r="BT112" i="21"/>
  <c r="BS112" i="21"/>
  <c r="BO112" i="21"/>
  <c r="BN112" i="21"/>
  <c r="BM112" i="21"/>
  <c r="BL112" i="21"/>
  <c r="BK112" i="21"/>
  <c r="BJ112" i="21"/>
  <c r="BI112" i="21"/>
  <c r="BH112" i="21"/>
  <c r="BG112" i="21"/>
  <c r="AR112" i="21"/>
  <c r="AQ112" i="21"/>
  <c r="AP112" i="21"/>
  <c r="AO112" i="21"/>
  <c r="AN112" i="21"/>
  <c r="AM112" i="21"/>
  <c r="AL112" i="21"/>
  <c r="AK112" i="21"/>
  <c r="AJ112" i="21"/>
  <c r="D109" i="21"/>
  <c r="D108" i="21"/>
  <c r="D107" i="21"/>
  <c r="D106" i="21"/>
  <c r="D105" i="21"/>
  <c r="D104" i="21"/>
  <c r="D103" i="21"/>
  <c r="D102" i="21"/>
  <c r="D101" i="21"/>
  <c r="D100" i="21"/>
  <c r="D99" i="21"/>
  <c r="D98" i="21"/>
  <c r="D97" i="21"/>
  <c r="D96" i="21"/>
  <c r="D95" i="21"/>
  <c r="D94" i="21"/>
  <c r="D93" i="21"/>
  <c r="D92" i="21"/>
  <c r="D91" i="21"/>
  <c r="D90" i="21"/>
  <c r="D89" i="21"/>
  <c r="D88" i="21"/>
  <c r="D87" i="21"/>
  <c r="D86" i="21"/>
  <c r="D85" i="21"/>
  <c r="D84" i="21"/>
  <c r="D83" i="21"/>
  <c r="D82" i="21"/>
  <c r="D81" i="21"/>
  <c r="D80" i="21"/>
  <c r="D79" i="21"/>
  <c r="D78" i="21"/>
  <c r="D77" i="21"/>
  <c r="D76" i="21"/>
  <c r="D75" i="21"/>
  <c r="D74" i="21"/>
  <c r="D73" i="21"/>
  <c r="D72" i="21"/>
  <c r="D71" i="21"/>
  <c r="D70" i="21"/>
  <c r="D69" i="21"/>
  <c r="D68" i="21"/>
  <c r="D67" i="21"/>
  <c r="D66" i="21"/>
  <c r="D65" i="21"/>
  <c r="D64" i="21"/>
  <c r="D63" i="21"/>
  <c r="D62" i="21"/>
  <c r="D61" i="21"/>
  <c r="D60" i="21"/>
  <c r="D59" i="21"/>
  <c r="D58" i="21"/>
  <c r="D57" i="21"/>
  <c r="D56" i="21"/>
  <c r="D55" i="21"/>
  <c r="D54" i="21"/>
  <c r="D53" i="21"/>
  <c r="D52" i="21"/>
  <c r="D51" i="21"/>
  <c r="D50" i="21"/>
  <c r="D49" i="21"/>
  <c r="D48" i="21"/>
  <c r="D47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Q12" i="21"/>
  <c r="M12" i="21"/>
  <c r="W12" i="21" s="1"/>
  <c r="L12" i="21"/>
  <c r="V12" i="21" s="1"/>
  <c r="K12" i="21"/>
  <c r="U12" i="21" s="1"/>
  <c r="J12" i="21"/>
  <c r="T12" i="21" s="1"/>
  <c r="I12" i="21"/>
  <c r="S12" i="21" s="1"/>
  <c r="H12" i="21"/>
  <c r="R12" i="21" s="1"/>
  <c r="G12" i="21"/>
  <c r="F12" i="21"/>
  <c r="H3" i="21"/>
  <c r="B4" i="21"/>
  <c r="CV128" i="20"/>
  <c r="CJ117" i="20"/>
  <c r="CC117" i="20"/>
  <c r="CJ116" i="20"/>
  <c r="CJ115" i="20"/>
  <c r="CJ114" i="20"/>
  <c r="CJ113" i="20"/>
  <c r="CV112" i="20"/>
  <c r="CU112" i="20"/>
  <c r="CT112" i="20"/>
  <c r="CS112" i="20"/>
  <c r="CR112" i="20"/>
  <c r="CQ112" i="20"/>
  <c r="CP112" i="20"/>
  <c r="CO112" i="20"/>
  <c r="CN112" i="20"/>
  <c r="CK112" i="20"/>
  <c r="CJ112" i="20"/>
  <c r="CI112" i="20"/>
  <c r="CH112" i="20"/>
  <c r="CG112" i="20"/>
  <c r="CF112" i="20"/>
  <c r="CE112" i="20"/>
  <c r="CD112" i="20"/>
  <c r="CC112" i="20"/>
  <c r="CA112" i="20"/>
  <c r="BZ112" i="20"/>
  <c r="BY112" i="20"/>
  <c r="BX112" i="20"/>
  <c r="BW112" i="20"/>
  <c r="BV112" i="20"/>
  <c r="BU112" i="20"/>
  <c r="BT112" i="20"/>
  <c r="BS112" i="20"/>
  <c r="BO112" i="20"/>
  <c r="BN112" i="20"/>
  <c r="BM112" i="20"/>
  <c r="BL112" i="20"/>
  <c r="BK112" i="20"/>
  <c r="BJ112" i="20"/>
  <c r="BI112" i="20"/>
  <c r="BH112" i="20"/>
  <c r="BG112" i="20"/>
  <c r="AR112" i="20"/>
  <c r="AQ112" i="20"/>
  <c r="AP112" i="20"/>
  <c r="AO112" i="20"/>
  <c r="AN112" i="20"/>
  <c r="AM112" i="20"/>
  <c r="AL112" i="20"/>
  <c r="AK112" i="20"/>
  <c r="AJ112" i="20"/>
  <c r="D109" i="20"/>
  <c r="D108" i="20"/>
  <c r="D107" i="20"/>
  <c r="D106" i="20"/>
  <c r="D105" i="20"/>
  <c r="D104" i="20"/>
  <c r="D103" i="20"/>
  <c r="D102" i="20"/>
  <c r="D101" i="20"/>
  <c r="D100" i="20"/>
  <c r="D99" i="20"/>
  <c r="D98" i="20"/>
  <c r="D97" i="20"/>
  <c r="D96" i="20"/>
  <c r="D95" i="20"/>
  <c r="D94" i="20"/>
  <c r="D93" i="20"/>
  <c r="D92" i="20"/>
  <c r="D91" i="20"/>
  <c r="D90" i="20"/>
  <c r="D89" i="20"/>
  <c r="D88" i="20"/>
  <c r="D87" i="20"/>
  <c r="D86" i="20"/>
  <c r="D85" i="20"/>
  <c r="D84" i="20"/>
  <c r="D83" i="20"/>
  <c r="D82" i="20"/>
  <c r="D81" i="20"/>
  <c r="D80" i="20"/>
  <c r="D79" i="20"/>
  <c r="D78" i="20"/>
  <c r="D77" i="20"/>
  <c r="D76" i="20"/>
  <c r="D75" i="20"/>
  <c r="D74" i="20"/>
  <c r="D73" i="20"/>
  <c r="D72" i="20"/>
  <c r="D71" i="20"/>
  <c r="D70" i="20"/>
  <c r="D69" i="20"/>
  <c r="D68" i="20"/>
  <c r="D67" i="20"/>
  <c r="D66" i="20"/>
  <c r="D65" i="20"/>
  <c r="D64" i="20"/>
  <c r="D63" i="20"/>
  <c r="D62" i="20"/>
  <c r="D61" i="20"/>
  <c r="D60" i="20"/>
  <c r="D59" i="20"/>
  <c r="D58" i="20"/>
  <c r="D57" i="20"/>
  <c r="D56" i="20"/>
  <c r="D55" i="20"/>
  <c r="D54" i="20"/>
  <c r="D53" i="20"/>
  <c r="D52" i="20"/>
  <c r="D51" i="20"/>
  <c r="D50" i="20"/>
  <c r="D49" i="20"/>
  <c r="D48" i="20"/>
  <c r="D47" i="20"/>
  <c r="D46" i="20"/>
  <c r="D45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M15" i="20"/>
  <c r="L15" i="20"/>
  <c r="K15" i="20"/>
  <c r="J15" i="20"/>
  <c r="I15" i="20"/>
  <c r="H15" i="20"/>
  <c r="G15" i="20"/>
  <c r="D15" i="20"/>
  <c r="M12" i="20"/>
  <c r="W12" i="20" s="1"/>
  <c r="L12" i="20"/>
  <c r="V12" i="20" s="1"/>
  <c r="K12" i="20"/>
  <c r="U12" i="20" s="1"/>
  <c r="J12" i="20"/>
  <c r="T12" i="20" s="1"/>
  <c r="I12" i="20"/>
  <c r="S12" i="20" s="1"/>
  <c r="H12" i="20"/>
  <c r="R12" i="20" s="1"/>
  <c r="G12" i="20"/>
  <c r="Q12" i="20" s="1"/>
  <c r="F12" i="20"/>
  <c r="H3" i="20"/>
  <c r="B4" i="20"/>
  <c r="O92" i="20" l="1"/>
  <c r="O73" i="20"/>
  <c r="O54" i="20"/>
  <c r="O16" i="20"/>
  <c r="O35" i="20"/>
  <c r="O92" i="21"/>
  <c r="O16" i="21"/>
  <c r="O17" i="21" s="1"/>
  <c r="O18" i="21" s="1"/>
  <c r="O19" i="21" s="1"/>
  <c r="O20" i="21" s="1"/>
  <c r="O21" i="21" s="1"/>
  <c r="O22" i="21" s="1"/>
  <c r="O23" i="21" s="1"/>
  <c r="O24" i="21" s="1"/>
  <c r="O25" i="21" s="1"/>
  <c r="O26" i="21" s="1"/>
  <c r="O27" i="21" s="1"/>
  <c r="O28" i="21" s="1"/>
  <c r="O29" i="21" s="1"/>
  <c r="O30" i="21" s="1"/>
  <c r="O31" i="21" s="1"/>
  <c r="O32" i="21" s="1"/>
  <c r="O33" i="21" s="1"/>
  <c r="O54" i="21"/>
  <c r="O55" i="21" s="1"/>
  <c r="O56" i="21" s="1"/>
  <c r="O57" i="21" s="1"/>
  <c r="O58" i="21" s="1"/>
  <c r="O59" i="21" s="1"/>
  <c r="O60" i="21" s="1"/>
  <c r="O61" i="21" s="1"/>
  <c r="O62" i="21" s="1"/>
  <c r="O63" i="21" s="1"/>
  <c r="O64" i="21" s="1"/>
  <c r="O65" i="21" s="1"/>
  <c r="O66" i="21" s="1"/>
  <c r="O67" i="21" s="1"/>
  <c r="O68" i="21" s="1"/>
  <c r="O69" i="21" s="1"/>
  <c r="O70" i="21" s="1"/>
  <c r="O71" i="21" s="1"/>
  <c r="O35" i="21"/>
  <c r="O73" i="21"/>
  <c r="O74" i="21" s="1"/>
  <c r="O75" i="21" s="1"/>
  <c r="O76" i="21" s="1"/>
  <c r="O77" i="21" s="1"/>
  <c r="O78" i="21" s="1"/>
  <c r="O79" i="21" s="1"/>
  <c r="O80" i="21" s="1"/>
  <c r="O81" i="21" s="1"/>
  <c r="O82" i="21" s="1"/>
  <c r="O83" i="21" s="1"/>
  <c r="O84" i="21" s="1"/>
  <c r="O85" i="21" s="1"/>
  <c r="O86" i="21" s="1"/>
  <c r="O87" i="21" s="1"/>
  <c r="O88" i="21" s="1"/>
  <c r="O89" i="21" s="1"/>
  <c r="O90" i="21" s="1"/>
  <c r="Q4" i="24"/>
  <c r="Q10" i="24" s="1"/>
  <c r="Q3" i="24"/>
  <c r="Q9" i="24" s="1"/>
  <c r="Q5" i="24"/>
  <c r="Q11" i="24" s="1"/>
  <c r="Q6" i="24"/>
  <c r="Q12" i="24" s="1"/>
  <c r="S2" i="24"/>
  <c r="R7" i="24"/>
  <c r="R13" i="24" s="1"/>
  <c r="CJ118" i="20"/>
  <c r="CJ118" i="21"/>
  <c r="O36" i="21" l="1"/>
  <c r="F92" i="21"/>
  <c r="P92" i="21" s="1"/>
  <c r="O93" i="20"/>
  <c r="O93" i="21"/>
  <c r="O94" i="21" s="1"/>
  <c r="F35" i="21"/>
  <c r="P35" i="21" s="1"/>
  <c r="O36" i="20"/>
  <c r="F16" i="21"/>
  <c r="P16" i="21" s="1"/>
  <c r="O17" i="20"/>
  <c r="F54" i="21"/>
  <c r="P54" i="21" s="1"/>
  <c r="O55" i="20"/>
  <c r="F73" i="21"/>
  <c r="P73" i="21" s="1"/>
  <c r="O74" i="20"/>
  <c r="R4" i="24"/>
  <c r="R10" i="24" s="1"/>
  <c r="R6" i="24"/>
  <c r="R12" i="24" s="1"/>
  <c r="R5" i="24"/>
  <c r="R11" i="24" s="1"/>
  <c r="R3" i="24"/>
  <c r="R9" i="24" s="1"/>
  <c r="T2" i="24"/>
  <c r="S7" i="24"/>
  <c r="S13" i="24" s="1"/>
  <c r="CV128" i="19"/>
  <c r="CJ117" i="19"/>
  <c r="CC117" i="19"/>
  <c r="CJ116" i="19"/>
  <c r="CJ115" i="19"/>
  <c r="CJ114" i="19"/>
  <c r="CJ113" i="19"/>
  <c r="CV112" i="19"/>
  <c r="CU112" i="19"/>
  <c r="CT112" i="19"/>
  <c r="CS112" i="19"/>
  <c r="CR112" i="19"/>
  <c r="CQ112" i="19"/>
  <c r="CP112" i="19"/>
  <c r="CO112" i="19"/>
  <c r="CN112" i="19"/>
  <c r="CK112" i="19"/>
  <c r="CJ112" i="19"/>
  <c r="CI112" i="19"/>
  <c r="CH112" i="19"/>
  <c r="CG112" i="19"/>
  <c r="CF112" i="19"/>
  <c r="CE112" i="19"/>
  <c r="CD112" i="19"/>
  <c r="CC112" i="19"/>
  <c r="CA112" i="19"/>
  <c r="BZ112" i="19"/>
  <c r="BY112" i="19"/>
  <c r="BX112" i="19"/>
  <c r="BW112" i="19"/>
  <c r="BV112" i="19"/>
  <c r="BU112" i="19"/>
  <c r="BT112" i="19"/>
  <c r="BS112" i="19"/>
  <c r="BO112" i="19"/>
  <c r="BN112" i="19"/>
  <c r="BM112" i="19"/>
  <c r="BL112" i="19"/>
  <c r="BK112" i="19"/>
  <c r="BJ112" i="19"/>
  <c r="BI112" i="19"/>
  <c r="BH112" i="19"/>
  <c r="BG112" i="19"/>
  <c r="AR112" i="19"/>
  <c r="AQ112" i="19"/>
  <c r="AP112" i="19"/>
  <c r="AO112" i="19"/>
  <c r="AN112" i="19"/>
  <c r="AM112" i="19"/>
  <c r="AL112" i="19"/>
  <c r="AK112" i="19"/>
  <c r="AJ112" i="19"/>
  <c r="D109" i="19"/>
  <c r="D108" i="19"/>
  <c r="D107" i="19"/>
  <c r="D106" i="19"/>
  <c r="D105" i="19"/>
  <c r="D104" i="19"/>
  <c r="D103" i="19"/>
  <c r="D102" i="19"/>
  <c r="D101" i="19"/>
  <c r="D100" i="19"/>
  <c r="D99" i="19"/>
  <c r="D98" i="19"/>
  <c r="D97" i="19"/>
  <c r="D96" i="19"/>
  <c r="D95" i="19"/>
  <c r="D94" i="19"/>
  <c r="D93" i="19"/>
  <c r="F92" i="19"/>
  <c r="L92" i="19" s="1"/>
  <c r="D92" i="19"/>
  <c r="M91" i="19"/>
  <c r="L91" i="19"/>
  <c r="K91" i="19"/>
  <c r="D91" i="19"/>
  <c r="D90" i="19"/>
  <c r="D89" i="19"/>
  <c r="D88" i="19"/>
  <c r="D87" i="19"/>
  <c r="D86" i="19"/>
  <c r="D85" i="19"/>
  <c r="D84" i="19"/>
  <c r="D83" i="19"/>
  <c r="D82" i="19"/>
  <c r="D81" i="19"/>
  <c r="D80" i="19"/>
  <c r="D79" i="19"/>
  <c r="D78" i="19"/>
  <c r="D77" i="19"/>
  <c r="D76" i="19"/>
  <c r="D75" i="19"/>
  <c r="D74" i="19"/>
  <c r="F73" i="19"/>
  <c r="M73" i="19" s="1"/>
  <c r="D73" i="19"/>
  <c r="M72" i="19"/>
  <c r="L72" i="19"/>
  <c r="K72" i="19"/>
  <c r="J72" i="19"/>
  <c r="I72" i="19"/>
  <c r="H72" i="19"/>
  <c r="G72" i="19"/>
  <c r="D72" i="19"/>
  <c r="D71" i="19"/>
  <c r="D70" i="19"/>
  <c r="D69" i="19"/>
  <c r="D68" i="19"/>
  <c r="D67" i="19"/>
  <c r="D66" i="19"/>
  <c r="D65" i="19"/>
  <c r="D64" i="19"/>
  <c r="D63" i="19"/>
  <c r="D62" i="19"/>
  <c r="D61" i="19"/>
  <c r="D60" i="19"/>
  <c r="D59" i="19"/>
  <c r="D58" i="19"/>
  <c r="D57" i="19"/>
  <c r="D56" i="19"/>
  <c r="D55" i="19"/>
  <c r="L54" i="19"/>
  <c r="K54" i="19"/>
  <c r="H54" i="19"/>
  <c r="G54" i="19"/>
  <c r="F54" i="19"/>
  <c r="F55" i="19" s="1"/>
  <c r="D54" i="19"/>
  <c r="M53" i="19"/>
  <c r="L53" i="19"/>
  <c r="K53" i="19"/>
  <c r="J53" i="19"/>
  <c r="I53" i="19"/>
  <c r="H53" i="19"/>
  <c r="G53" i="19"/>
  <c r="D53" i="19"/>
  <c r="D52" i="19"/>
  <c r="D51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F35" i="19"/>
  <c r="L35" i="19" s="1"/>
  <c r="D35" i="19"/>
  <c r="M34" i="19"/>
  <c r="L34" i="19"/>
  <c r="K34" i="19"/>
  <c r="J34" i="19"/>
  <c r="I34" i="19"/>
  <c r="H34" i="19"/>
  <c r="G34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M16" i="19"/>
  <c r="L16" i="19"/>
  <c r="I16" i="19"/>
  <c r="H16" i="19"/>
  <c r="F16" i="19"/>
  <c r="F17" i="19" s="1"/>
  <c r="I17" i="19" s="1"/>
  <c r="D16" i="19"/>
  <c r="M15" i="19"/>
  <c r="L15" i="19"/>
  <c r="K15" i="19"/>
  <c r="J15" i="19"/>
  <c r="I15" i="19"/>
  <c r="H15" i="19"/>
  <c r="G15" i="19"/>
  <c r="D15" i="19"/>
  <c r="M12" i="19"/>
  <c r="W12" i="19" s="1"/>
  <c r="L12" i="19"/>
  <c r="V12" i="19" s="1"/>
  <c r="K12" i="19"/>
  <c r="U12" i="19" s="1"/>
  <c r="J12" i="19"/>
  <c r="T12" i="19" s="1"/>
  <c r="I12" i="19"/>
  <c r="S12" i="19" s="1"/>
  <c r="H12" i="19"/>
  <c r="R12" i="19" s="1"/>
  <c r="G12" i="19"/>
  <c r="Q12" i="19" s="1"/>
  <c r="F12" i="19"/>
  <c r="H3" i="19"/>
  <c r="B4" i="19"/>
  <c r="CW128" i="4"/>
  <c r="W14" i="2"/>
  <c r="W15" i="2" s="1"/>
  <c r="W16" i="2" s="1"/>
  <c r="W17" i="2" s="1"/>
  <c r="W18" i="2" s="1"/>
  <c r="W19" i="2" s="1"/>
  <c r="W20" i="2" s="1"/>
  <c r="W21" i="2" s="1"/>
  <c r="W22" i="2" s="1"/>
  <c r="F55" i="21" l="1"/>
  <c r="P55" i="21" s="1"/>
  <c r="O56" i="20"/>
  <c r="O92" i="19"/>
  <c r="O35" i="19"/>
  <c r="O73" i="19"/>
  <c r="O54" i="19"/>
  <c r="O16" i="19"/>
  <c r="O95" i="21"/>
  <c r="F17" i="21"/>
  <c r="P17" i="21" s="1"/>
  <c r="O18" i="20"/>
  <c r="O94" i="20"/>
  <c r="F93" i="21"/>
  <c r="O75" i="20"/>
  <c r="F74" i="21"/>
  <c r="P74" i="21" s="1"/>
  <c r="G92" i="21"/>
  <c r="J92" i="21"/>
  <c r="H92" i="21"/>
  <c r="I92" i="21"/>
  <c r="F36" i="21"/>
  <c r="P36" i="21" s="1"/>
  <c r="O37" i="20"/>
  <c r="O37" i="21"/>
  <c r="J16" i="19"/>
  <c r="G35" i="19"/>
  <c r="K35" i="19"/>
  <c r="I54" i="19"/>
  <c r="G73" i="19"/>
  <c r="F74" i="19"/>
  <c r="K74" i="19" s="1"/>
  <c r="G16" i="19"/>
  <c r="K16" i="19"/>
  <c r="H35" i="19"/>
  <c r="M35" i="19"/>
  <c r="J54" i="19"/>
  <c r="H73" i="19"/>
  <c r="I35" i="19"/>
  <c r="J35" i="19"/>
  <c r="F36" i="19"/>
  <c r="K92" i="19"/>
  <c r="J92" i="19"/>
  <c r="I92" i="19"/>
  <c r="H92" i="19"/>
  <c r="G92" i="19"/>
  <c r="S3" i="24"/>
  <c r="S9" i="24" s="1"/>
  <c r="S5" i="24"/>
  <c r="S11" i="24" s="1"/>
  <c r="S6" i="24"/>
  <c r="S12" i="24" s="1"/>
  <c r="S4" i="24"/>
  <c r="S10" i="24" s="1"/>
  <c r="U2" i="24"/>
  <c r="T7" i="24"/>
  <c r="T13" i="24" s="1"/>
  <c r="W23" i="2"/>
  <c r="W24" i="2" s="1"/>
  <c r="D3" i="19"/>
  <c r="G3" i="19"/>
  <c r="CJ118" i="19"/>
  <c r="F18" i="19"/>
  <c r="M17" i="19"/>
  <c r="L17" i="19"/>
  <c r="K17" i="19"/>
  <c r="J17" i="19"/>
  <c r="G17" i="19"/>
  <c r="H17" i="19"/>
  <c r="E3" i="19"/>
  <c r="F3" i="19"/>
  <c r="L36" i="19"/>
  <c r="I36" i="19"/>
  <c r="H36" i="19"/>
  <c r="J36" i="19"/>
  <c r="F37" i="19"/>
  <c r="M36" i="19"/>
  <c r="G36" i="19"/>
  <c r="K36" i="19"/>
  <c r="J55" i="19"/>
  <c r="L55" i="19"/>
  <c r="F56" i="19"/>
  <c r="K55" i="19"/>
  <c r="I55" i="19"/>
  <c r="H55" i="19"/>
  <c r="G55" i="19"/>
  <c r="M55" i="19"/>
  <c r="M54" i="19"/>
  <c r="I74" i="19"/>
  <c r="F75" i="19"/>
  <c r="M74" i="19"/>
  <c r="L74" i="19"/>
  <c r="G74" i="19"/>
  <c r="I73" i="19"/>
  <c r="K73" i="19"/>
  <c r="J73" i="19"/>
  <c r="L73" i="19"/>
  <c r="H74" i="19"/>
  <c r="J74" i="19"/>
  <c r="M92" i="19"/>
  <c r="F93" i="19"/>
  <c r="P54" i="19" l="1"/>
  <c r="O55" i="19"/>
  <c r="F54" i="20"/>
  <c r="P54" i="20" s="1"/>
  <c r="O95" i="20"/>
  <c r="F94" i="21"/>
  <c r="O36" i="19"/>
  <c r="P35" i="19"/>
  <c r="F35" i="20"/>
  <c r="P35" i="20" s="1"/>
  <c r="F37" i="21"/>
  <c r="P37" i="21" s="1"/>
  <c r="O38" i="20"/>
  <c r="F75" i="21"/>
  <c r="P75" i="21" s="1"/>
  <c r="O76" i="20"/>
  <c r="O96" i="21"/>
  <c r="O17" i="19"/>
  <c r="F16" i="20"/>
  <c r="P16" i="20" s="1"/>
  <c r="P16" i="19"/>
  <c r="P93" i="21"/>
  <c r="G93" i="21"/>
  <c r="I93" i="21"/>
  <c r="H93" i="21"/>
  <c r="J93" i="21"/>
  <c r="O74" i="19"/>
  <c r="P73" i="19"/>
  <c r="F73" i="20"/>
  <c r="P73" i="20" s="1"/>
  <c r="O38" i="21"/>
  <c r="F18" i="21"/>
  <c r="P18" i="21" s="1"/>
  <c r="O19" i="20"/>
  <c r="O93" i="19"/>
  <c r="P92" i="19"/>
  <c r="F92" i="20"/>
  <c r="F56" i="21"/>
  <c r="P56" i="21" s="1"/>
  <c r="O57" i="20"/>
  <c r="J93" i="19"/>
  <c r="H93" i="19"/>
  <c r="G93" i="19"/>
  <c r="I93" i="19"/>
  <c r="T3" i="24"/>
  <c r="T9" i="24" s="1"/>
  <c r="T4" i="24"/>
  <c r="T10" i="24" s="1"/>
  <c r="T6" i="24"/>
  <c r="T12" i="24" s="1"/>
  <c r="T5" i="24"/>
  <c r="T11" i="24" s="1"/>
  <c r="V2" i="24"/>
  <c r="U7" i="24"/>
  <c r="U13" i="24" s="1"/>
  <c r="B16" i="2"/>
  <c r="F94" i="19"/>
  <c r="L93" i="19"/>
  <c r="K93" i="19"/>
  <c r="M93" i="19"/>
  <c r="J56" i="19"/>
  <c r="F57" i="19"/>
  <c r="K56" i="19"/>
  <c r="M56" i="19"/>
  <c r="L56" i="19"/>
  <c r="I56" i="19"/>
  <c r="H56" i="19"/>
  <c r="G56" i="19"/>
  <c r="L37" i="19"/>
  <c r="K37" i="19"/>
  <c r="J37" i="19"/>
  <c r="I37" i="19"/>
  <c r="H37" i="19"/>
  <c r="F38" i="19"/>
  <c r="G37" i="19"/>
  <c r="M37" i="19"/>
  <c r="F19" i="19"/>
  <c r="M18" i="19"/>
  <c r="I18" i="19"/>
  <c r="H18" i="19"/>
  <c r="G18" i="19"/>
  <c r="J18" i="19"/>
  <c r="L18" i="19"/>
  <c r="K18" i="19"/>
  <c r="I75" i="19"/>
  <c r="H75" i="19"/>
  <c r="M75" i="19"/>
  <c r="L75" i="19"/>
  <c r="K75" i="19"/>
  <c r="J75" i="19"/>
  <c r="G75" i="19"/>
  <c r="F76" i="19"/>
  <c r="B18" i="2"/>
  <c r="B20" i="2"/>
  <c r="H3" i="4"/>
  <c r="M12" i="4"/>
  <c r="L12" i="4"/>
  <c r="V12" i="4" s="1"/>
  <c r="K12" i="4"/>
  <c r="U12" i="4" s="1"/>
  <c r="J12" i="4"/>
  <c r="I12" i="4"/>
  <c r="H12" i="4"/>
  <c r="G12" i="4"/>
  <c r="F12" i="4"/>
  <c r="G15" i="4"/>
  <c r="H15" i="4"/>
  <c r="I15" i="4"/>
  <c r="J15" i="4"/>
  <c r="K15" i="4"/>
  <c r="L15" i="4"/>
  <c r="M15" i="4"/>
  <c r="G34" i="4"/>
  <c r="H34" i="4"/>
  <c r="I34" i="4"/>
  <c r="J34" i="4"/>
  <c r="K34" i="4"/>
  <c r="L34" i="4"/>
  <c r="M34" i="4"/>
  <c r="G53" i="4"/>
  <c r="H53" i="4"/>
  <c r="I53" i="4"/>
  <c r="J53" i="4"/>
  <c r="K53" i="4"/>
  <c r="L53" i="4"/>
  <c r="M53" i="4"/>
  <c r="G72" i="4"/>
  <c r="H72" i="4"/>
  <c r="I72" i="4"/>
  <c r="J72" i="4"/>
  <c r="K72" i="4"/>
  <c r="L72" i="4"/>
  <c r="M72" i="4"/>
  <c r="K91" i="4"/>
  <c r="L91" i="4"/>
  <c r="M91" i="4"/>
  <c r="W12" i="4"/>
  <c r="B22" i="2"/>
  <c r="L308" i="13"/>
  <c r="K308" i="13"/>
  <c r="J308" i="13"/>
  <c r="I308" i="13"/>
  <c r="H308" i="13"/>
  <c r="G308" i="13"/>
  <c r="F308" i="13"/>
  <c r="E308" i="13"/>
  <c r="L307" i="13"/>
  <c r="K307" i="13"/>
  <c r="J307" i="13"/>
  <c r="I307" i="13"/>
  <c r="H307" i="13"/>
  <c r="G307" i="13"/>
  <c r="F307" i="13"/>
  <c r="E307" i="13"/>
  <c r="L306" i="13"/>
  <c r="K306" i="13"/>
  <c r="J306" i="13"/>
  <c r="I306" i="13"/>
  <c r="H306" i="13"/>
  <c r="G306" i="13"/>
  <c r="F306" i="13"/>
  <c r="E306" i="13"/>
  <c r="L305" i="13"/>
  <c r="K305" i="13"/>
  <c r="J305" i="13"/>
  <c r="I305" i="13"/>
  <c r="H305" i="13"/>
  <c r="G305" i="13"/>
  <c r="F305" i="13"/>
  <c r="E305" i="13"/>
  <c r="L304" i="13"/>
  <c r="K304" i="13"/>
  <c r="J304" i="13"/>
  <c r="I304" i="13"/>
  <c r="H304" i="13"/>
  <c r="G304" i="13"/>
  <c r="F304" i="13"/>
  <c r="E304" i="13"/>
  <c r="L303" i="13"/>
  <c r="K303" i="13"/>
  <c r="J303" i="13"/>
  <c r="I303" i="13"/>
  <c r="H303" i="13"/>
  <c r="G303" i="13"/>
  <c r="F303" i="13"/>
  <c r="E303" i="13"/>
  <c r="L302" i="13"/>
  <c r="K302" i="13"/>
  <c r="J302" i="13"/>
  <c r="I302" i="13"/>
  <c r="H302" i="13"/>
  <c r="G302" i="13"/>
  <c r="F302" i="13"/>
  <c r="E302" i="13"/>
  <c r="L301" i="13"/>
  <c r="K301" i="13"/>
  <c r="J301" i="13"/>
  <c r="I301" i="13"/>
  <c r="H301" i="13"/>
  <c r="G301" i="13"/>
  <c r="F301" i="13"/>
  <c r="E301" i="13"/>
  <c r="L300" i="13"/>
  <c r="K300" i="13"/>
  <c r="J300" i="13"/>
  <c r="I300" i="13"/>
  <c r="H300" i="13"/>
  <c r="G300" i="13"/>
  <c r="F300" i="13"/>
  <c r="E300" i="13"/>
  <c r="L299" i="13"/>
  <c r="K299" i="13"/>
  <c r="J299" i="13"/>
  <c r="I299" i="13"/>
  <c r="H299" i="13"/>
  <c r="G299" i="13"/>
  <c r="F299" i="13"/>
  <c r="E299" i="13"/>
  <c r="L298" i="13"/>
  <c r="K298" i="13"/>
  <c r="J298" i="13"/>
  <c r="I298" i="13"/>
  <c r="H298" i="13"/>
  <c r="G298" i="13"/>
  <c r="F298" i="13"/>
  <c r="E298" i="13"/>
  <c r="L297" i="13"/>
  <c r="K297" i="13"/>
  <c r="J297" i="13"/>
  <c r="I297" i="13"/>
  <c r="H297" i="13"/>
  <c r="G297" i="13"/>
  <c r="F297" i="13"/>
  <c r="E297" i="13"/>
  <c r="L296" i="13"/>
  <c r="K296" i="13"/>
  <c r="J296" i="13"/>
  <c r="I296" i="13"/>
  <c r="H296" i="13"/>
  <c r="G296" i="13"/>
  <c r="F296" i="13"/>
  <c r="E296" i="13"/>
  <c r="L295" i="13"/>
  <c r="K295" i="13"/>
  <c r="J295" i="13"/>
  <c r="I295" i="13"/>
  <c r="H295" i="13"/>
  <c r="G295" i="13"/>
  <c r="F295" i="13"/>
  <c r="E295" i="13"/>
  <c r="L294" i="13"/>
  <c r="K294" i="13"/>
  <c r="J294" i="13"/>
  <c r="I294" i="13"/>
  <c r="H294" i="13"/>
  <c r="G294" i="13"/>
  <c r="F294" i="13"/>
  <c r="E294" i="13"/>
  <c r="L293" i="13"/>
  <c r="K293" i="13"/>
  <c r="J293" i="13"/>
  <c r="I293" i="13"/>
  <c r="H293" i="13"/>
  <c r="G293" i="13"/>
  <c r="F293" i="13"/>
  <c r="E293" i="13"/>
  <c r="L292" i="13"/>
  <c r="K292" i="13"/>
  <c r="J292" i="13"/>
  <c r="I292" i="13"/>
  <c r="H292" i="13"/>
  <c r="G292" i="13"/>
  <c r="F292" i="13"/>
  <c r="E292" i="13"/>
  <c r="L291" i="13"/>
  <c r="K291" i="13"/>
  <c r="J291" i="13"/>
  <c r="I291" i="13"/>
  <c r="H291" i="13"/>
  <c r="G291" i="13"/>
  <c r="F291" i="13"/>
  <c r="E291" i="13"/>
  <c r="L290" i="13"/>
  <c r="K290" i="13"/>
  <c r="J290" i="13"/>
  <c r="I290" i="13"/>
  <c r="H290" i="13"/>
  <c r="G290" i="13"/>
  <c r="F290" i="13"/>
  <c r="E290" i="13"/>
  <c r="L289" i="13"/>
  <c r="K289" i="13"/>
  <c r="J289" i="13"/>
  <c r="I289" i="13"/>
  <c r="H289" i="13"/>
  <c r="G289" i="13"/>
  <c r="F289" i="13"/>
  <c r="E289" i="13"/>
  <c r="L288" i="13"/>
  <c r="K288" i="13"/>
  <c r="J288" i="13"/>
  <c r="I288" i="13"/>
  <c r="H288" i="13"/>
  <c r="G288" i="13"/>
  <c r="F288" i="13"/>
  <c r="E288" i="13"/>
  <c r="L287" i="13"/>
  <c r="K287" i="13"/>
  <c r="J287" i="13"/>
  <c r="I287" i="13"/>
  <c r="H287" i="13"/>
  <c r="G287" i="13"/>
  <c r="F287" i="13"/>
  <c r="E287" i="13"/>
  <c r="L286" i="13"/>
  <c r="K286" i="13"/>
  <c r="J286" i="13"/>
  <c r="I286" i="13"/>
  <c r="H286" i="13"/>
  <c r="G286" i="13"/>
  <c r="F286" i="13"/>
  <c r="E286" i="13"/>
  <c r="L285" i="13"/>
  <c r="K285" i="13"/>
  <c r="J285" i="13"/>
  <c r="I285" i="13"/>
  <c r="H285" i="13"/>
  <c r="G285" i="13"/>
  <c r="F285" i="13"/>
  <c r="E285" i="13"/>
  <c r="L284" i="13"/>
  <c r="K284" i="13"/>
  <c r="J284" i="13"/>
  <c r="I284" i="13"/>
  <c r="H284" i="13"/>
  <c r="G284" i="13"/>
  <c r="F284" i="13"/>
  <c r="E284" i="13"/>
  <c r="L283" i="13"/>
  <c r="K283" i="13"/>
  <c r="J283" i="13"/>
  <c r="I283" i="13"/>
  <c r="H283" i="13"/>
  <c r="G283" i="13"/>
  <c r="F283" i="13"/>
  <c r="E283" i="13"/>
  <c r="L282" i="13"/>
  <c r="K282" i="13"/>
  <c r="J282" i="13"/>
  <c r="I282" i="13"/>
  <c r="H282" i="13"/>
  <c r="G282" i="13"/>
  <c r="F282" i="13"/>
  <c r="E282" i="13"/>
  <c r="L281" i="13"/>
  <c r="K281" i="13"/>
  <c r="J281" i="13"/>
  <c r="I281" i="13"/>
  <c r="H281" i="13"/>
  <c r="G281" i="13"/>
  <c r="F281" i="13"/>
  <c r="E281" i="13"/>
  <c r="L280" i="13"/>
  <c r="K280" i="13"/>
  <c r="J280" i="13"/>
  <c r="I280" i="13"/>
  <c r="H280" i="13"/>
  <c r="G280" i="13"/>
  <c r="F280" i="13"/>
  <c r="E280" i="13"/>
  <c r="L279" i="13"/>
  <c r="K279" i="13"/>
  <c r="J279" i="13"/>
  <c r="I279" i="13"/>
  <c r="H279" i="13"/>
  <c r="G279" i="13"/>
  <c r="F279" i="13"/>
  <c r="E279" i="13"/>
  <c r="L278" i="13"/>
  <c r="K278" i="13"/>
  <c r="J278" i="13"/>
  <c r="I278" i="13"/>
  <c r="H278" i="13"/>
  <c r="G278" i="13"/>
  <c r="F278" i="13"/>
  <c r="E278" i="13"/>
  <c r="L277" i="13"/>
  <c r="K277" i="13"/>
  <c r="J277" i="13"/>
  <c r="I277" i="13"/>
  <c r="H277" i="13"/>
  <c r="G277" i="13"/>
  <c r="F277" i="13"/>
  <c r="E277" i="13"/>
  <c r="L276" i="13"/>
  <c r="K276" i="13"/>
  <c r="J276" i="13"/>
  <c r="I276" i="13"/>
  <c r="H276" i="13"/>
  <c r="G276" i="13"/>
  <c r="F276" i="13"/>
  <c r="E276" i="13"/>
  <c r="L275" i="13"/>
  <c r="K275" i="13"/>
  <c r="J275" i="13"/>
  <c r="I275" i="13"/>
  <c r="H275" i="13"/>
  <c r="G275" i="13"/>
  <c r="F275" i="13"/>
  <c r="E275" i="13"/>
  <c r="L274" i="13"/>
  <c r="K274" i="13"/>
  <c r="J274" i="13"/>
  <c r="I274" i="13"/>
  <c r="H274" i="13"/>
  <c r="G274" i="13"/>
  <c r="F274" i="13"/>
  <c r="E274" i="13"/>
  <c r="L273" i="13"/>
  <c r="K273" i="13"/>
  <c r="J273" i="13"/>
  <c r="I273" i="13"/>
  <c r="H273" i="13"/>
  <c r="G273" i="13"/>
  <c r="F273" i="13"/>
  <c r="E273" i="13"/>
  <c r="L272" i="13"/>
  <c r="K272" i="13"/>
  <c r="J272" i="13"/>
  <c r="I272" i="13"/>
  <c r="H272" i="13"/>
  <c r="G272" i="13"/>
  <c r="F272" i="13"/>
  <c r="E272" i="13"/>
  <c r="L271" i="13"/>
  <c r="K271" i="13"/>
  <c r="J271" i="13"/>
  <c r="I271" i="13"/>
  <c r="H271" i="13"/>
  <c r="G271" i="13"/>
  <c r="F271" i="13"/>
  <c r="E271" i="13"/>
  <c r="L270" i="13"/>
  <c r="K270" i="13"/>
  <c r="J270" i="13"/>
  <c r="I270" i="13"/>
  <c r="H270" i="13"/>
  <c r="G270" i="13"/>
  <c r="F270" i="13"/>
  <c r="E270" i="13"/>
  <c r="L269" i="13"/>
  <c r="K269" i="13"/>
  <c r="J269" i="13"/>
  <c r="I269" i="13"/>
  <c r="H269" i="13"/>
  <c r="G269" i="13"/>
  <c r="F269" i="13"/>
  <c r="E269" i="13"/>
  <c r="L268" i="13"/>
  <c r="K268" i="13"/>
  <c r="J268" i="13"/>
  <c r="I268" i="13"/>
  <c r="H268" i="13"/>
  <c r="G268" i="13"/>
  <c r="F268" i="13"/>
  <c r="E268" i="13"/>
  <c r="L267" i="13"/>
  <c r="K267" i="13"/>
  <c r="J267" i="13"/>
  <c r="I267" i="13"/>
  <c r="H267" i="13"/>
  <c r="G267" i="13"/>
  <c r="F267" i="13"/>
  <c r="E267" i="13"/>
  <c r="L266" i="13"/>
  <c r="K266" i="13"/>
  <c r="J266" i="13"/>
  <c r="I266" i="13"/>
  <c r="H266" i="13"/>
  <c r="G266" i="13"/>
  <c r="F266" i="13"/>
  <c r="E266" i="13"/>
  <c r="L265" i="13"/>
  <c r="K265" i="13"/>
  <c r="J265" i="13"/>
  <c r="I265" i="13"/>
  <c r="H265" i="13"/>
  <c r="G265" i="13"/>
  <c r="F265" i="13"/>
  <c r="E265" i="13"/>
  <c r="L264" i="13"/>
  <c r="K264" i="13"/>
  <c r="J264" i="13"/>
  <c r="I264" i="13"/>
  <c r="H264" i="13"/>
  <c r="G264" i="13"/>
  <c r="F264" i="13"/>
  <c r="E264" i="13"/>
  <c r="L263" i="13"/>
  <c r="K263" i="13"/>
  <c r="J263" i="13"/>
  <c r="I263" i="13"/>
  <c r="H263" i="13"/>
  <c r="G263" i="13"/>
  <c r="F263" i="13"/>
  <c r="E263" i="13"/>
  <c r="L262" i="13"/>
  <c r="K262" i="13"/>
  <c r="J262" i="13"/>
  <c r="I262" i="13"/>
  <c r="H262" i="13"/>
  <c r="G262" i="13"/>
  <c r="F262" i="13"/>
  <c r="E262" i="13"/>
  <c r="L261" i="13"/>
  <c r="K261" i="13"/>
  <c r="J261" i="13"/>
  <c r="I261" i="13"/>
  <c r="H261" i="13"/>
  <c r="G261" i="13"/>
  <c r="F261" i="13"/>
  <c r="E261" i="13"/>
  <c r="L260" i="13"/>
  <c r="K260" i="13"/>
  <c r="J260" i="13"/>
  <c r="I260" i="13"/>
  <c r="H260" i="13"/>
  <c r="G260" i="13"/>
  <c r="F260" i="13"/>
  <c r="E260" i="13"/>
  <c r="L259" i="13"/>
  <c r="K259" i="13"/>
  <c r="J259" i="13"/>
  <c r="I259" i="13"/>
  <c r="H259" i="13"/>
  <c r="G259" i="13"/>
  <c r="F259" i="13"/>
  <c r="E259" i="13"/>
  <c r="L258" i="13"/>
  <c r="K258" i="13"/>
  <c r="J258" i="13"/>
  <c r="I258" i="13"/>
  <c r="H258" i="13"/>
  <c r="G258" i="13"/>
  <c r="F258" i="13"/>
  <c r="E258" i="13"/>
  <c r="L257" i="13"/>
  <c r="K257" i="13"/>
  <c r="J257" i="13"/>
  <c r="I257" i="13"/>
  <c r="H257" i="13"/>
  <c r="G257" i="13"/>
  <c r="F257" i="13"/>
  <c r="E257" i="13"/>
  <c r="L256" i="13"/>
  <c r="K256" i="13"/>
  <c r="J256" i="13"/>
  <c r="I256" i="13"/>
  <c r="H256" i="13"/>
  <c r="G256" i="13"/>
  <c r="F256" i="13"/>
  <c r="E256" i="13"/>
  <c r="L255" i="13"/>
  <c r="K255" i="13"/>
  <c r="J255" i="13"/>
  <c r="I255" i="13"/>
  <c r="H255" i="13"/>
  <c r="G255" i="13"/>
  <c r="F255" i="13"/>
  <c r="E255" i="13"/>
  <c r="L254" i="13"/>
  <c r="K254" i="13"/>
  <c r="J254" i="13"/>
  <c r="I254" i="13"/>
  <c r="H254" i="13"/>
  <c r="G254" i="13"/>
  <c r="F254" i="13"/>
  <c r="E254" i="13"/>
  <c r="L253" i="13"/>
  <c r="K253" i="13"/>
  <c r="J253" i="13"/>
  <c r="I253" i="13"/>
  <c r="H253" i="13"/>
  <c r="G253" i="13"/>
  <c r="F253" i="13"/>
  <c r="E253" i="13"/>
  <c r="L252" i="13"/>
  <c r="K252" i="13"/>
  <c r="J252" i="13"/>
  <c r="I252" i="13"/>
  <c r="H252" i="13"/>
  <c r="G252" i="13"/>
  <c r="F252" i="13"/>
  <c r="E252" i="13"/>
  <c r="L251" i="13"/>
  <c r="K251" i="13"/>
  <c r="J251" i="13"/>
  <c r="I251" i="13"/>
  <c r="H251" i="13"/>
  <c r="G251" i="13"/>
  <c r="F251" i="13"/>
  <c r="E251" i="13"/>
  <c r="L250" i="13"/>
  <c r="K250" i="13"/>
  <c r="J250" i="13"/>
  <c r="I250" i="13"/>
  <c r="H250" i="13"/>
  <c r="G250" i="13"/>
  <c r="F250" i="13"/>
  <c r="E250" i="13"/>
  <c r="L249" i="13"/>
  <c r="K249" i="13"/>
  <c r="J249" i="13"/>
  <c r="I249" i="13"/>
  <c r="H249" i="13"/>
  <c r="G249" i="13"/>
  <c r="F249" i="13"/>
  <c r="E249" i="13"/>
  <c r="L248" i="13"/>
  <c r="K248" i="13"/>
  <c r="J248" i="13"/>
  <c r="I248" i="13"/>
  <c r="H248" i="13"/>
  <c r="G248" i="13"/>
  <c r="F248" i="13"/>
  <c r="E248" i="13"/>
  <c r="L247" i="13"/>
  <c r="K247" i="13"/>
  <c r="J247" i="13"/>
  <c r="I247" i="13"/>
  <c r="H247" i="13"/>
  <c r="G247" i="13"/>
  <c r="F247" i="13"/>
  <c r="E247" i="13"/>
  <c r="L246" i="13"/>
  <c r="K246" i="13"/>
  <c r="J246" i="13"/>
  <c r="I246" i="13"/>
  <c r="H246" i="13"/>
  <c r="G246" i="13"/>
  <c r="F246" i="13"/>
  <c r="E246" i="13"/>
  <c r="L245" i="13"/>
  <c r="K245" i="13"/>
  <c r="J245" i="13"/>
  <c r="I245" i="13"/>
  <c r="H245" i="13"/>
  <c r="G245" i="13"/>
  <c r="F245" i="13"/>
  <c r="E245" i="13"/>
  <c r="L244" i="13"/>
  <c r="K244" i="13"/>
  <c r="J244" i="13"/>
  <c r="I244" i="13"/>
  <c r="H244" i="13"/>
  <c r="G244" i="13"/>
  <c r="F244" i="13"/>
  <c r="E244" i="13"/>
  <c r="L243" i="13"/>
  <c r="K243" i="13"/>
  <c r="J243" i="13"/>
  <c r="I243" i="13"/>
  <c r="H243" i="13"/>
  <c r="G243" i="13"/>
  <c r="F243" i="13"/>
  <c r="E243" i="13"/>
  <c r="L242" i="13"/>
  <c r="K242" i="13"/>
  <c r="J242" i="13"/>
  <c r="I242" i="13"/>
  <c r="H242" i="13"/>
  <c r="G242" i="13"/>
  <c r="F242" i="13"/>
  <c r="E242" i="13"/>
  <c r="L241" i="13"/>
  <c r="K241" i="13"/>
  <c r="J241" i="13"/>
  <c r="I241" i="13"/>
  <c r="H241" i="13"/>
  <c r="G241" i="13"/>
  <c r="F241" i="13"/>
  <c r="E241" i="13"/>
  <c r="L240" i="13"/>
  <c r="K240" i="13"/>
  <c r="J240" i="13"/>
  <c r="I240" i="13"/>
  <c r="H240" i="13"/>
  <c r="G240" i="13"/>
  <c r="F240" i="13"/>
  <c r="E240" i="13"/>
  <c r="L239" i="13"/>
  <c r="K239" i="13"/>
  <c r="J239" i="13"/>
  <c r="I239" i="13"/>
  <c r="H239" i="13"/>
  <c r="G239" i="13"/>
  <c r="F239" i="13"/>
  <c r="E239" i="13"/>
  <c r="L238" i="13"/>
  <c r="K238" i="13"/>
  <c r="J238" i="13"/>
  <c r="I238" i="13"/>
  <c r="H238" i="13"/>
  <c r="G238" i="13"/>
  <c r="F238" i="13"/>
  <c r="E238" i="13"/>
  <c r="L237" i="13"/>
  <c r="K237" i="13"/>
  <c r="J237" i="13"/>
  <c r="I237" i="13"/>
  <c r="H237" i="13"/>
  <c r="G237" i="13"/>
  <c r="F237" i="13"/>
  <c r="E237" i="13"/>
  <c r="L236" i="13"/>
  <c r="K236" i="13"/>
  <c r="J236" i="13"/>
  <c r="I236" i="13"/>
  <c r="H236" i="13"/>
  <c r="G236" i="13"/>
  <c r="F236" i="13"/>
  <c r="E236" i="13"/>
  <c r="L235" i="13"/>
  <c r="K235" i="13"/>
  <c r="J235" i="13"/>
  <c r="I235" i="13"/>
  <c r="H235" i="13"/>
  <c r="G235" i="13"/>
  <c r="F235" i="13"/>
  <c r="E235" i="13"/>
  <c r="L234" i="13"/>
  <c r="K234" i="13"/>
  <c r="J234" i="13"/>
  <c r="I234" i="13"/>
  <c r="H234" i="13"/>
  <c r="G234" i="13"/>
  <c r="F234" i="13"/>
  <c r="E234" i="13"/>
  <c r="L233" i="13"/>
  <c r="K233" i="13"/>
  <c r="J233" i="13"/>
  <c r="I233" i="13"/>
  <c r="H233" i="13"/>
  <c r="G233" i="13"/>
  <c r="F233" i="13"/>
  <c r="E233" i="13"/>
  <c r="L232" i="13"/>
  <c r="K232" i="13"/>
  <c r="J232" i="13"/>
  <c r="I232" i="13"/>
  <c r="H232" i="13"/>
  <c r="G232" i="13"/>
  <c r="F232" i="13"/>
  <c r="E232" i="13"/>
  <c r="L231" i="13"/>
  <c r="K231" i="13"/>
  <c r="J231" i="13"/>
  <c r="I231" i="13"/>
  <c r="H231" i="13"/>
  <c r="G231" i="13"/>
  <c r="F231" i="13"/>
  <c r="E231" i="13"/>
  <c r="L230" i="13"/>
  <c r="K230" i="13"/>
  <c r="J230" i="13"/>
  <c r="I230" i="13"/>
  <c r="H230" i="13"/>
  <c r="G230" i="13"/>
  <c r="F230" i="13"/>
  <c r="E230" i="13"/>
  <c r="L229" i="13"/>
  <c r="K229" i="13"/>
  <c r="J229" i="13"/>
  <c r="I229" i="13"/>
  <c r="H229" i="13"/>
  <c r="G229" i="13"/>
  <c r="F229" i="13"/>
  <c r="E229" i="13"/>
  <c r="L228" i="13"/>
  <c r="K228" i="13"/>
  <c r="J228" i="13"/>
  <c r="I228" i="13"/>
  <c r="H228" i="13"/>
  <c r="G228" i="13"/>
  <c r="F228" i="13"/>
  <c r="E228" i="13"/>
  <c r="L227" i="13"/>
  <c r="K227" i="13"/>
  <c r="J227" i="13"/>
  <c r="I227" i="13"/>
  <c r="H227" i="13"/>
  <c r="G227" i="13"/>
  <c r="F227" i="13"/>
  <c r="E227" i="13"/>
  <c r="L226" i="13"/>
  <c r="K226" i="13"/>
  <c r="J226" i="13"/>
  <c r="I226" i="13"/>
  <c r="H226" i="13"/>
  <c r="G226" i="13"/>
  <c r="F226" i="13"/>
  <c r="E226" i="13"/>
  <c r="L225" i="13"/>
  <c r="K225" i="13"/>
  <c r="J225" i="13"/>
  <c r="I225" i="13"/>
  <c r="H225" i="13"/>
  <c r="G225" i="13"/>
  <c r="F225" i="13"/>
  <c r="E225" i="13"/>
  <c r="L224" i="13"/>
  <c r="K224" i="13"/>
  <c r="J224" i="13"/>
  <c r="I224" i="13"/>
  <c r="H224" i="13"/>
  <c r="G224" i="13"/>
  <c r="F224" i="13"/>
  <c r="E224" i="13"/>
  <c r="L223" i="13"/>
  <c r="K223" i="13"/>
  <c r="J223" i="13"/>
  <c r="I223" i="13"/>
  <c r="H223" i="13"/>
  <c r="G223" i="13"/>
  <c r="F223" i="13"/>
  <c r="E223" i="13"/>
  <c r="L222" i="13"/>
  <c r="K222" i="13"/>
  <c r="J222" i="13"/>
  <c r="I222" i="13"/>
  <c r="H222" i="13"/>
  <c r="G222" i="13"/>
  <c r="F222" i="13"/>
  <c r="E222" i="13"/>
  <c r="L221" i="13"/>
  <c r="K221" i="13"/>
  <c r="J221" i="13"/>
  <c r="I221" i="13"/>
  <c r="H221" i="13"/>
  <c r="G221" i="13"/>
  <c r="F221" i="13"/>
  <c r="E221" i="13"/>
  <c r="L220" i="13"/>
  <c r="K220" i="13"/>
  <c r="J220" i="13"/>
  <c r="I220" i="13"/>
  <c r="H220" i="13"/>
  <c r="G220" i="13"/>
  <c r="F220" i="13"/>
  <c r="E220" i="13"/>
  <c r="L219" i="13"/>
  <c r="K219" i="13"/>
  <c r="J219" i="13"/>
  <c r="I219" i="13"/>
  <c r="H219" i="13"/>
  <c r="G219" i="13"/>
  <c r="F219" i="13"/>
  <c r="E219" i="13"/>
  <c r="L218" i="13"/>
  <c r="K218" i="13"/>
  <c r="J218" i="13"/>
  <c r="I218" i="13"/>
  <c r="H218" i="13"/>
  <c r="G218" i="13"/>
  <c r="F218" i="13"/>
  <c r="E218" i="13"/>
  <c r="L217" i="13"/>
  <c r="K217" i="13"/>
  <c r="J217" i="13"/>
  <c r="I217" i="13"/>
  <c r="H217" i="13"/>
  <c r="G217" i="13"/>
  <c r="F217" i="13"/>
  <c r="E217" i="13"/>
  <c r="L216" i="13"/>
  <c r="K216" i="13"/>
  <c r="J216" i="13"/>
  <c r="I216" i="13"/>
  <c r="H216" i="13"/>
  <c r="G216" i="13"/>
  <c r="F216" i="13"/>
  <c r="E216" i="13"/>
  <c r="L215" i="13"/>
  <c r="K215" i="13"/>
  <c r="J215" i="13"/>
  <c r="I215" i="13"/>
  <c r="H215" i="13"/>
  <c r="G215" i="13"/>
  <c r="F215" i="13"/>
  <c r="E215" i="13"/>
  <c r="L214" i="13"/>
  <c r="K214" i="13"/>
  <c r="J214" i="13"/>
  <c r="I214" i="13"/>
  <c r="H214" i="13"/>
  <c r="G214" i="13"/>
  <c r="F214" i="13"/>
  <c r="E214" i="13"/>
  <c r="L213" i="13"/>
  <c r="K213" i="13"/>
  <c r="J213" i="13"/>
  <c r="I213" i="13"/>
  <c r="H213" i="13"/>
  <c r="G213" i="13"/>
  <c r="F213" i="13"/>
  <c r="E213" i="13"/>
  <c r="L212" i="13"/>
  <c r="K212" i="13"/>
  <c r="J212" i="13"/>
  <c r="I212" i="13"/>
  <c r="H212" i="13"/>
  <c r="G212" i="13"/>
  <c r="F212" i="13"/>
  <c r="E212" i="13"/>
  <c r="L211" i="13"/>
  <c r="K211" i="13"/>
  <c r="J211" i="13"/>
  <c r="I211" i="13"/>
  <c r="H211" i="13"/>
  <c r="G211" i="13"/>
  <c r="F211" i="13"/>
  <c r="E211" i="13"/>
  <c r="L210" i="13"/>
  <c r="K210" i="13"/>
  <c r="J210" i="13"/>
  <c r="I210" i="13"/>
  <c r="H210" i="13"/>
  <c r="G210" i="13"/>
  <c r="F210" i="13"/>
  <c r="E210" i="13"/>
  <c r="L209" i="13"/>
  <c r="K209" i="13"/>
  <c r="J209" i="13"/>
  <c r="I209" i="13"/>
  <c r="H209" i="13"/>
  <c r="G209" i="13"/>
  <c r="F209" i="13"/>
  <c r="E209" i="13"/>
  <c r="L208" i="13"/>
  <c r="K208" i="13"/>
  <c r="J208" i="13"/>
  <c r="I208" i="13"/>
  <c r="H208" i="13"/>
  <c r="G208" i="13"/>
  <c r="F208" i="13"/>
  <c r="E208" i="13"/>
  <c r="L207" i="13"/>
  <c r="K207" i="13"/>
  <c r="J207" i="13"/>
  <c r="I207" i="13"/>
  <c r="H207" i="13"/>
  <c r="G207" i="13"/>
  <c r="F207" i="13"/>
  <c r="E207" i="13"/>
  <c r="L206" i="13"/>
  <c r="K206" i="13"/>
  <c r="J206" i="13"/>
  <c r="I206" i="13"/>
  <c r="H206" i="13"/>
  <c r="G206" i="13"/>
  <c r="F206" i="13"/>
  <c r="E206" i="13"/>
  <c r="L205" i="13"/>
  <c r="K205" i="13"/>
  <c r="J205" i="13"/>
  <c r="I205" i="13"/>
  <c r="H205" i="13"/>
  <c r="G205" i="13"/>
  <c r="F205" i="13"/>
  <c r="E205" i="13"/>
  <c r="L204" i="13"/>
  <c r="K204" i="13"/>
  <c r="J204" i="13"/>
  <c r="I204" i="13"/>
  <c r="H204" i="13"/>
  <c r="G204" i="13"/>
  <c r="F204" i="13"/>
  <c r="E204" i="13"/>
  <c r="L203" i="13"/>
  <c r="K203" i="13"/>
  <c r="J203" i="13"/>
  <c r="I203" i="13"/>
  <c r="H203" i="13"/>
  <c r="G203" i="13"/>
  <c r="F203" i="13"/>
  <c r="E203" i="13"/>
  <c r="L202" i="13"/>
  <c r="K202" i="13"/>
  <c r="J202" i="13"/>
  <c r="I202" i="13"/>
  <c r="H202" i="13"/>
  <c r="G202" i="13"/>
  <c r="F202" i="13"/>
  <c r="E202" i="13"/>
  <c r="L201" i="13"/>
  <c r="K201" i="13"/>
  <c r="J201" i="13"/>
  <c r="I201" i="13"/>
  <c r="H201" i="13"/>
  <c r="G201" i="13"/>
  <c r="F201" i="13"/>
  <c r="E201" i="13"/>
  <c r="L200" i="13"/>
  <c r="K200" i="13"/>
  <c r="J200" i="13"/>
  <c r="I200" i="13"/>
  <c r="H200" i="13"/>
  <c r="G200" i="13"/>
  <c r="F200" i="13"/>
  <c r="E200" i="13"/>
  <c r="L199" i="13"/>
  <c r="K199" i="13"/>
  <c r="J199" i="13"/>
  <c r="I199" i="13"/>
  <c r="H199" i="13"/>
  <c r="G199" i="13"/>
  <c r="F199" i="13"/>
  <c r="E199" i="13"/>
  <c r="L198" i="13"/>
  <c r="K198" i="13"/>
  <c r="J198" i="13"/>
  <c r="I198" i="13"/>
  <c r="H198" i="13"/>
  <c r="G198" i="13"/>
  <c r="F198" i="13"/>
  <c r="E198" i="13"/>
  <c r="L197" i="13"/>
  <c r="K197" i="13"/>
  <c r="J197" i="13"/>
  <c r="I197" i="13"/>
  <c r="H197" i="13"/>
  <c r="G197" i="13"/>
  <c r="F197" i="13"/>
  <c r="E197" i="13"/>
  <c r="L196" i="13"/>
  <c r="K196" i="13"/>
  <c r="J196" i="13"/>
  <c r="I196" i="13"/>
  <c r="H196" i="13"/>
  <c r="G196" i="13"/>
  <c r="F196" i="13"/>
  <c r="E196" i="13"/>
  <c r="L195" i="13"/>
  <c r="K195" i="13"/>
  <c r="J195" i="13"/>
  <c r="I195" i="13"/>
  <c r="H195" i="13"/>
  <c r="G195" i="13"/>
  <c r="F195" i="13"/>
  <c r="E195" i="13"/>
  <c r="L194" i="13"/>
  <c r="K194" i="13"/>
  <c r="J194" i="13"/>
  <c r="I194" i="13"/>
  <c r="H194" i="13"/>
  <c r="G194" i="13"/>
  <c r="F194" i="13"/>
  <c r="E194" i="13"/>
  <c r="L193" i="13"/>
  <c r="K193" i="13"/>
  <c r="J193" i="13"/>
  <c r="I193" i="13"/>
  <c r="H193" i="13"/>
  <c r="G193" i="13"/>
  <c r="F193" i="13"/>
  <c r="E193" i="13"/>
  <c r="L192" i="13"/>
  <c r="K192" i="13"/>
  <c r="J192" i="13"/>
  <c r="I192" i="13"/>
  <c r="H192" i="13"/>
  <c r="G192" i="13"/>
  <c r="F192" i="13"/>
  <c r="E192" i="13"/>
  <c r="L191" i="13"/>
  <c r="K191" i="13"/>
  <c r="J191" i="13"/>
  <c r="I191" i="13"/>
  <c r="H191" i="13"/>
  <c r="G191" i="13"/>
  <c r="F191" i="13"/>
  <c r="E191" i="13"/>
  <c r="L190" i="13"/>
  <c r="K190" i="13"/>
  <c r="J190" i="13"/>
  <c r="I190" i="13"/>
  <c r="H190" i="13"/>
  <c r="G190" i="13"/>
  <c r="F190" i="13"/>
  <c r="E190" i="13"/>
  <c r="L189" i="13"/>
  <c r="K189" i="13"/>
  <c r="J189" i="13"/>
  <c r="I189" i="13"/>
  <c r="H189" i="13"/>
  <c r="G189" i="13"/>
  <c r="F189" i="13"/>
  <c r="E189" i="13"/>
  <c r="L188" i="13"/>
  <c r="K188" i="13"/>
  <c r="J188" i="13"/>
  <c r="I188" i="13"/>
  <c r="H188" i="13"/>
  <c r="G188" i="13"/>
  <c r="F188" i="13"/>
  <c r="E188" i="13"/>
  <c r="L187" i="13"/>
  <c r="K187" i="13"/>
  <c r="J187" i="13"/>
  <c r="I187" i="13"/>
  <c r="H187" i="13"/>
  <c r="G187" i="13"/>
  <c r="F187" i="13"/>
  <c r="E187" i="13"/>
  <c r="L186" i="13"/>
  <c r="K186" i="13"/>
  <c r="J186" i="13"/>
  <c r="I186" i="13"/>
  <c r="H186" i="13"/>
  <c r="G186" i="13"/>
  <c r="F186" i="13"/>
  <c r="E186" i="13"/>
  <c r="L185" i="13"/>
  <c r="K185" i="13"/>
  <c r="J185" i="13"/>
  <c r="I185" i="13"/>
  <c r="H185" i="13"/>
  <c r="G185" i="13"/>
  <c r="F185" i="13"/>
  <c r="E185" i="13"/>
  <c r="L184" i="13"/>
  <c r="K184" i="13"/>
  <c r="J184" i="13"/>
  <c r="I184" i="13"/>
  <c r="H184" i="13"/>
  <c r="G184" i="13"/>
  <c r="F184" i="13"/>
  <c r="E184" i="13"/>
  <c r="L183" i="13"/>
  <c r="K183" i="13"/>
  <c r="J183" i="13"/>
  <c r="I183" i="13"/>
  <c r="H183" i="13"/>
  <c r="G183" i="13"/>
  <c r="F183" i="13"/>
  <c r="E183" i="13"/>
  <c r="L182" i="13"/>
  <c r="K182" i="13"/>
  <c r="J182" i="13"/>
  <c r="I182" i="13"/>
  <c r="H182" i="13"/>
  <c r="G182" i="13"/>
  <c r="F182" i="13"/>
  <c r="E182" i="13"/>
  <c r="L181" i="13"/>
  <c r="K181" i="13"/>
  <c r="J181" i="13"/>
  <c r="I181" i="13"/>
  <c r="H181" i="13"/>
  <c r="G181" i="13"/>
  <c r="F181" i="13"/>
  <c r="E181" i="13"/>
  <c r="L180" i="13"/>
  <c r="K180" i="13"/>
  <c r="J180" i="13"/>
  <c r="I180" i="13"/>
  <c r="H180" i="13"/>
  <c r="G180" i="13"/>
  <c r="F180" i="13"/>
  <c r="E180" i="13"/>
  <c r="L179" i="13"/>
  <c r="K179" i="13"/>
  <c r="J179" i="13"/>
  <c r="I179" i="13"/>
  <c r="H179" i="13"/>
  <c r="G179" i="13"/>
  <c r="F179" i="13"/>
  <c r="E179" i="13"/>
  <c r="L178" i="13"/>
  <c r="K178" i="13"/>
  <c r="J178" i="13"/>
  <c r="I178" i="13"/>
  <c r="H178" i="13"/>
  <c r="G178" i="13"/>
  <c r="F178" i="13"/>
  <c r="E178" i="13"/>
  <c r="L177" i="13"/>
  <c r="K177" i="13"/>
  <c r="J177" i="13"/>
  <c r="I177" i="13"/>
  <c r="H177" i="13"/>
  <c r="G177" i="13"/>
  <c r="F177" i="13"/>
  <c r="E177" i="13"/>
  <c r="L176" i="13"/>
  <c r="K176" i="13"/>
  <c r="J176" i="13"/>
  <c r="I176" i="13"/>
  <c r="H176" i="13"/>
  <c r="G176" i="13"/>
  <c r="F176" i="13"/>
  <c r="E176" i="13"/>
  <c r="L175" i="13"/>
  <c r="K175" i="13"/>
  <c r="J175" i="13"/>
  <c r="I175" i="13"/>
  <c r="H175" i="13"/>
  <c r="G175" i="13"/>
  <c r="F175" i="13"/>
  <c r="E175" i="13"/>
  <c r="L174" i="13"/>
  <c r="K174" i="13"/>
  <c r="J174" i="13"/>
  <c r="I174" i="13"/>
  <c r="H174" i="13"/>
  <c r="G174" i="13"/>
  <c r="F174" i="13"/>
  <c r="E174" i="13"/>
  <c r="L173" i="13"/>
  <c r="K173" i="13"/>
  <c r="J173" i="13"/>
  <c r="I173" i="13"/>
  <c r="H173" i="13"/>
  <c r="G173" i="13"/>
  <c r="F173" i="13"/>
  <c r="E173" i="13"/>
  <c r="L172" i="13"/>
  <c r="K172" i="13"/>
  <c r="J172" i="13"/>
  <c r="I172" i="13"/>
  <c r="H172" i="13"/>
  <c r="G172" i="13"/>
  <c r="F172" i="13"/>
  <c r="E172" i="13"/>
  <c r="L171" i="13"/>
  <c r="K171" i="13"/>
  <c r="J171" i="13"/>
  <c r="I171" i="13"/>
  <c r="H171" i="13"/>
  <c r="G171" i="13"/>
  <c r="F171" i="13"/>
  <c r="E171" i="13"/>
  <c r="L170" i="13"/>
  <c r="K170" i="13"/>
  <c r="J170" i="13"/>
  <c r="I170" i="13"/>
  <c r="H170" i="13"/>
  <c r="G170" i="13"/>
  <c r="F170" i="13"/>
  <c r="E170" i="13"/>
  <c r="L169" i="13"/>
  <c r="K169" i="13"/>
  <c r="J169" i="13"/>
  <c r="I169" i="13"/>
  <c r="H169" i="13"/>
  <c r="G169" i="13"/>
  <c r="F169" i="13"/>
  <c r="E169" i="13"/>
  <c r="L168" i="13"/>
  <c r="K168" i="13"/>
  <c r="J168" i="13"/>
  <c r="I168" i="13"/>
  <c r="H168" i="13"/>
  <c r="G168" i="13"/>
  <c r="F168" i="13"/>
  <c r="E168" i="13"/>
  <c r="L167" i="13"/>
  <c r="K167" i="13"/>
  <c r="J167" i="13"/>
  <c r="I167" i="13"/>
  <c r="H167" i="13"/>
  <c r="G167" i="13"/>
  <c r="F167" i="13"/>
  <c r="E167" i="13"/>
  <c r="L166" i="13"/>
  <c r="K166" i="13"/>
  <c r="J166" i="13"/>
  <c r="I166" i="13"/>
  <c r="H166" i="13"/>
  <c r="G166" i="13"/>
  <c r="F166" i="13"/>
  <c r="E166" i="13"/>
  <c r="L165" i="13"/>
  <c r="K165" i="13"/>
  <c r="J165" i="13"/>
  <c r="I165" i="13"/>
  <c r="H165" i="13"/>
  <c r="G165" i="13"/>
  <c r="F165" i="13"/>
  <c r="E165" i="13"/>
  <c r="L164" i="13"/>
  <c r="K164" i="13"/>
  <c r="J164" i="13"/>
  <c r="I164" i="13"/>
  <c r="H164" i="13"/>
  <c r="G164" i="13"/>
  <c r="F164" i="13"/>
  <c r="E164" i="13"/>
  <c r="L163" i="13"/>
  <c r="K163" i="13"/>
  <c r="J163" i="13"/>
  <c r="I163" i="13"/>
  <c r="H163" i="13"/>
  <c r="G163" i="13"/>
  <c r="F163" i="13"/>
  <c r="E163" i="13"/>
  <c r="L162" i="13"/>
  <c r="K162" i="13"/>
  <c r="J162" i="13"/>
  <c r="I162" i="13"/>
  <c r="H162" i="13"/>
  <c r="G162" i="13"/>
  <c r="F162" i="13"/>
  <c r="E162" i="13"/>
  <c r="L161" i="13"/>
  <c r="K161" i="13"/>
  <c r="J161" i="13"/>
  <c r="I161" i="13"/>
  <c r="H161" i="13"/>
  <c r="G161" i="13"/>
  <c r="F161" i="13"/>
  <c r="E161" i="13"/>
  <c r="L160" i="13"/>
  <c r="K160" i="13"/>
  <c r="J160" i="13"/>
  <c r="I160" i="13"/>
  <c r="H160" i="13"/>
  <c r="G160" i="13"/>
  <c r="F160" i="13"/>
  <c r="E160" i="13"/>
  <c r="L159" i="13"/>
  <c r="K159" i="13"/>
  <c r="J159" i="13"/>
  <c r="I159" i="13"/>
  <c r="H159" i="13"/>
  <c r="G159" i="13"/>
  <c r="F159" i="13"/>
  <c r="E159" i="13"/>
  <c r="L158" i="13"/>
  <c r="K158" i="13"/>
  <c r="J158" i="13"/>
  <c r="I158" i="13"/>
  <c r="H158" i="13"/>
  <c r="G158" i="13"/>
  <c r="F158" i="13"/>
  <c r="E158" i="13"/>
  <c r="L157" i="13"/>
  <c r="K157" i="13"/>
  <c r="J157" i="13"/>
  <c r="I157" i="13"/>
  <c r="H157" i="13"/>
  <c r="G157" i="13"/>
  <c r="F157" i="13"/>
  <c r="E157" i="13"/>
  <c r="L156" i="13"/>
  <c r="K156" i="13"/>
  <c r="J156" i="13"/>
  <c r="I156" i="13"/>
  <c r="H156" i="13"/>
  <c r="G156" i="13"/>
  <c r="F156" i="13"/>
  <c r="E156" i="13"/>
  <c r="L155" i="13"/>
  <c r="K155" i="13"/>
  <c r="J155" i="13"/>
  <c r="I155" i="13"/>
  <c r="H155" i="13"/>
  <c r="G155" i="13"/>
  <c r="F155" i="13"/>
  <c r="E155" i="13"/>
  <c r="L154" i="13"/>
  <c r="K154" i="13"/>
  <c r="J154" i="13"/>
  <c r="I154" i="13"/>
  <c r="H154" i="13"/>
  <c r="G154" i="13"/>
  <c r="F154" i="13"/>
  <c r="E154" i="13"/>
  <c r="L153" i="13"/>
  <c r="K153" i="13"/>
  <c r="J153" i="13"/>
  <c r="I153" i="13"/>
  <c r="H153" i="13"/>
  <c r="G153" i="13"/>
  <c r="F153" i="13"/>
  <c r="E153" i="13"/>
  <c r="L152" i="13"/>
  <c r="K152" i="13"/>
  <c r="J152" i="13"/>
  <c r="I152" i="13"/>
  <c r="H152" i="13"/>
  <c r="G152" i="13"/>
  <c r="F152" i="13"/>
  <c r="E152" i="13"/>
  <c r="L151" i="13"/>
  <c r="K151" i="13"/>
  <c r="J151" i="13"/>
  <c r="I151" i="13"/>
  <c r="H151" i="13"/>
  <c r="G151" i="13"/>
  <c r="F151" i="13"/>
  <c r="E151" i="13"/>
  <c r="L150" i="13"/>
  <c r="K150" i="13"/>
  <c r="J150" i="13"/>
  <c r="I150" i="13"/>
  <c r="H150" i="13"/>
  <c r="G150" i="13"/>
  <c r="F150" i="13"/>
  <c r="E150" i="13"/>
  <c r="L149" i="13"/>
  <c r="K149" i="13"/>
  <c r="J149" i="13"/>
  <c r="I149" i="13"/>
  <c r="H149" i="13"/>
  <c r="G149" i="13"/>
  <c r="F149" i="13"/>
  <c r="E149" i="13"/>
  <c r="L148" i="13"/>
  <c r="K148" i="13"/>
  <c r="J148" i="13"/>
  <c r="I148" i="13"/>
  <c r="H148" i="13"/>
  <c r="G148" i="13"/>
  <c r="F148" i="13"/>
  <c r="E148" i="13"/>
  <c r="L147" i="13"/>
  <c r="K147" i="13"/>
  <c r="J147" i="13"/>
  <c r="I147" i="13"/>
  <c r="H147" i="13"/>
  <c r="G147" i="13"/>
  <c r="F147" i="13"/>
  <c r="E147" i="13"/>
  <c r="L146" i="13"/>
  <c r="K146" i="13"/>
  <c r="J146" i="13"/>
  <c r="I146" i="13"/>
  <c r="H146" i="13"/>
  <c r="G146" i="13"/>
  <c r="F146" i="13"/>
  <c r="E146" i="13"/>
  <c r="L145" i="13"/>
  <c r="K145" i="13"/>
  <c r="J145" i="13"/>
  <c r="I145" i="13"/>
  <c r="H145" i="13"/>
  <c r="G145" i="13"/>
  <c r="F145" i="13"/>
  <c r="E145" i="13"/>
  <c r="L144" i="13"/>
  <c r="K144" i="13"/>
  <c r="J144" i="13"/>
  <c r="I144" i="13"/>
  <c r="H144" i="13"/>
  <c r="G144" i="13"/>
  <c r="F144" i="13"/>
  <c r="E144" i="13"/>
  <c r="L143" i="13"/>
  <c r="K143" i="13"/>
  <c r="J143" i="13"/>
  <c r="I143" i="13"/>
  <c r="H143" i="13"/>
  <c r="G143" i="13"/>
  <c r="F143" i="13"/>
  <c r="E143" i="13"/>
  <c r="L142" i="13"/>
  <c r="K142" i="13"/>
  <c r="J142" i="13"/>
  <c r="I142" i="13"/>
  <c r="H142" i="13"/>
  <c r="G142" i="13"/>
  <c r="F142" i="13"/>
  <c r="E142" i="13"/>
  <c r="L141" i="13"/>
  <c r="K141" i="13"/>
  <c r="J141" i="13"/>
  <c r="I141" i="13"/>
  <c r="H141" i="13"/>
  <c r="G141" i="13"/>
  <c r="F141" i="13"/>
  <c r="E141" i="13"/>
  <c r="L140" i="13"/>
  <c r="K140" i="13"/>
  <c r="J140" i="13"/>
  <c r="I140" i="13"/>
  <c r="H140" i="13"/>
  <c r="G140" i="13"/>
  <c r="F140" i="13"/>
  <c r="E140" i="13"/>
  <c r="L139" i="13"/>
  <c r="K139" i="13"/>
  <c r="J139" i="13"/>
  <c r="I139" i="13"/>
  <c r="H139" i="13"/>
  <c r="G139" i="13"/>
  <c r="F139" i="13"/>
  <c r="E139" i="13"/>
  <c r="L138" i="13"/>
  <c r="K138" i="13"/>
  <c r="J138" i="13"/>
  <c r="I138" i="13"/>
  <c r="H138" i="13"/>
  <c r="G138" i="13"/>
  <c r="F138" i="13"/>
  <c r="E138" i="13"/>
  <c r="L137" i="13"/>
  <c r="K137" i="13"/>
  <c r="J137" i="13"/>
  <c r="I137" i="13"/>
  <c r="H137" i="13"/>
  <c r="G137" i="13"/>
  <c r="F137" i="13"/>
  <c r="E137" i="13"/>
  <c r="L136" i="13"/>
  <c r="K136" i="13"/>
  <c r="J136" i="13"/>
  <c r="I136" i="13"/>
  <c r="H136" i="13"/>
  <c r="G136" i="13"/>
  <c r="F136" i="13"/>
  <c r="E136" i="13"/>
  <c r="L135" i="13"/>
  <c r="K135" i="13"/>
  <c r="J135" i="13"/>
  <c r="I135" i="13"/>
  <c r="H135" i="13"/>
  <c r="G135" i="13"/>
  <c r="F135" i="13"/>
  <c r="E135" i="13"/>
  <c r="L134" i="13"/>
  <c r="K134" i="13"/>
  <c r="J134" i="13"/>
  <c r="I134" i="13"/>
  <c r="H134" i="13"/>
  <c r="G134" i="13"/>
  <c r="F134" i="13"/>
  <c r="E134" i="13"/>
  <c r="L133" i="13"/>
  <c r="K133" i="13"/>
  <c r="J133" i="13"/>
  <c r="I133" i="13"/>
  <c r="H133" i="13"/>
  <c r="G133" i="13"/>
  <c r="F133" i="13"/>
  <c r="E133" i="13"/>
  <c r="L132" i="13"/>
  <c r="K132" i="13"/>
  <c r="J132" i="13"/>
  <c r="I132" i="13"/>
  <c r="H132" i="13"/>
  <c r="G132" i="13"/>
  <c r="F132" i="13"/>
  <c r="E132" i="13"/>
  <c r="L131" i="13"/>
  <c r="K131" i="13"/>
  <c r="J131" i="13"/>
  <c r="I131" i="13"/>
  <c r="H131" i="13"/>
  <c r="G131" i="13"/>
  <c r="F131" i="13"/>
  <c r="E131" i="13"/>
  <c r="L130" i="13"/>
  <c r="K130" i="13"/>
  <c r="J130" i="13"/>
  <c r="I130" i="13"/>
  <c r="H130" i="13"/>
  <c r="G130" i="13"/>
  <c r="F130" i="13"/>
  <c r="E130" i="13"/>
  <c r="L129" i="13"/>
  <c r="K129" i="13"/>
  <c r="J129" i="13"/>
  <c r="I129" i="13"/>
  <c r="H129" i="13"/>
  <c r="G129" i="13"/>
  <c r="F129" i="13"/>
  <c r="E129" i="13"/>
  <c r="L128" i="13"/>
  <c r="K128" i="13"/>
  <c r="J128" i="13"/>
  <c r="I128" i="13"/>
  <c r="H128" i="13"/>
  <c r="G128" i="13"/>
  <c r="F128" i="13"/>
  <c r="E128" i="13"/>
  <c r="L127" i="13"/>
  <c r="K127" i="13"/>
  <c r="J127" i="13"/>
  <c r="I127" i="13"/>
  <c r="H127" i="13"/>
  <c r="G127" i="13"/>
  <c r="F127" i="13"/>
  <c r="E127" i="13"/>
  <c r="L126" i="13"/>
  <c r="K126" i="13"/>
  <c r="J126" i="13"/>
  <c r="I126" i="13"/>
  <c r="H126" i="13"/>
  <c r="G126" i="13"/>
  <c r="F126" i="13"/>
  <c r="E126" i="13"/>
  <c r="L125" i="13"/>
  <c r="K125" i="13"/>
  <c r="J125" i="13"/>
  <c r="I125" i="13"/>
  <c r="H125" i="13"/>
  <c r="G125" i="13"/>
  <c r="F125" i="13"/>
  <c r="E125" i="13"/>
  <c r="L124" i="13"/>
  <c r="K124" i="13"/>
  <c r="J124" i="13"/>
  <c r="I124" i="13"/>
  <c r="H124" i="13"/>
  <c r="G124" i="13"/>
  <c r="F124" i="13"/>
  <c r="E124" i="13"/>
  <c r="L123" i="13"/>
  <c r="K123" i="13"/>
  <c r="J123" i="13"/>
  <c r="I123" i="13"/>
  <c r="H123" i="13"/>
  <c r="G123" i="13"/>
  <c r="F123" i="13"/>
  <c r="E123" i="13"/>
  <c r="L122" i="13"/>
  <c r="K122" i="13"/>
  <c r="J122" i="13"/>
  <c r="I122" i="13"/>
  <c r="H122" i="13"/>
  <c r="G122" i="13"/>
  <c r="F122" i="13"/>
  <c r="E122" i="13"/>
  <c r="L121" i="13"/>
  <c r="K121" i="13"/>
  <c r="J121" i="13"/>
  <c r="I121" i="13"/>
  <c r="H121" i="13"/>
  <c r="G121" i="13"/>
  <c r="F121" i="13"/>
  <c r="E121" i="13"/>
  <c r="L120" i="13"/>
  <c r="K120" i="13"/>
  <c r="J120" i="13"/>
  <c r="I120" i="13"/>
  <c r="H120" i="13"/>
  <c r="G120" i="13"/>
  <c r="F120" i="13"/>
  <c r="E120" i="13"/>
  <c r="L119" i="13"/>
  <c r="K119" i="13"/>
  <c r="J119" i="13"/>
  <c r="I119" i="13"/>
  <c r="H119" i="13"/>
  <c r="G119" i="13"/>
  <c r="F119" i="13"/>
  <c r="E119" i="13"/>
  <c r="L118" i="13"/>
  <c r="K118" i="13"/>
  <c r="J118" i="13"/>
  <c r="I118" i="13"/>
  <c r="H118" i="13"/>
  <c r="G118" i="13"/>
  <c r="F118" i="13"/>
  <c r="E118" i="13"/>
  <c r="L117" i="13"/>
  <c r="K117" i="13"/>
  <c r="J117" i="13"/>
  <c r="I117" i="13"/>
  <c r="H117" i="13"/>
  <c r="G117" i="13"/>
  <c r="F117" i="13"/>
  <c r="E117" i="13"/>
  <c r="L116" i="13"/>
  <c r="K116" i="13"/>
  <c r="J116" i="13"/>
  <c r="I116" i="13"/>
  <c r="H116" i="13"/>
  <c r="G116" i="13"/>
  <c r="F116" i="13"/>
  <c r="E116" i="13"/>
  <c r="L115" i="13"/>
  <c r="K115" i="13"/>
  <c r="J115" i="13"/>
  <c r="I115" i="13"/>
  <c r="H115" i="13"/>
  <c r="G115" i="13"/>
  <c r="F115" i="13"/>
  <c r="E115" i="13"/>
  <c r="L114" i="13"/>
  <c r="K114" i="13"/>
  <c r="J114" i="13"/>
  <c r="I114" i="13"/>
  <c r="H114" i="13"/>
  <c r="G114" i="13"/>
  <c r="F114" i="13"/>
  <c r="E114" i="13"/>
  <c r="L113" i="13"/>
  <c r="K113" i="13"/>
  <c r="J113" i="13"/>
  <c r="I113" i="13"/>
  <c r="H113" i="13"/>
  <c r="G113" i="13"/>
  <c r="F113" i="13"/>
  <c r="E113" i="13"/>
  <c r="L112" i="13"/>
  <c r="K112" i="13"/>
  <c r="J112" i="13"/>
  <c r="I112" i="13"/>
  <c r="H112" i="13"/>
  <c r="G112" i="13"/>
  <c r="F112" i="13"/>
  <c r="E112" i="13"/>
  <c r="L111" i="13"/>
  <c r="K111" i="13"/>
  <c r="J111" i="13"/>
  <c r="I111" i="13"/>
  <c r="H111" i="13"/>
  <c r="G111" i="13"/>
  <c r="F111" i="13"/>
  <c r="E111" i="13"/>
  <c r="L110" i="13"/>
  <c r="K110" i="13"/>
  <c r="J110" i="13"/>
  <c r="I110" i="13"/>
  <c r="H110" i="13"/>
  <c r="G110" i="13"/>
  <c r="F110" i="13"/>
  <c r="E110" i="13"/>
  <c r="L109" i="13"/>
  <c r="K109" i="13"/>
  <c r="J109" i="13"/>
  <c r="I109" i="13"/>
  <c r="H109" i="13"/>
  <c r="G109" i="13"/>
  <c r="F109" i="13"/>
  <c r="E109" i="13"/>
  <c r="L108" i="13"/>
  <c r="K108" i="13"/>
  <c r="J108" i="13"/>
  <c r="I108" i="13"/>
  <c r="H108" i="13"/>
  <c r="G108" i="13"/>
  <c r="F108" i="13"/>
  <c r="E108" i="13"/>
  <c r="L107" i="13"/>
  <c r="K107" i="13"/>
  <c r="J107" i="13"/>
  <c r="I107" i="13"/>
  <c r="H107" i="13"/>
  <c r="G107" i="13"/>
  <c r="F107" i="13"/>
  <c r="E107" i="13"/>
  <c r="L106" i="13"/>
  <c r="K106" i="13"/>
  <c r="J106" i="13"/>
  <c r="I106" i="13"/>
  <c r="H106" i="13"/>
  <c r="G106" i="13"/>
  <c r="F106" i="13"/>
  <c r="E106" i="13"/>
  <c r="L105" i="13"/>
  <c r="K105" i="13"/>
  <c r="J105" i="13"/>
  <c r="I105" i="13"/>
  <c r="H105" i="13"/>
  <c r="G105" i="13"/>
  <c r="F105" i="13"/>
  <c r="E105" i="13"/>
  <c r="L104" i="13"/>
  <c r="K104" i="13"/>
  <c r="J104" i="13"/>
  <c r="I104" i="13"/>
  <c r="H104" i="13"/>
  <c r="G104" i="13"/>
  <c r="F104" i="13"/>
  <c r="E104" i="13"/>
  <c r="L103" i="13"/>
  <c r="K103" i="13"/>
  <c r="J103" i="13"/>
  <c r="I103" i="13"/>
  <c r="H103" i="13"/>
  <c r="G103" i="13"/>
  <c r="F103" i="13"/>
  <c r="E103" i="13"/>
  <c r="L102" i="13"/>
  <c r="K102" i="13"/>
  <c r="J102" i="13"/>
  <c r="I102" i="13"/>
  <c r="H102" i="13"/>
  <c r="G102" i="13"/>
  <c r="F102" i="13"/>
  <c r="E102" i="13"/>
  <c r="L101" i="13"/>
  <c r="K101" i="13"/>
  <c r="J101" i="13"/>
  <c r="I101" i="13"/>
  <c r="H101" i="13"/>
  <c r="G101" i="13"/>
  <c r="F101" i="13"/>
  <c r="E101" i="13"/>
  <c r="L100" i="13"/>
  <c r="K100" i="13"/>
  <c r="J100" i="13"/>
  <c r="I100" i="13"/>
  <c r="H100" i="13"/>
  <c r="G100" i="13"/>
  <c r="F100" i="13"/>
  <c r="E100" i="13"/>
  <c r="L99" i="13"/>
  <c r="K99" i="13"/>
  <c r="J99" i="13"/>
  <c r="I99" i="13"/>
  <c r="H99" i="13"/>
  <c r="G99" i="13"/>
  <c r="F99" i="13"/>
  <c r="E99" i="13"/>
  <c r="L98" i="13"/>
  <c r="K98" i="13"/>
  <c r="J98" i="13"/>
  <c r="I98" i="13"/>
  <c r="H98" i="13"/>
  <c r="G98" i="13"/>
  <c r="F98" i="13"/>
  <c r="E98" i="13"/>
  <c r="L97" i="13"/>
  <c r="K97" i="13"/>
  <c r="J97" i="13"/>
  <c r="I97" i="13"/>
  <c r="H97" i="13"/>
  <c r="G97" i="13"/>
  <c r="F97" i="13"/>
  <c r="E97" i="13"/>
  <c r="L96" i="13"/>
  <c r="K96" i="13"/>
  <c r="J96" i="13"/>
  <c r="I96" i="13"/>
  <c r="H96" i="13"/>
  <c r="G96" i="13"/>
  <c r="F96" i="13"/>
  <c r="E96" i="13"/>
  <c r="L95" i="13"/>
  <c r="K95" i="13"/>
  <c r="J95" i="13"/>
  <c r="I95" i="13"/>
  <c r="H95" i="13"/>
  <c r="G95" i="13"/>
  <c r="F95" i="13"/>
  <c r="E95" i="13"/>
  <c r="L94" i="13"/>
  <c r="K94" i="13"/>
  <c r="J94" i="13"/>
  <c r="I94" i="13"/>
  <c r="H94" i="13"/>
  <c r="G94" i="13"/>
  <c r="F94" i="13"/>
  <c r="E94" i="13"/>
  <c r="L93" i="13"/>
  <c r="K93" i="13"/>
  <c r="J93" i="13"/>
  <c r="I93" i="13"/>
  <c r="H93" i="13"/>
  <c r="G93" i="13"/>
  <c r="F93" i="13"/>
  <c r="E93" i="13"/>
  <c r="L92" i="13"/>
  <c r="K92" i="13"/>
  <c r="J92" i="13"/>
  <c r="I92" i="13"/>
  <c r="H92" i="13"/>
  <c r="G92" i="13"/>
  <c r="F92" i="13"/>
  <c r="E92" i="13"/>
  <c r="L91" i="13"/>
  <c r="K91" i="13"/>
  <c r="J91" i="13"/>
  <c r="I91" i="13"/>
  <c r="H91" i="13"/>
  <c r="G91" i="13"/>
  <c r="F91" i="13"/>
  <c r="E91" i="13"/>
  <c r="L90" i="13"/>
  <c r="K90" i="13"/>
  <c r="J90" i="13"/>
  <c r="I90" i="13"/>
  <c r="H90" i="13"/>
  <c r="G90" i="13"/>
  <c r="F90" i="13"/>
  <c r="E90" i="13"/>
  <c r="L89" i="13"/>
  <c r="K89" i="13"/>
  <c r="J89" i="13"/>
  <c r="I89" i="13"/>
  <c r="H89" i="13"/>
  <c r="G89" i="13"/>
  <c r="F89" i="13"/>
  <c r="E89" i="13"/>
  <c r="L88" i="13"/>
  <c r="K88" i="13"/>
  <c r="J88" i="13"/>
  <c r="I88" i="13"/>
  <c r="H88" i="13"/>
  <c r="G88" i="13"/>
  <c r="F88" i="13"/>
  <c r="E88" i="13"/>
  <c r="L87" i="13"/>
  <c r="K87" i="13"/>
  <c r="J87" i="13"/>
  <c r="I87" i="13"/>
  <c r="H87" i="13"/>
  <c r="G87" i="13"/>
  <c r="F87" i="13"/>
  <c r="E87" i="13"/>
  <c r="L86" i="13"/>
  <c r="K86" i="13"/>
  <c r="J86" i="13"/>
  <c r="I86" i="13"/>
  <c r="H86" i="13"/>
  <c r="G86" i="13"/>
  <c r="F86" i="13"/>
  <c r="E86" i="13"/>
  <c r="L85" i="13"/>
  <c r="K85" i="13"/>
  <c r="J85" i="13"/>
  <c r="I85" i="13"/>
  <c r="H85" i="13"/>
  <c r="G85" i="13"/>
  <c r="F85" i="13"/>
  <c r="E85" i="13"/>
  <c r="L84" i="13"/>
  <c r="K84" i="13"/>
  <c r="J84" i="13"/>
  <c r="I84" i="13"/>
  <c r="H84" i="13"/>
  <c r="G84" i="13"/>
  <c r="F84" i="13"/>
  <c r="E84" i="13"/>
  <c r="L83" i="13"/>
  <c r="K83" i="13"/>
  <c r="J83" i="13"/>
  <c r="I83" i="13"/>
  <c r="H83" i="13"/>
  <c r="G83" i="13"/>
  <c r="F83" i="13"/>
  <c r="E83" i="13"/>
  <c r="L82" i="13"/>
  <c r="K82" i="13"/>
  <c r="J82" i="13"/>
  <c r="I82" i="13"/>
  <c r="H82" i="13"/>
  <c r="G82" i="13"/>
  <c r="F82" i="13"/>
  <c r="E82" i="13"/>
  <c r="L81" i="13"/>
  <c r="K81" i="13"/>
  <c r="J81" i="13"/>
  <c r="I81" i="13"/>
  <c r="H81" i="13"/>
  <c r="G81" i="13"/>
  <c r="F81" i="13"/>
  <c r="E81" i="13"/>
  <c r="L80" i="13"/>
  <c r="K80" i="13"/>
  <c r="J80" i="13"/>
  <c r="I80" i="13"/>
  <c r="H80" i="13"/>
  <c r="G80" i="13"/>
  <c r="F80" i="13"/>
  <c r="E80" i="13"/>
  <c r="L79" i="13"/>
  <c r="K79" i="13"/>
  <c r="J79" i="13"/>
  <c r="I79" i="13"/>
  <c r="H79" i="13"/>
  <c r="G79" i="13"/>
  <c r="F79" i="13"/>
  <c r="E79" i="13"/>
  <c r="L78" i="13"/>
  <c r="K78" i="13"/>
  <c r="J78" i="13"/>
  <c r="I78" i="13"/>
  <c r="H78" i="13"/>
  <c r="G78" i="13"/>
  <c r="F78" i="13"/>
  <c r="E78" i="13"/>
  <c r="L77" i="13"/>
  <c r="K77" i="13"/>
  <c r="J77" i="13"/>
  <c r="I77" i="13"/>
  <c r="H77" i="13"/>
  <c r="G77" i="13"/>
  <c r="F77" i="13"/>
  <c r="E77" i="13"/>
  <c r="L76" i="13"/>
  <c r="K76" i="13"/>
  <c r="J76" i="13"/>
  <c r="I76" i="13"/>
  <c r="H76" i="13"/>
  <c r="G76" i="13"/>
  <c r="F76" i="13"/>
  <c r="E76" i="13"/>
  <c r="L75" i="13"/>
  <c r="K75" i="13"/>
  <c r="J75" i="13"/>
  <c r="I75" i="13"/>
  <c r="H75" i="13"/>
  <c r="G75" i="13"/>
  <c r="F75" i="13"/>
  <c r="E75" i="13"/>
  <c r="L74" i="13"/>
  <c r="K74" i="13"/>
  <c r="J74" i="13"/>
  <c r="I74" i="13"/>
  <c r="H74" i="13"/>
  <c r="G74" i="13"/>
  <c r="F74" i="13"/>
  <c r="E74" i="13"/>
  <c r="L73" i="13"/>
  <c r="K73" i="13"/>
  <c r="J73" i="13"/>
  <c r="I73" i="13"/>
  <c r="H73" i="13"/>
  <c r="G73" i="13"/>
  <c r="F73" i="13"/>
  <c r="E73" i="13"/>
  <c r="L72" i="13"/>
  <c r="K72" i="13"/>
  <c r="J72" i="13"/>
  <c r="I72" i="13"/>
  <c r="H72" i="13"/>
  <c r="G72" i="13"/>
  <c r="F72" i="13"/>
  <c r="E72" i="13"/>
  <c r="L71" i="13"/>
  <c r="K71" i="13"/>
  <c r="J71" i="13"/>
  <c r="I71" i="13"/>
  <c r="H71" i="13"/>
  <c r="G71" i="13"/>
  <c r="F71" i="13"/>
  <c r="E71" i="13"/>
  <c r="L70" i="13"/>
  <c r="K70" i="13"/>
  <c r="J70" i="13"/>
  <c r="I70" i="13"/>
  <c r="H70" i="13"/>
  <c r="G70" i="13"/>
  <c r="F70" i="13"/>
  <c r="E70" i="13"/>
  <c r="L69" i="13"/>
  <c r="K69" i="13"/>
  <c r="J69" i="13"/>
  <c r="I69" i="13"/>
  <c r="H69" i="13"/>
  <c r="G69" i="13"/>
  <c r="F69" i="13"/>
  <c r="E69" i="13"/>
  <c r="L68" i="13"/>
  <c r="K68" i="13"/>
  <c r="J68" i="13"/>
  <c r="I68" i="13"/>
  <c r="H68" i="13"/>
  <c r="G68" i="13"/>
  <c r="F68" i="13"/>
  <c r="E68" i="13"/>
  <c r="L67" i="13"/>
  <c r="K67" i="13"/>
  <c r="J67" i="13"/>
  <c r="I67" i="13"/>
  <c r="H67" i="13"/>
  <c r="G67" i="13"/>
  <c r="F67" i="13"/>
  <c r="E67" i="13"/>
  <c r="L66" i="13"/>
  <c r="K66" i="13"/>
  <c r="J66" i="13"/>
  <c r="I66" i="13"/>
  <c r="H66" i="13"/>
  <c r="G66" i="13"/>
  <c r="F66" i="13"/>
  <c r="E66" i="13"/>
  <c r="L65" i="13"/>
  <c r="K65" i="13"/>
  <c r="J65" i="13"/>
  <c r="I65" i="13"/>
  <c r="H65" i="13"/>
  <c r="G65" i="13"/>
  <c r="F65" i="13"/>
  <c r="E65" i="13"/>
  <c r="L64" i="13"/>
  <c r="K64" i="13"/>
  <c r="J64" i="13"/>
  <c r="I64" i="13"/>
  <c r="H64" i="13"/>
  <c r="G64" i="13"/>
  <c r="F64" i="13"/>
  <c r="E64" i="13"/>
  <c r="L63" i="13"/>
  <c r="K63" i="13"/>
  <c r="J63" i="13"/>
  <c r="I63" i="13"/>
  <c r="H63" i="13"/>
  <c r="G63" i="13"/>
  <c r="F63" i="13"/>
  <c r="E63" i="13"/>
  <c r="L62" i="13"/>
  <c r="K62" i="13"/>
  <c r="J62" i="13"/>
  <c r="I62" i="13"/>
  <c r="H62" i="13"/>
  <c r="G62" i="13"/>
  <c r="F62" i="13"/>
  <c r="E62" i="13"/>
  <c r="L61" i="13"/>
  <c r="K61" i="13"/>
  <c r="J61" i="13"/>
  <c r="I61" i="13"/>
  <c r="H61" i="13"/>
  <c r="G61" i="13"/>
  <c r="F61" i="13"/>
  <c r="E61" i="13"/>
  <c r="L60" i="13"/>
  <c r="K60" i="13"/>
  <c r="J60" i="13"/>
  <c r="I60" i="13"/>
  <c r="H60" i="13"/>
  <c r="G60" i="13"/>
  <c r="F60" i="13"/>
  <c r="E60" i="13"/>
  <c r="L59" i="13"/>
  <c r="K59" i="13"/>
  <c r="J59" i="13"/>
  <c r="I59" i="13"/>
  <c r="H59" i="13"/>
  <c r="G59" i="13"/>
  <c r="F59" i="13"/>
  <c r="E59" i="13"/>
  <c r="L58" i="13"/>
  <c r="K58" i="13"/>
  <c r="J58" i="13"/>
  <c r="I58" i="13"/>
  <c r="H58" i="13"/>
  <c r="G58" i="13"/>
  <c r="F58" i="13"/>
  <c r="E58" i="13"/>
  <c r="L57" i="13"/>
  <c r="K57" i="13"/>
  <c r="J57" i="13"/>
  <c r="I57" i="13"/>
  <c r="H57" i="13"/>
  <c r="G57" i="13"/>
  <c r="F57" i="13"/>
  <c r="E57" i="13"/>
  <c r="L56" i="13"/>
  <c r="K56" i="13"/>
  <c r="J56" i="13"/>
  <c r="I56" i="13"/>
  <c r="H56" i="13"/>
  <c r="G56" i="13"/>
  <c r="F56" i="13"/>
  <c r="E56" i="13"/>
  <c r="L55" i="13"/>
  <c r="K55" i="13"/>
  <c r="J55" i="13"/>
  <c r="I55" i="13"/>
  <c r="H55" i="13"/>
  <c r="G55" i="13"/>
  <c r="F55" i="13"/>
  <c r="E55" i="13"/>
  <c r="L54" i="13"/>
  <c r="K54" i="13"/>
  <c r="J54" i="13"/>
  <c r="I54" i="13"/>
  <c r="H54" i="13"/>
  <c r="G54" i="13"/>
  <c r="F54" i="13"/>
  <c r="E54" i="13"/>
  <c r="L53" i="13"/>
  <c r="K53" i="13"/>
  <c r="J53" i="13"/>
  <c r="I53" i="13"/>
  <c r="H53" i="13"/>
  <c r="G53" i="13"/>
  <c r="F53" i="13"/>
  <c r="E53" i="13"/>
  <c r="L52" i="13"/>
  <c r="K52" i="13"/>
  <c r="J52" i="13"/>
  <c r="I52" i="13"/>
  <c r="H52" i="13"/>
  <c r="G52" i="13"/>
  <c r="F52" i="13"/>
  <c r="E52" i="13"/>
  <c r="L51" i="13"/>
  <c r="K51" i="13"/>
  <c r="J51" i="13"/>
  <c r="I51" i="13"/>
  <c r="H51" i="13"/>
  <c r="G51" i="13"/>
  <c r="F51" i="13"/>
  <c r="E51" i="13"/>
  <c r="L50" i="13"/>
  <c r="K50" i="13"/>
  <c r="J50" i="13"/>
  <c r="I50" i="13"/>
  <c r="H50" i="13"/>
  <c r="G50" i="13"/>
  <c r="F50" i="13"/>
  <c r="E50" i="13"/>
  <c r="L49" i="13"/>
  <c r="K49" i="13"/>
  <c r="J49" i="13"/>
  <c r="I49" i="13"/>
  <c r="H49" i="13"/>
  <c r="G49" i="13"/>
  <c r="F49" i="13"/>
  <c r="E49" i="13"/>
  <c r="L48" i="13"/>
  <c r="K48" i="13"/>
  <c r="J48" i="13"/>
  <c r="I48" i="13"/>
  <c r="H48" i="13"/>
  <c r="G48" i="13"/>
  <c r="F48" i="13"/>
  <c r="E48" i="13"/>
  <c r="L47" i="13"/>
  <c r="K47" i="13"/>
  <c r="J47" i="13"/>
  <c r="I47" i="13"/>
  <c r="H47" i="13"/>
  <c r="G47" i="13"/>
  <c r="F47" i="13"/>
  <c r="E47" i="13"/>
  <c r="L46" i="13"/>
  <c r="K46" i="13"/>
  <c r="J46" i="13"/>
  <c r="I46" i="13"/>
  <c r="H46" i="13"/>
  <c r="G46" i="13"/>
  <c r="F46" i="13"/>
  <c r="E46" i="13"/>
  <c r="L45" i="13"/>
  <c r="K45" i="13"/>
  <c r="J45" i="13"/>
  <c r="I45" i="13"/>
  <c r="H45" i="13"/>
  <c r="G45" i="13"/>
  <c r="F45" i="13"/>
  <c r="E45" i="13"/>
  <c r="L44" i="13"/>
  <c r="K44" i="13"/>
  <c r="J44" i="13"/>
  <c r="I44" i="13"/>
  <c r="H44" i="13"/>
  <c r="G44" i="13"/>
  <c r="F44" i="13"/>
  <c r="E44" i="13"/>
  <c r="L43" i="13"/>
  <c r="K43" i="13"/>
  <c r="J43" i="13"/>
  <c r="I43" i="13"/>
  <c r="H43" i="13"/>
  <c r="G43" i="13"/>
  <c r="F43" i="13"/>
  <c r="E43" i="13"/>
  <c r="L42" i="13"/>
  <c r="K42" i="13"/>
  <c r="J42" i="13"/>
  <c r="I42" i="13"/>
  <c r="H42" i="13"/>
  <c r="G42" i="13"/>
  <c r="F42" i="13"/>
  <c r="E42" i="13"/>
  <c r="L41" i="13"/>
  <c r="K41" i="13"/>
  <c r="J41" i="13"/>
  <c r="I41" i="13"/>
  <c r="H41" i="13"/>
  <c r="G41" i="13"/>
  <c r="F41" i="13"/>
  <c r="E41" i="13"/>
  <c r="L40" i="13"/>
  <c r="K40" i="13"/>
  <c r="J40" i="13"/>
  <c r="I40" i="13"/>
  <c r="H40" i="13"/>
  <c r="G40" i="13"/>
  <c r="F40" i="13"/>
  <c r="E40" i="13"/>
  <c r="L39" i="13"/>
  <c r="K39" i="13"/>
  <c r="J39" i="13"/>
  <c r="I39" i="13"/>
  <c r="H39" i="13"/>
  <c r="G39" i="13"/>
  <c r="F39" i="13"/>
  <c r="E39" i="13"/>
  <c r="L38" i="13"/>
  <c r="K38" i="13"/>
  <c r="J38" i="13"/>
  <c r="I38" i="13"/>
  <c r="H38" i="13"/>
  <c r="G38" i="13"/>
  <c r="F38" i="13"/>
  <c r="E38" i="13"/>
  <c r="L37" i="13"/>
  <c r="K37" i="13"/>
  <c r="J37" i="13"/>
  <c r="I37" i="13"/>
  <c r="H37" i="13"/>
  <c r="G37" i="13"/>
  <c r="F37" i="13"/>
  <c r="E37" i="13"/>
  <c r="L36" i="13"/>
  <c r="K36" i="13"/>
  <c r="J36" i="13"/>
  <c r="I36" i="13"/>
  <c r="H36" i="13"/>
  <c r="G36" i="13"/>
  <c r="F36" i="13"/>
  <c r="E36" i="13"/>
  <c r="L35" i="13"/>
  <c r="K35" i="13"/>
  <c r="J35" i="13"/>
  <c r="I35" i="13"/>
  <c r="H35" i="13"/>
  <c r="G35" i="13"/>
  <c r="F35" i="13"/>
  <c r="E35" i="13"/>
  <c r="L34" i="13"/>
  <c r="K34" i="13"/>
  <c r="J34" i="13"/>
  <c r="I34" i="13"/>
  <c r="H34" i="13"/>
  <c r="G34" i="13"/>
  <c r="F34" i="13"/>
  <c r="E34" i="13"/>
  <c r="L33" i="13"/>
  <c r="K33" i="13"/>
  <c r="J33" i="13"/>
  <c r="I33" i="13"/>
  <c r="H33" i="13"/>
  <c r="G33" i="13"/>
  <c r="F33" i="13"/>
  <c r="E33" i="13"/>
  <c r="L32" i="13"/>
  <c r="K32" i="13"/>
  <c r="J32" i="13"/>
  <c r="I32" i="13"/>
  <c r="H32" i="13"/>
  <c r="G32" i="13"/>
  <c r="F32" i="13"/>
  <c r="E32" i="13"/>
  <c r="L31" i="13"/>
  <c r="K31" i="13"/>
  <c r="J31" i="13"/>
  <c r="I31" i="13"/>
  <c r="H31" i="13"/>
  <c r="G31" i="13"/>
  <c r="F31" i="13"/>
  <c r="E31" i="13"/>
  <c r="L30" i="13"/>
  <c r="K30" i="13"/>
  <c r="J30" i="13"/>
  <c r="I30" i="13"/>
  <c r="H30" i="13"/>
  <c r="G30" i="13"/>
  <c r="F30" i="13"/>
  <c r="E30" i="13"/>
  <c r="L29" i="13"/>
  <c r="K29" i="13"/>
  <c r="J29" i="13"/>
  <c r="I29" i="13"/>
  <c r="H29" i="13"/>
  <c r="G29" i="13"/>
  <c r="F29" i="13"/>
  <c r="E29" i="13"/>
  <c r="L28" i="13"/>
  <c r="K28" i="13"/>
  <c r="J28" i="13"/>
  <c r="I28" i="13"/>
  <c r="H28" i="13"/>
  <c r="G28" i="13"/>
  <c r="F28" i="13"/>
  <c r="E28" i="13"/>
  <c r="L27" i="13"/>
  <c r="K27" i="13"/>
  <c r="J27" i="13"/>
  <c r="I27" i="13"/>
  <c r="H27" i="13"/>
  <c r="G27" i="13"/>
  <c r="F27" i="13"/>
  <c r="E27" i="13"/>
  <c r="L26" i="13"/>
  <c r="K26" i="13"/>
  <c r="J26" i="13"/>
  <c r="I26" i="13"/>
  <c r="H26" i="13"/>
  <c r="G26" i="13"/>
  <c r="F26" i="13"/>
  <c r="E26" i="13"/>
  <c r="L25" i="13"/>
  <c r="K25" i="13"/>
  <c r="J25" i="13"/>
  <c r="I25" i="13"/>
  <c r="H25" i="13"/>
  <c r="G25" i="13"/>
  <c r="F25" i="13"/>
  <c r="E25" i="13"/>
  <c r="L24" i="13"/>
  <c r="K24" i="13"/>
  <c r="J24" i="13"/>
  <c r="I24" i="13"/>
  <c r="H24" i="13"/>
  <c r="G24" i="13"/>
  <c r="F24" i="13"/>
  <c r="E24" i="13"/>
  <c r="L23" i="13"/>
  <c r="K23" i="13"/>
  <c r="J23" i="13"/>
  <c r="I23" i="13"/>
  <c r="H23" i="13"/>
  <c r="G23" i="13"/>
  <c r="F23" i="13"/>
  <c r="E23" i="13"/>
  <c r="L22" i="13"/>
  <c r="K22" i="13"/>
  <c r="J22" i="13"/>
  <c r="I22" i="13"/>
  <c r="H22" i="13"/>
  <c r="G22" i="13"/>
  <c r="F22" i="13"/>
  <c r="E22" i="13"/>
  <c r="L21" i="13"/>
  <c r="K21" i="13"/>
  <c r="J21" i="13"/>
  <c r="I21" i="13"/>
  <c r="H21" i="13"/>
  <c r="G21" i="13"/>
  <c r="F21" i="13"/>
  <c r="E21" i="13"/>
  <c r="L20" i="13"/>
  <c r="K20" i="13"/>
  <c r="J20" i="13"/>
  <c r="I20" i="13"/>
  <c r="H20" i="13"/>
  <c r="G20" i="13"/>
  <c r="F20" i="13"/>
  <c r="E20" i="13"/>
  <c r="L19" i="13"/>
  <c r="K19" i="13"/>
  <c r="J19" i="13"/>
  <c r="I19" i="13"/>
  <c r="H19" i="13"/>
  <c r="G19" i="13"/>
  <c r="F19" i="13"/>
  <c r="E19" i="13"/>
  <c r="L18" i="13"/>
  <c r="K18" i="13"/>
  <c r="J18" i="13"/>
  <c r="I18" i="13"/>
  <c r="H18" i="13"/>
  <c r="G18" i="13"/>
  <c r="F18" i="13"/>
  <c r="E18" i="13"/>
  <c r="L17" i="13"/>
  <c r="K17" i="13"/>
  <c r="J17" i="13"/>
  <c r="I17" i="13"/>
  <c r="H17" i="13"/>
  <c r="G17" i="13"/>
  <c r="F17" i="13"/>
  <c r="E17" i="13"/>
  <c r="L16" i="13"/>
  <c r="K16" i="13"/>
  <c r="J16" i="13"/>
  <c r="I16" i="13"/>
  <c r="H16" i="13"/>
  <c r="G16" i="13"/>
  <c r="F16" i="13"/>
  <c r="E16" i="13"/>
  <c r="L15" i="13"/>
  <c r="K15" i="13"/>
  <c r="J15" i="13"/>
  <c r="I15" i="13"/>
  <c r="H15" i="13"/>
  <c r="G15" i="13"/>
  <c r="F15" i="13"/>
  <c r="E15" i="13"/>
  <c r="L14" i="13"/>
  <c r="K14" i="13"/>
  <c r="J14" i="13"/>
  <c r="I14" i="13"/>
  <c r="H14" i="13"/>
  <c r="G14" i="13"/>
  <c r="F14" i="13"/>
  <c r="E14" i="13"/>
  <c r="L13" i="13"/>
  <c r="K13" i="13"/>
  <c r="J13" i="13"/>
  <c r="I13" i="13"/>
  <c r="H13" i="13"/>
  <c r="G13" i="13"/>
  <c r="F13" i="13"/>
  <c r="E13" i="13"/>
  <c r="L12" i="13"/>
  <c r="K12" i="13"/>
  <c r="J12" i="13"/>
  <c r="I12" i="13"/>
  <c r="H12" i="13"/>
  <c r="G12" i="13"/>
  <c r="F12" i="13"/>
  <c r="E12" i="13"/>
  <c r="L11" i="13"/>
  <c r="K11" i="13"/>
  <c r="J11" i="13"/>
  <c r="I11" i="13"/>
  <c r="H11" i="13"/>
  <c r="G11" i="13"/>
  <c r="F11" i="13"/>
  <c r="E11" i="13"/>
  <c r="L10" i="13"/>
  <c r="K10" i="13"/>
  <c r="J10" i="13"/>
  <c r="I10" i="13"/>
  <c r="H10" i="13"/>
  <c r="G10" i="13"/>
  <c r="F10" i="13"/>
  <c r="E10" i="13"/>
  <c r="L9" i="13"/>
  <c r="K9" i="13"/>
  <c r="J9" i="13"/>
  <c r="I9" i="13"/>
  <c r="H9" i="13"/>
  <c r="G9" i="13"/>
  <c r="F9" i="13"/>
  <c r="E9" i="13"/>
  <c r="L8" i="13"/>
  <c r="K8" i="13"/>
  <c r="J8" i="13"/>
  <c r="I8" i="13"/>
  <c r="H8" i="13"/>
  <c r="G8" i="13"/>
  <c r="F8" i="13"/>
  <c r="E8" i="13"/>
  <c r="L7" i="13"/>
  <c r="K7" i="13"/>
  <c r="J7" i="13"/>
  <c r="I7" i="13"/>
  <c r="H7" i="13"/>
  <c r="G7" i="13"/>
  <c r="F7" i="13"/>
  <c r="E7" i="13"/>
  <c r="L6" i="13"/>
  <c r="K6" i="13"/>
  <c r="J6" i="13"/>
  <c r="I6" i="13"/>
  <c r="H6" i="13"/>
  <c r="G6" i="13"/>
  <c r="F6" i="13"/>
  <c r="E6" i="13"/>
  <c r="L5" i="13"/>
  <c r="K5" i="13"/>
  <c r="J5" i="13"/>
  <c r="I5" i="13"/>
  <c r="H5" i="13"/>
  <c r="G5" i="13"/>
  <c r="F5" i="13"/>
  <c r="E5" i="13"/>
  <c r="L4" i="13"/>
  <c r="K4" i="13"/>
  <c r="J4" i="13"/>
  <c r="I4" i="13"/>
  <c r="H4" i="13"/>
  <c r="G4" i="13"/>
  <c r="F4" i="13"/>
  <c r="E4" i="13"/>
  <c r="L3" i="13"/>
  <c r="K3" i="13"/>
  <c r="J3" i="13"/>
  <c r="I3" i="13"/>
  <c r="H3" i="13"/>
  <c r="G3" i="13"/>
  <c r="F3" i="13"/>
  <c r="E3" i="13"/>
  <c r="CK117" i="4"/>
  <c r="CD117" i="4"/>
  <c r="CK116" i="4"/>
  <c r="CK115" i="4"/>
  <c r="CK114" i="4"/>
  <c r="CK113" i="4"/>
  <c r="CW112" i="4"/>
  <c r="CV112" i="4"/>
  <c r="CU112" i="4"/>
  <c r="CT112" i="4"/>
  <c r="CS112" i="4"/>
  <c r="CR112" i="4"/>
  <c r="CQ112" i="4"/>
  <c r="CP112" i="4"/>
  <c r="CO112" i="4"/>
  <c r="CL112" i="4"/>
  <c r="CK112" i="4"/>
  <c r="CJ112" i="4"/>
  <c r="CI112" i="4"/>
  <c r="CH112" i="4"/>
  <c r="CG112" i="4"/>
  <c r="CF112" i="4"/>
  <c r="CE112" i="4"/>
  <c r="CD112" i="4"/>
  <c r="CA112" i="4"/>
  <c r="BZ112" i="4"/>
  <c r="BY112" i="4"/>
  <c r="BX112" i="4"/>
  <c r="BW112" i="4"/>
  <c r="BV112" i="4"/>
  <c r="BU112" i="4"/>
  <c r="BT112" i="4"/>
  <c r="BS112" i="4"/>
  <c r="BO112" i="4"/>
  <c r="BN112" i="4"/>
  <c r="BM112" i="4"/>
  <c r="BL112" i="4"/>
  <c r="BK112" i="4"/>
  <c r="BJ112" i="4"/>
  <c r="BI112" i="4"/>
  <c r="BH112" i="4"/>
  <c r="BG112" i="4"/>
  <c r="AR112" i="4"/>
  <c r="AQ112" i="4"/>
  <c r="AP112" i="4"/>
  <c r="AO112" i="4"/>
  <c r="AN112" i="4"/>
  <c r="AM112" i="4"/>
  <c r="AL112" i="4"/>
  <c r="AK112" i="4"/>
  <c r="AJ112" i="4"/>
  <c r="D109" i="4"/>
  <c r="AA109" i="4" s="1"/>
  <c r="D108" i="4"/>
  <c r="Y108" i="4" s="1"/>
  <c r="D107" i="4"/>
  <c r="AC107" i="4" s="1"/>
  <c r="AF106" i="4"/>
  <c r="Z106" i="4"/>
  <c r="D106" i="4"/>
  <c r="AA106" i="4" s="1"/>
  <c r="D105" i="4"/>
  <c r="AD105" i="4" s="1"/>
  <c r="D104" i="4"/>
  <c r="AC104" i="4" s="1"/>
  <c r="D103" i="4"/>
  <c r="Y103" i="4" s="1"/>
  <c r="D102" i="4"/>
  <c r="AD102" i="4" s="1"/>
  <c r="D101" i="4"/>
  <c r="Y101" i="4" s="1"/>
  <c r="D100" i="4"/>
  <c r="Z100" i="4" s="1"/>
  <c r="AE99" i="4"/>
  <c r="Z99" i="4"/>
  <c r="D99" i="4"/>
  <c r="AF99" i="4" s="1"/>
  <c r="D98" i="4"/>
  <c r="AF98" i="4" s="1"/>
  <c r="D97" i="4"/>
  <c r="Z97" i="4" s="1"/>
  <c r="D96" i="4"/>
  <c r="AB96" i="4" s="1"/>
  <c r="D95" i="4"/>
  <c r="AF95" i="4" s="1"/>
  <c r="AB94" i="4"/>
  <c r="D94" i="4"/>
  <c r="Z94" i="4" s="1"/>
  <c r="D93" i="4"/>
  <c r="AD93" i="4" s="1"/>
  <c r="AD92" i="4"/>
  <c r="F92" i="4"/>
  <c r="D92" i="4"/>
  <c r="D91" i="4"/>
  <c r="D90" i="4"/>
  <c r="Z90" i="4" s="1"/>
  <c r="D89" i="4"/>
  <c r="Y89" i="4" s="1"/>
  <c r="D88" i="4"/>
  <c r="AC88" i="4" s="1"/>
  <c r="D87" i="4"/>
  <c r="Z87" i="4" s="1"/>
  <c r="D86" i="4"/>
  <c r="Z86" i="4" s="1"/>
  <c r="AD85" i="4"/>
  <c r="D85" i="4"/>
  <c r="AE85" i="4" s="1"/>
  <c r="AC84" i="4"/>
  <c r="Z84" i="4"/>
  <c r="D84" i="4"/>
  <c r="AF84" i="4" s="1"/>
  <c r="D83" i="4"/>
  <c r="AA83" i="4" s="1"/>
  <c r="D82" i="4"/>
  <c r="D81" i="4"/>
  <c r="AC81" i="4" s="1"/>
  <c r="AC80" i="4"/>
  <c r="D80" i="4"/>
  <c r="AD80" i="4" s="1"/>
  <c r="D79" i="4"/>
  <c r="D78" i="4"/>
  <c r="AE78" i="4" s="1"/>
  <c r="D77" i="4"/>
  <c r="AC77" i="4" s="1"/>
  <c r="AF76" i="4"/>
  <c r="AC76" i="4"/>
  <c r="AA76" i="4"/>
  <c r="Z76" i="4"/>
  <c r="D76" i="4"/>
  <c r="AD76" i="4" s="1"/>
  <c r="D75" i="4"/>
  <c r="AC75" i="4" s="1"/>
  <c r="D74" i="4"/>
  <c r="F73" i="4"/>
  <c r="D73" i="4"/>
  <c r="Y73" i="4" s="1"/>
  <c r="D72" i="4"/>
  <c r="AF72" i="4" s="1"/>
  <c r="D71" i="4"/>
  <c r="AC71" i="4" s="1"/>
  <c r="D70" i="4"/>
  <c r="D69" i="4"/>
  <c r="AE69" i="4" s="1"/>
  <c r="AF68" i="4"/>
  <c r="AB68" i="4"/>
  <c r="AA68" i="4"/>
  <c r="D68" i="4"/>
  <c r="AD68" i="4" s="1"/>
  <c r="AB67" i="4"/>
  <c r="Y67" i="4"/>
  <c r="D67" i="4"/>
  <c r="AA67" i="4" s="1"/>
  <c r="D66" i="4"/>
  <c r="AC66" i="4" s="1"/>
  <c r="D65" i="4"/>
  <c r="AB65" i="4" s="1"/>
  <c r="D64" i="4"/>
  <c r="AA64" i="4" s="1"/>
  <c r="AC63" i="4"/>
  <c r="D63" i="4"/>
  <c r="AF63" i="4" s="1"/>
  <c r="D62" i="4"/>
  <c r="AC62" i="4" s="1"/>
  <c r="AF61" i="4"/>
  <c r="AA61" i="4"/>
  <c r="Z61" i="4"/>
  <c r="Y61" i="4"/>
  <c r="D61" i="4"/>
  <c r="AB61" i="4" s="1"/>
  <c r="AF60" i="4"/>
  <c r="Z60" i="4"/>
  <c r="D60" i="4"/>
  <c r="AA60" i="4" s="1"/>
  <c r="AA59" i="4"/>
  <c r="Y59" i="4"/>
  <c r="D59" i="4"/>
  <c r="AF59" i="4" s="1"/>
  <c r="D58" i="4"/>
  <c r="AC58" i="4" s="1"/>
  <c r="D57" i="4"/>
  <c r="AB57" i="4" s="1"/>
  <c r="D56" i="4"/>
  <c r="AA56" i="4" s="1"/>
  <c r="AC55" i="4"/>
  <c r="D55" i="4"/>
  <c r="AF55" i="4" s="1"/>
  <c r="F54" i="4"/>
  <c r="D54" i="4"/>
  <c r="AC54" i="4" s="1"/>
  <c r="D53" i="4"/>
  <c r="AA53" i="4" s="1"/>
  <c r="AE52" i="4"/>
  <c r="D52" i="4"/>
  <c r="D51" i="4"/>
  <c r="Y51" i="4" s="1"/>
  <c r="AE50" i="4"/>
  <c r="Y50" i="4"/>
  <c r="D50" i="4"/>
  <c r="AA50" i="4" s="1"/>
  <c r="D49" i="4"/>
  <c r="AD49" i="4" s="1"/>
  <c r="D48" i="4"/>
  <c r="AE48" i="4" s="1"/>
  <c r="D47" i="4"/>
  <c r="Z47" i="4" s="1"/>
  <c r="AA46" i="4"/>
  <c r="D46" i="4"/>
  <c r="AE46" i="4" s="1"/>
  <c r="Z45" i="4"/>
  <c r="Y45" i="4"/>
  <c r="D45" i="4"/>
  <c r="AE45" i="4" s="1"/>
  <c r="D44" i="4"/>
  <c r="AE44" i="4" s="1"/>
  <c r="Z43" i="4"/>
  <c r="D43" i="4"/>
  <c r="AD43" i="4" s="1"/>
  <c r="AA42" i="4"/>
  <c r="Y42" i="4"/>
  <c r="D42" i="4"/>
  <c r="AF42" i="4" s="1"/>
  <c r="D41" i="4"/>
  <c r="Y41" i="4" s="1"/>
  <c r="D40" i="4"/>
  <c r="AE40" i="4" s="1"/>
  <c r="AD39" i="4"/>
  <c r="D39" i="4"/>
  <c r="AE39" i="4" s="1"/>
  <c r="D38" i="4"/>
  <c r="Y38" i="4" s="1"/>
  <c r="D37" i="4"/>
  <c r="Z37" i="4" s="1"/>
  <c r="AE36" i="4"/>
  <c r="D36" i="4"/>
  <c r="Z35" i="4"/>
  <c r="F35" i="4"/>
  <c r="D35" i="4"/>
  <c r="Y35" i="4" s="1"/>
  <c r="D34" i="4"/>
  <c r="AA34" i="4" s="1"/>
  <c r="AF33" i="4"/>
  <c r="D33" i="4"/>
  <c r="Y33" i="4" s="1"/>
  <c r="D32" i="4"/>
  <c r="AE32" i="4" s="1"/>
  <c r="AC31" i="4"/>
  <c r="D31" i="4"/>
  <c r="AD31" i="4" s="1"/>
  <c r="D30" i="4"/>
  <c r="AB30" i="4" s="1"/>
  <c r="D29" i="4"/>
  <c r="AD29" i="4" s="1"/>
  <c r="D28" i="4"/>
  <c r="AB28" i="4" s="1"/>
  <c r="D27" i="4"/>
  <c r="AD27" i="4" s="1"/>
  <c r="D26" i="4"/>
  <c r="AE26" i="4" s="1"/>
  <c r="AD25" i="4"/>
  <c r="AC25" i="4"/>
  <c r="D25" i="4"/>
  <c r="D24" i="4"/>
  <c r="AB24" i="4" s="1"/>
  <c r="D23" i="4"/>
  <c r="AD23" i="4" s="1"/>
  <c r="AC22" i="4"/>
  <c r="D22" i="4"/>
  <c r="AE22" i="4" s="1"/>
  <c r="D21" i="4"/>
  <c r="D20" i="4"/>
  <c r="AE20" i="4" s="1"/>
  <c r="D19" i="4"/>
  <c r="Y19" i="4" s="1"/>
  <c r="D18" i="4"/>
  <c r="Y18" i="4" s="1"/>
  <c r="D17" i="4"/>
  <c r="Y17" i="4" s="1"/>
  <c r="F16" i="4"/>
  <c r="D16" i="4"/>
  <c r="D15" i="4"/>
  <c r="AE15" i="4" s="1"/>
  <c r="BA15" i="4" s="1"/>
  <c r="F19" i="21" l="1"/>
  <c r="P19" i="21" s="1"/>
  <c r="O20" i="20"/>
  <c r="O97" i="21"/>
  <c r="F57" i="21"/>
  <c r="P57" i="21" s="1"/>
  <c r="O58" i="20"/>
  <c r="F36" i="20"/>
  <c r="P36" i="20" s="1"/>
  <c r="P36" i="19"/>
  <c r="O37" i="19"/>
  <c r="O39" i="21"/>
  <c r="F76" i="21"/>
  <c r="P76" i="21" s="1"/>
  <c r="O77" i="20"/>
  <c r="J94" i="21"/>
  <c r="I94" i="21"/>
  <c r="H94" i="21"/>
  <c r="G94" i="21"/>
  <c r="P94" i="21"/>
  <c r="J92" i="20"/>
  <c r="G92" i="20"/>
  <c r="H92" i="20"/>
  <c r="I92" i="20"/>
  <c r="P92" i="20"/>
  <c r="F38" i="21"/>
  <c r="P38" i="21" s="1"/>
  <c r="O39" i="20"/>
  <c r="F95" i="21"/>
  <c r="O96" i="20"/>
  <c r="F93" i="20"/>
  <c r="O94" i="19"/>
  <c r="P93" i="19"/>
  <c r="F74" i="20"/>
  <c r="P74" i="20" s="1"/>
  <c r="P74" i="19"/>
  <c r="O75" i="19"/>
  <c r="F17" i="20"/>
  <c r="P17" i="20" s="1"/>
  <c r="P17" i="19"/>
  <c r="O18" i="19"/>
  <c r="P55" i="19"/>
  <c r="O56" i="19"/>
  <c r="F55" i="20"/>
  <c r="P55" i="20" s="1"/>
  <c r="AC57" i="4"/>
  <c r="AC96" i="4"/>
  <c r="F17" i="4"/>
  <c r="AS16" i="4"/>
  <c r="AC65" i="4"/>
  <c r="AF57" i="4"/>
  <c r="AE80" i="4"/>
  <c r="Y95" i="4"/>
  <c r="Y96" i="4"/>
  <c r="AD96" i="4"/>
  <c r="AD98" i="4"/>
  <c r="AF15" i="4"/>
  <c r="BB15" i="4" s="1"/>
  <c r="AB32" i="4"/>
  <c r="AE35" i="4"/>
  <c r="Y37" i="4"/>
  <c r="Y39" i="4"/>
  <c r="AE42" i="4"/>
  <c r="AD45" i="4"/>
  <c r="Y47" i="4"/>
  <c r="Z49" i="4"/>
  <c r="Z53" i="4"/>
  <c r="Z54" i="4"/>
  <c r="Y55" i="4"/>
  <c r="Z56" i="4"/>
  <c r="Z57" i="4"/>
  <c r="AC59" i="4"/>
  <c r="AC61" i="4"/>
  <c r="Y63" i="4"/>
  <c r="Z64" i="4"/>
  <c r="Z65" i="4"/>
  <c r="AD67" i="4"/>
  <c r="AC68" i="4"/>
  <c r="AC72" i="4"/>
  <c r="AC73" i="4"/>
  <c r="AE76" i="4"/>
  <c r="Z78" i="4"/>
  <c r="Z80" i="4"/>
  <c r="AF80" i="4"/>
  <c r="Z83" i="4"/>
  <c r="AE84" i="4"/>
  <c r="Y86" i="4"/>
  <c r="AA88" i="4"/>
  <c r="AD89" i="4"/>
  <c r="AD95" i="4"/>
  <c r="Z96" i="4"/>
  <c r="AF96" i="4"/>
  <c r="AF54" i="4"/>
  <c r="AC15" i="4"/>
  <c r="AY15" i="4" s="1"/>
  <c r="Y57" i="4"/>
  <c r="Y65" i="4"/>
  <c r="AF65" i="4"/>
  <c r="Z72" i="4"/>
  <c r="AV72" i="4" s="1"/>
  <c r="Z75" i="4"/>
  <c r="AC89" i="4"/>
  <c r="AD37" i="4"/>
  <c r="Z39" i="4"/>
  <c r="AD47" i="4"/>
  <c r="AC53" i="4"/>
  <c r="AB54" i="4"/>
  <c r="AA55" i="4"/>
  <c r="AF56" i="4"/>
  <c r="AA57" i="4"/>
  <c r="AA63" i="4"/>
  <c r="AF64" i="4"/>
  <c r="AA65" i="4"/>
  <c r="AE68" i="4"/>
  <c r="AE72" i="4"/>
  <c r="BA72" i="4" s="1"/>
  <c r="AA80" i="4"/>
  <c r="AE86" i="4"/>
  <c r="AF88" i="4"/>
  <c r="AE89" i="4"/>
  <c r="AA96" i="4"/>
  <c r="G6" i="22"/>
  <c r="G17" i="4"/>
  <c r="K17" i="4"/>
  <c r="H17" i="4"/>
  <c r="L17" i="4"/>
  <c r="I17" i="4"/>
  <c r="M17" i="4"/>
  <c r="J17" i="4"/>
  <c r="AC18" i="4"/>
  <c r="AD19" i="4"/>
  <c r="AC26" i="4"/>
  <c r="AC29" i="4"/>
  <c r="AF31" i="4"/>
  <c r="AA38" i="4"/>
  <c r="AE43" i="4"/>
  <c r="AE49" i="4"/>
  <c r="Z51" i="4"/>
  <c r="AB60" i="4"/>
  <c r="Z62" i="4"/>
  <c r="AF62" i="4"/>
  <c r="AC69" i="4"/>
  <c r="AA71" i="4"/>
  <c r="AD77" i="4"/>
  <c r="AD81" i="4"/>
  <c r="AC83" i="4"/>
  <c r="AF85" i="4"/>
  <c r="AD88" i="4"/>
  <c r="G92" i="4"/>
  <c r="I92" i="4"/>
  <c r="H92" i="4"/>
  <c r="J92" i="4"/>
  <c r="G81" i="22"/>
  <c r="K92" i="4"/>
  <c r="L92" i="4"/>
  <c r="M92" i="4"/>
  <c r="AA93" i="4"/>
  <c r="AE93" i="4"/>
  <c r="AB99" i="4"/>
  <c r="AC101" i="4"/>
  <c r="Z102" i="4"/>
  <c r="AE102" i="4"/>
  <c r="AA103" i="4"/>
  <c r="Z104" i="4"/>
  <c r="AD104" i="4"/>
  <c r="Z105" i="4"/>
  <c r="AE105" i="4"/>
  <c r="AB108" i="4"/>
  <c r="G5" i="22"/>
  <c r="J16" i="4"/>
  <c r="G16" i="4"/>
  <c r="K16" i="4"/>
  <c r="H16" i="4"/>
  <c r="L16" i="4"/>
  <c r="I16" i="4"/>
  <c r="M16" i="4"/>
  <c r="G24" i="22"/>
  <c r="I35" i="4"/>
  <c r="M35" i="4"/>
  <c r="J35" i="4"/>
  <c r="G35" i="4"/>
  <c r="BH35" i="4" s="1"/>
  <c r="K35" i="4"/>
  <c r="H35" i="4"/>
  <c r="L35" i="4"/>
  <c r="AE41" i="4"/>
  <c r="G43" i="22"/>
  <c r="H54" i="4"/>
  <c r="L54" i="4"/>
  <c r="I54" i="4"/>
  <c r="BJ54" i="4" s="1"/>
  <c r="M54" i="4"/>
  <c r="J54" i="4"/>
  <c r="G54" i="4"/>
  <c r="K54" i="4"/>
  <c r="AC28" i="4"/>
  <c r="Z41" i="4"/>
  <c r="AF46" i="4"/>
  <c r="AB56" i="4"/>
  <c r="Z58" i="4"/>
  <c r="AF58" i="4"/>
  <c r="AB64" i="4"/>
  <c r="Z66" i="4"/>
  <c r="AF66" i="4"/>
  <c r="AE18" i="4"/>
  <c r="AF19" i="4"/>
  <c r="AE28" i="4"/>
  <c r="AF29" i="4"/>
  <c r="Y31" i="4"/>
  <c r="AD35" i="4"/>
  <c r="AE37" i="4"/>
  <c r="AE38" i="4"/>
  <c r="AD41" i="4"/>
  <c r="Y43" i="4"/>
  <c r="Y46" i="4"/>
  <c r="AE47" i="4"/>
  <c r="Y49" i="4"/>
  <c r="AF50" i="4"/>
  <c r="AD51" i="4"/>
  <c r="AA54" i="4"/>
  <c r="AB55" i="4"/>
  <c r="Y56" i="4"/>
  <c r="AC56" i="4"/>
  <c r="AA58" i="4"/>
  <c r="AB59" i="4"/>
  <c r="Y60" i="4"/>
  <c r="AC60" i="4"/>
  <c r="AA62" i="4"/>
  <c r="AB63" i="4"/>
  <c r="Y64" i="4"/>
  <c r="AC64" i="4"/>
  <c r="AA66" i="4"/>
  <c r="AC67" i="4"/>
  <c r="AD72" i="4"/>
  <c r="AZ72" i="4" s="1"/>
  <c r="AF73" i="4"/>
  <c r="Y75" i="4"/>
  <c r="AE77" i="4"/>
  <c r="AE81" i="4"/>
  <c r="Y83" i="4"/>
  <c r="AD84" i="4"/>
  <c r="AC85" i="4"/>
  <c r="AF86" i="4"/>
  <c r="Z88" i="4"/>
  <c r="AE88" i="4"/>
  <c r="AB93" i="4"/>
  <c r="AC98" i="4"/>
  <c r="Y99" i="4"/>
  <c r="AC99" i="4"/>
  <c r="AF100" i="4"/>
  <c r="AD101" i="4"/>
  <c r="AA102" i="4"/>
  <c r="AF102" i="4"/>
  <c r="AF103" i="4"/>
  <c r="AA104" i="4"/>
  <c r="AF104" i="4"/>
  <c r="AA105" i="4"/>
  <c r="AE108" i="4"/>
  <c r="AE51" i="4"/>
  <c r="AB58" i="4"/>
  <c r="AB66" i="4"/>
  <c r="G62" i="22"/>
  <c r="G73" i="4"/>
  <c r="K73" i="4"/>
  <c r="H73" i="4"/>
  <c r="L73" i="4"/>
  <c r="I73" i="4"/>
  <c r="M73" i="4"/>
  <c r="J73" i="4"/>
  <c r="AF77" i="4"/>
  <c r="AF81" i="4"/>
  <c r="AC93" i="4"/>
  <c r="AF38" i="4"/>
  <c r="AB62" i="4"/>
  <c r="AB102" i="4"/>
  <c r="AB104" i="4"/>
  <c r="AC105" i="4"/>
  <c r="AB26" i="4"/>
  <c r="Y29" i="4"/>
  <c r="Y54" i="4"/>
  <c r="AU54" i="4" s="1"/>
  <c r="Z55" i="4"/>
  <c r="Y58" i="4"/>
  <c r="Z59" i="4"/>
  <c r="Y62" i="4"/>
  <c r="Z63" i="4"/>
  <c r="Y66" i="4"/>
  <c r="Y69" i="4"/>
  <c r="Y71" i="4"/>
  <c r="AA72" i="4"/>
  <c r="AW72" i="4" s="1"/>
  <c r="F74" i="4"/>
  <c r="AA84" i="4"/>
  <c r="AF89" i="4"/>
  <c r="Z93" i="4"/>
  <c r="AA99" i="4"/>
  <c r="Y102" i="4"/>
  <c r="Y104" i="4"/>
  <c r="Y105" i="4"/>
  <c r="Y109" i="4"/>
  <c r="D310" i="13"/>
  <c r="AQ109" i="4"/>
  <c r="J94" i="19"/>
  <c r="G94" i="19"/>
  <c r="I94" i="19"/>
  <c r="H94" i="19"/>
  <c r="U4" i="24"/>
  <c r="U10" i="24" s="1"/>
  <c r="U3" i="24"/>
  <c r="U9" i="24" s="1"/>
  <c r="U5" i="24"/>
  <c r="U11" i="24" s="1"/>
  <c r="U6" i="24"/>
  <c r="U12" i="24" s="1"/>
  <c r="W2" i="24"/>
  <c r="V7" i="24"/>
  <c r="V13" i="24" s="1"/>
  <c r="G3" i="4"/>
  <c r="O72" i="4" s="1"/>
  <c r="CJ72" i="4" s="1"/>
  <c r="D3" i="4"/>
  <c r="O15" i="4" s="1"/>
  <c r="BS15" i="4" s="1"/>
  <c r="CK118" i="4"/>
  <c r="Z109" i="4"/>
  <c r="Z108" i="4"/>
  <c r="AE109" i="4"/>
  <c r="AC108" i="4"/>
  <c r="AD108" i="4"/>
  <c r="AA109" i="21"/>
  <c r="AF106" i="21"/>
  <c r="AF105" i="21"/>
  <c r="AC104" i="21"/>
  <c r="Y103" i="21"/>
  <c r="AA102" i="21"/>
  <c r="Z101" i="21"/>
  <c r="AA100" i="21"/>
  <c r="AB95" i="21"/>
  <c r="AC92" i="21"/>
  <c r="AB91" i="21"/>
  <c r="AD90" i="21"/>
  <c r="AD88" i="21"/>
  <c r="AD86" i="21"/>
  <c r="AE82" i="21"/>
  <c r="AC81" i="21"/>
  <c r="AA78" i="21"/>
  <c r="AA72" i="21"/>
  <c r="AB70" i="21"/>
  <c r="AF68" i="21"/>
  <c r="Y67" i="21"/>
  <c r="AB65" i="21"/>
  <c r="AE62" i="21"/>
  <c r="Y61" i="21"/>
  <c r="AC59" i="21"/>
  <c r="AD56" i="21"/>
  <c r="Y54" i="21"/>
  <c r="Z50" i="21"/>
  <c r="AC47" i="21"/>
  <c r="AD42" i="21"/>
  <c r="AC38" i="21"/>
  <c r="AB37" i="21"/>
  <c r="AB35" i="21"/>
  <c r="AA33" i="21"/>
  <c r="AD31" i="21"/>
  <c r="AA29" i="21"/>
  <c r="AC27" i="21"/>
  <c r="AF25" i="21"/>
  <c r="AA20" i="21"/>
  <c r="Z18" i="21"/>
  <c r="AD16" i="21"/>
  <c r="Z107" i="20"/>
  <c r="AD105" i="20"/>
  <c r="AF103" i="20"/>
  <c r="AA97" i="20"/>
  <c r="AA95" i="20"/>
  <c r="AC93" i="20"/>
  <c r="AA92" i="20"/>
  <c r="AC89" i="20"/>
  <c r="AC85" i="20"/>
  <c r="AB83" i="20"/>
  <c r="AA82" i="20"/>
  <c r="AA81" i="20"/>
  <c r="AA80" i="20"/>
  <c r="AA79" i="20"/>
  <c r="AA78" i="20"/>
  <c r="AA77" i="20"/>
  <c r="AA76" i="20"/>
  <c r="AA75" i="20"/>
  <c r="AA74" i="20"/>
  <c r="AC72" i="20"/>
  <c r="AA65" i="20"/>
  <c r="AE60" i="20"/>
  <c r="Z59" i="20"/>
  <c r="AA55" i="20"/>
  <c r="AC54" i="20"/>
  <c r="AF53" i="20"/>
  <c r="AB50" i="20"/>
  <c r="AA48" i="20"/>
  <c r="AB46" i="20"/>
  <c r="Y45" i="20"/>
  <c r="AF42" i="20"/>
  <c r="AD41" i="20"/>
  <c r="AC40" i="20"/>
  <c r="AC39" i="20"/>
  <c r="Z38" i="20"/>
  <c r="Y33" i="20"/>
  <c r="AF30" i="20"/>
  <c r="Z29" i="20"/>
  <c r="AF23" i="20"/>
  <c r="AD22" i="20"/>
  <c r="AA21" i="20"/>
  <c r="Z20" i="20"/>
  <c r="Z109" i="21"/>
  <c r="AD106" i="21"/>
  <c r="AD105" i="21"/>
  <c r="AB104" i="21"/>
  <c r="Z102" i="21"/>
  <c r="Z100" i="21"/>
  <c r="AF97" i="21"/>
  <c r="AA95" i="21"/>
  <c r="AB92" i="21"/>
  <c r="AA91" i="21"/>
  <c r="AA90" i="21"/>
  <c r="Z88" i="21"/>
  <c r="AA86" i="21"/>
  <c r="AD82" i="21"/>
  <c r="AB81" i="21"/>
  <c r="AC74" i="21"/>
  <c r="Z72" i="21"/>
  <c r="Z70" i="21"/>
  <c r="AE68" i="21"/>
  <c r="AD62" i="21"/>
  <c r="Y59" i="21"/>
  <c r="AD57" i="21"/>
  <c r="Z56" i="21"/>
  <c r="AE51" i="21"/>
  <c r="Y50" i="21"/>
  <c r="AD48" i="21"/>
  <c r="AB47" i="21"/>
  <c r="AB42" i="21"/>
  <c r="AB38" i="21"/>
  <c r="Z35" i="21"/>
  <c r="AC31" i="21"/>
  <c r="Y29" i="21"/>
  <c r="AB27" i="21"/>
  <c r="AD23" i="21"/>
  <c r="AF21" i="21"/>
  <c r="Z20" i="21"/>
  <c r="Y18" i="21"/>
  <c r="AC16" i="21"/>
  <c r="Y107" i="20"/>
  <c r="AC105" i="20"/>
  <c r="AD103" i="20"/>
  <c r="AF101" i="20"/>
  <c r="AE100" i="20"/>
  <c r="AE98" i="20"/>
  <c r="Y97" i="20"/>
  <c r="AB93" i="20"/>
  <c r="AF90" i="20"/>
  <c r="AB89" i="20"/>
  <c r="AF86" i="20"/>
  <c r="AB85" i="20"/>
  <c r="Z83" i="20"/>
  <c r="Z82" i="20"/>
  <c r="Z81" i="20"/>
  <c r="Z80" i="20"/>
  <c r="Z79" i="20"/>
  <c r="Z78" i="20"/>
  <c r="Z77" i="20"/>
  <c r="Z76" i="20"/>
  <c r="Z75" i="20"/>
  <c r="Z74" i="20"/>
  <c r="AF71" i="20"/>
  <c r="AF69" i="20"/>
  <c r="AF66" i="20"/>
  <c r="Z65" i="20"/>
  <c r="AF61" i="20"/>
  <c r="AD60" i="20"/>
  <c r="Y59" i="20"/>
  <c r="AF57" i="20"/>
  <c r="Z55" i="20"/>
  <c r="AC53" i="20"/>
  <c r="AC106" i="21"/>
  <c r="Z105" i="21"/>
  <c r="AA104" i="21"/>
  <c r="Y102" i="21"/>
  <c r="Y100" i="21"/>
  <c r="AE97" i="21"/>
  <c r="AF96" i="21"/>
  <c r="Z90" i="21"/>
  <c r="Y88" i="21"/>
  <c r="Z86" i="21"/>
  <c r="AE83" i="21"/>
  <c r="AC82" i="21"/>
  <c r="Z81" i="21"/>
  <c r="AE77" i="21"/>
  <c r="Y72" i="21"/>
  <c r="Z68" i="21"/>
  <c r="AF66" i="21"/>
  <c r="AC62" i="21"/>
  <c r="AD60" i="21"/>
  <c r="AC57" i="21"/>
  <c r="Y56" i="21"/>
  <c r="AF53" i="21"/>
  <c r="AC51" i="21"/>
  <c r="AB48" i="21"/>
  <c r="AF43" i="21"/>
  <c r="Z42" i="21"/>
  <c r="AE39" i="21"/>
  <c r="Y38" i="21"/>
  <c r="AE34" i="21"/>
  <c r="AF32" i="21"/>
  <c r="AA31" i="21"/>
  <c r="AA27" i="21"/>
  <c r="AF24" i="21"/>
  <c r="AC23" i="21"/>
  <c r="AE21" i="21"/>
  <c r="AA16" i="21"/>
  <c r="AD15" i="21"/>
  <c r="AF108" i="20"/>
  <c r="AB105" i="20"/>
  <c r="AC103" i="20"/>
  <c r="AD101" i="20"/>
  <c r="AB100" i="20"/>
  <c r="AB98" i="20"/>
  <c r="AF94" i="20"/>
  <c r="AE90" i="20"/>
  <c r="Y89" i="20"/>
  <c r="AE86" i="20"/>
  <c r="AA85" i="20"/>
  <c r="Y83" i="20"/>
  <c r="Y82" i="20"/>
  <c r="Y81" i="20"/>
  <c r="Y80" i="20"/>
  <c r="Y79" i="20"/>
  <c r="Y78" i="20"/>
  <c r="Y77" i="20"/>
  <c r="Y76" i="20"/>
  <c r="Y75" i="20"/>
  <c r="Y74" i="20"/>
  <c r="AE71" i="20"/>
  <c r="AE69" i="20"/>
  <c r="Y66" i="20"/>
  <c r="AE61" i="20"/>
  <c r="Z60" i="20"/>
  <c r="AE57" i="20"/>
  <c r="AB53" i="20"/>
  <c r="AE51" i="20"/>
  <c r="AA47" i="20"/>
  <c r="Z46" i="20"/>
  <c r="AB44" i="20"/>
  <c r="AD42" i="20"/>
  <c r="AA41" i="20"/>
  <c r="AA40" i="20"/>
  <c r="AA39" i="20"/>
  <c r="AE35" i="20"/>
  <c r="AA34" i="20"/>
  <c r="AE32" i="20"/>
  <c r="AC30" i="20"/>
  <c r="AF26" i="20"/>
  <c r="AC25" i="20"/>
  <c r="AD23" i="20"/>
  <c r="AB22" i="20"/>
  <c r="AF20" i="20"/>
  <c r="AB106" i="21"/>
  <c r="Y105" i="21"/>
  <c r="Z104" i="21"/>
  <c r="AD97" i="21"/>
  <c r="AE96" i="21"/>
  <c r="Y86" i="21"/>
  <c r="AD83" i="21"/>
  <c r="Z82" i="21"/>
  <c r="AC77" i="21"/>
  <c r="AC71" i="21"/>
  <c r="AD69" i="21"/>
  <c r="Y68" i="21"/>
  <c r="AE66" i="21"/>
  <c r="AF63" i="21"/>
  <c r="Z62" i="21"/>
  <c r="Y60" i="21"/>
  <c r="AF58" i="21"/>
  <c r="Z57" i="21"/>
  <c r="AD53" i="21"/>
  <c r="AB51" i="21"/>
  <c r="AF49" i="21"/>
  <c r="Z48" i="21"/>
  <c r="AC43" i="21"/>
  <c r="Y42" i="21"/>
  <c r="AB39" i="21"/>
  <c r="AD34" i="21"/>
  <c r="AD32" i="21"/>
  <c r="AE28" i="21"/>
  <c r="AE24" i="21"/>
  <c r="AA23" i="21"/>
  <c r="AD19" i="21"/>
  <c r="AF17" i="21"/>
  <c r="Z16" i="21"/>
  <c r="AC15" i="21"/>
  <c r="AF109" i="20"/>
  <c r="AB108" i="20"/>
  <c r="AF106" i="20"/>
  <c r="AA105" i="20"/>
  <c r="AB103" i="20"/>
  <c r="AC101" i="20"/>
  <c r="AA100" i="20"/>
  <c r="Z98" i="20"/>
  <c r="AE96" i="20"/>
  <c r="AE94" i="20"/>
  <c r="AC90" i="20"/>
  <c r="AB86" i="20"/>
  <c r="Z85" i="20"/>
  <c r="AD71" i="20"/>
  <c r="AB69" i="20"/>
  <c r="Y64" i="20"/>
  <c r="AD61" i="20"/>
  <c r="Y60" i="20"/>
  <c r="AF58" i="20"/>
  <c r="Z57" i="20"/>
  <c r="AF52" i="20"/>
  <c r="AD51" i="20"/>
  <c r="AE107" i="21"/>
  <c r="AA106" i="21"/>
  <c r="Y104" i="21"/>
  <c r="AF102" i="21"/>
  <c r="AF101" i="21"/>
  <c r="AF100" i="21"/>
  <c r="AD99" i="21"/>
  <c r="AC97" i="21"/>
  <c r="AA96" i="21"/>
  <c r="Y89" i="21"/>
  <c r="AC87" i="21"/>
  <c r="AC83" i="21"/>
  <c r="Y82" i="21"/>
  <c r="AD80" i="21"/>
  <c r="AC69" i="21"/>
  <c r="AD66" i="21"/>
  <c r="AC63" i="21"/>
  <c r="Y62" i="21"/>
  <c r="AD58" i="21"/>
  <c r="Y57" i="21"/>
  <c r="AC53" i="21"/>
  <c r="Y51" i="21"/>
  <c r="AD49" i="21"/>
  <c r="Y48" i="21"/>
  <c r="AC45" i="21"/>
  <c r="AB43" i="21"/>
  <c r="Y39" i="21"/>
  <c r="AF35" i="21"/>
  <c r="AC34" i="21"/>
  <c r="Y32" i="21"/>
  <c r="AE26" i="21"/>
  <c r="AD24" i="21"/>
  <c r="Z23" i="21"/>
  <c r="AF20" i="21"/>
  <c r="AC19" i="21"/>
  <c r="AE17" i="21"/>
  <c r="AA15" i="21"/>
  <c r="AE109" i="20"/>
  <c r="Z105" i="20"/>
  <c r="AA103" i="20"/>
  <c r="AB101" i="20"/>
  <c r="Y100" i="20"/>
  <c r="Y98" i="20"/>
  <c r="AC96" i="20"/>
  <c r="AA94" i="20"/>
  <c r="AE91" i="20"/>
  <c r="AA90" i="20"/>
  <c r="Y88" i="20"/>
  <c r="Y86" i="20"/>
  <c r="AF82" i="20"/>
  <c r="AF81" i="20"/>
  <c r="AF80" i="20"/>
  <c r="AF79" i="20"/>
  <c r="AF78" i="20"/>
  <c r="AF77" i="20"/>
  <c r="AF76" i="20"/>
  <c r="AF75" i="20"/>
  <c r="AF74" i="20"/>
  <c r="AF73" i="20"/>
  <c r="AB71" i="20"/>
  <c r="Z69" i="20"/>
  <c r="AF65" i="20"/>
  <c r="AC61" i="20"/>
  <c r="AE58" i="20"/>
  <c r="Y57" i="20"/>
  <c r="AE52" i="20"/>
  <c r="AB51" i="20"/>
  <c r="Z107" i="21"/>
  <c r="Z106" i="21"/>
  <c r="AD102" i="21"/>
  <c r="AE101" i="21"/>
  <c r="AD100" i="21"/>
  <c r="Y99" i="21"/>
  <c r="AB97" i="21"/>
  <c r="Z96" i="21"/>
  <c r="AA87" i="21"/>
  <c r="AF85" i="21"/>
  <c r="AB83" i="21"/>
  <c r="AE72" i="21"/>
  <c r="AF70" i="21"/>
  <c r="AB69" i="21"/>
  <c r="AF67" i="21"/>
  <c r="AB66" i="21"/>
  <c r="AB63" i="21"/>
  <c r="AF59" i="21"/>
  <c r="AC58" i="21"/>
  <c r="AE54" i="21"/>
  <c r="AA53" i="21"/>
  <c r="AC49" i="21"/>
  <c r="AB45" i="21"/>
  <c r="Y43" i="21"/>
  <c r="AF41" i="21"/>
  <c r="Z36" i="21"/>
  <c r="AE35" i="21"/>
  <c r="AB34" i="21"/>
  <c r="AF29" i="21"/>
  <c r="AF27" i="21"/>
  <c r="AD26" i="21"/>
  <c r="AC24" i="21"/>
  <c r="AE20" i="21"/>
  <c r="AA19" i="21"/>
  <c r="Z15" i="21"/>
  <c r="AC109" i="20"/>
  <c r="Y105" i="20"/>
  <c r="Z103" i="20"/>
  <c r="AA101" i="20"/>
  <c r="Z96" i="20"/>
  <c r="AF92" i="20"/>
  <c r="Y90" i="20"/>
  <c r="AC84" i="20"/>
  <c r="AD82" i="20"/>
  <c r="AD81" i="20"/>
  <c r="AD80" i="20"/>
  <c r="AD79" i="20"/>
  <c r="AD78" i="20"/>
  <c r="AD77" i="20"/>
  <c r="AD76" i="20"/>
  <c r="AD75" i="20"/>
  <c r="AD74" i="20"/>
  <c r="AE73" i="20"/>
  <c r="Z71" i="20"/>
  <c r="Y69" i="20"/>
  <c r="AE65" i="20"/>
  <c r="AA61" i="20"/>
  <c r="AF59" i="20"/>
  <c r="AB109" i="21"/>
  <c r="AD104" i="21"/>
  <c r="AD103" i="21"/>
  <c r="AB102" i="21"/>
  <c r="AB101" i="21"/>
  <c r="AB100" i="21"/>
  <c r="Z98" i="21"/>
  <c r="Y97" i="21"/>
  <c r="AE95" i="21"/>
  <c r="AF92" i="21"/>
  <c r="AE91" i="21"/>
  <c r="AE90" i="21"/>
  <c r="AE88" i="21"/>
  <c r="AF86" i="21"/>
  <c r="AC85" i="21"/>
  <c r="AE81" i="21"/>
  <c r="AA75" i="21"/>
  <c r="AC72" i="21"/>
  <c r="AD70" i="21"/>
  <c r="AE59" i="21"/>
  <c r="AE56" i="21"/>
  <c r="AF50" i="21"/>
  <c r="AE47" i="21"/>
  <c r="AF42" i="21"/>
  <c r="AE38" i="21"/>
  <c r="AD35" i="21"/>
  <c r="Z22" i="21"/>
  <c r="AB109" i="20"/>
  <c r="Y101" i="20"/>
  <c r="AE97" i="20"/>
  <c r="AC82" i="20"/>
  <c r="AB77" i="20"/>
  <c r="AC74" i="20"/>
  <c r="AD59" i="20"/>
  <c r="Z52" i="20"/>
  <c r="AF49" i="20"/>
  <c r="AF46" i="20"/>
  <c r="Z45" i="20"/>
  <c r="AB42" i="20"/>
  <c r="AD39" i="20"/>
  <c r="AC35" i="20"/>
  <c r="Y34" i="20"/>
  <c r="Y29" i="20"/>
  <c r="Z23" i="20"/>
  <c r="AB21" i="20"/>
  <c r="Z19" i="20"/>
  <c r="AE15" i="20"/>
  <c r="AF33" i="20"/>
  <c r="AF24" i="20"/>
  <c r="AD15" i="20"/>
  <c r="AE33" i="20"/>
  <c r="AC26" i="20"/>
  <c r="AE20" i="20"/>
  <c r="Z28" i="20"/>
  <c r="AB20" i="20"/>
  <c r="AC75" i="21"/>
  <c r="AE31" i="21"/>
  <c r="AB87" i="20"/>
  <c r="AB52" i="20"/>
  <c r="Y38" i="20"/>
  <c r="AC29" i="20"/>
  <c r="AF15" i="20"/>
  <c r="AC102" i="21"/>
  <c r="AA97" i="21"/>
  <c r="AD85" i="21"/>
  <c r="AD59" i="21"/>
  <c r="AD50" i="21"/>
  <c r="AC35" i="21"/>
  <c r="AC26" i="21"/>
  <c r="Y22" i="21"/>
  <c r="AA109" i="20"/>
  <c r="AF105" i="20"/>
  <c r="AE92" i="20"/>
  <c r="AB82" i="20"/>
  <c r="AC79" i="20"/>
  <c r="AB74" i="20"/>
  <c r="AF62" i="20"/>
  <c r="AE46" i="20"/>
  <c r="AA42" i="20"/>
  <c r="AF40" i="20"/>
  <c r="AB39" i="20"/>
  <c r="Y37" i="20"/>
  <c r="AB35" i="20"/>
  <c r="AE26" i="20"/>
  <c r="AA35" i="20"/>
  <c r="AF28" i="20"/>
  <c r="AE22" i="20"/>
  <c r="AE23" i="20"/>
  <c r="AF103" i="21"/>
  <c r="AD27" i="21"/>
  <c r="AB80" i="20"/>
  <c r="Y41" i="20"/>
  <c r="AE25" i="20"/>
  <c r="Y106" i="21"/>
  <c r="AF90" i="21"/>
  <c r="AE79" i="21"/>
  <c r="AD67" i="21"/>
  <c r="AF62" i="21"/>
  <c r="AC41" i="21"/>
  <c r="Y34" i="21"/>
  <c r="AE29" i="21"/>
  <c r="Y96" i="20"/>
  <c r="AB92" i="20"/>
  <c r="AF85" i="20"/>
  <c r="AB79" i="20"/>
  <c r="AC76" i="20"/>
  <c r="Y62" i="20"/>
  <c r="AD58" i="20"/>
  <c r="AF51" i="20"/>
  <c r="AE48" i="20"/>
  <c r="AD46" i="20"/>
  <c r="Z44" i="20"/>
  <c r="Z42" i="20"/>
  <c r="AD40" i="20"/>
  <c r="Z39" i="20"/>
  <c r="AE30" i="20"/>
  <c r="AE24" i="20"/>
  <c r="AC15" i="20"/>
  <c r="AD16" i="20"/>
  <c r="AF47" i="21"/>
  <c r="AE93" i="20"/>
  <c r="AB45" i="20"/>
  <c r="Z32" i="20"/>
  <c r="AD101" i="21"/>
  <c r="AD72" i="21"/>
  <c r="AC67" i="21"/>
  <c r="AB58" i="21"/>
  <c r="AD54" i="21"/>
  <c r="AB49" i="21"/>
  <c r="Z45" i="21"/>
  <c r="Z41" i="21"/>
  <c r="AB33" i="21"/>
  <c r="AC29" i="21"/>
  <c r="AF16" i="21"/>
  <c r="AC99" i="20"/>
  <c r="AF89" i="20"/>
  <c r="AE85" i="20"/>
  <c r="AC81" i="20"/>
  <c r="AB76" i="20"/>
  <c r="Z58" i="20"/>
  <c r="Z51" i="20"/>
  <c r="AD48" i="20"/>
  <c r="AA46" i="20"/>
  <c r="AB40" i="20"/>
  <c r="Y39" i="20"/>
  <c r="AF36" i="20"/>
  <c r="Z35" i="20"/>
  <c r="Z33" i="20"/>
  <c r="AB30" i="20"/>
  <c r="AE28" i="20"/>
  <c r="AB26" i="20"/>
  <c r="AD24" i="20"/>
  <c r="AC22" i="20"/>
  <c r="AD20" i="20"/>
  <c r="AA15" i="20"/>
  <c r="Y69" i="21"/>
  <c r="Z19" i="21"/>
  <c r="AE59" i="20"/>
  <c r="AF39" i="20"/>
  <c r="AA23" i="20"/>
  <c r="Z83" i="21"/>
  <c r="AC61" i="21"/>
  <c r="Z58" i="21"/>
  <c r="AC54" i="21"/>
  <c r="Z53" i="21"/>
  <c r="Z49" i="21"/>
  <c r="Y45" i="21"/>
  <c r="AF37" i="21"/>
  <c r="AA24" i="21"/>
  <c r="AD20" i="21"/>
  <c r="AE16" i="21"/>
  <c r="AF107" i="20"/>
  <c r="Y103" i="20"/>
  <c r="AA99" i="20"/>
  <c r="AB81" i="20"/>
  <c r="AC78" i="20"/>
  <c r="AD65" i="20"/>
  <c r="Z61" i="20"/>
  <c r="Y58" i="20"/>
  <c r="AB48" i="20"/>
  <c r="AD43" i="20"/>
  <c r="AE41" i="20"/>
  <c r="Z40" i="20"/>
  <c r="AE36" i="20"/>
  <c r="AA30" i="20"/>
  <c r="AB28" i="20"/>
  <c r="AA26" i="20"/>
  <c r="AC20" i="20"/>
  <c r="AF16" i="20"/>
  <c r="Z15" i="20"/>
  <c r="Z30" i="20"/>
  <c r="AE16" i="20"/>
  <c r="AF56" i="21"/>
  <c r="Z101" i="20"/>
  <c r="Y56" i="20"/>
  <c r="AF35" i="20"/>
  <c r="AE17" i="20"/>
  <c r="AF104" i="21"/>
  <c r="AC100" i="21"/>
  <c r="AF91" i="21"/>
  <c r="AF88" i="21"/>
  <c r="AE70" i="21"/>
  <c r="Z66" i="21"/>
  <c r="AB61" i="21"/>
  <c r="AD52" i="21"/>
  <c r="AD37" i="21"/>
  <c r="Z24" i="21"/>
  <c r="AC20" i="21"/>
  <c r="AA107" i="20"/>
  <c r="AB84" i="20"/>
  <c r="AB78" i="20"/>
  <c r="AC75" i="20"/>
  <c r="AC65" i="20"/>
  <c r="AE50" i="20"/>
  <c r="AE45" i="20"/>
  <c r="Y43" i="20"/>
  <c r="AB41" i="20"/>
  <c r="Y40" i="20"/>
  <c r="AC38" i="20"/>
  <c r="AC36" i="20"/>
  <c r="AD32" i="20"/>
  <c r="Z26" i="20"/>
  <c r="AF21" i="20"/>
  <c r="AF81" i="21"/>
  <c r="AF38" i="21"/>
  <c r="AF97" i="20"/>
  <c r="AC77" i="20"/>
  <c r="AE42" i="20"/>
  <c r="Z34" i="20"/>
  <c r="AC21" i="20"/>
  <c r="AF31" i="21"/>
  <c r="AE27" i="21"/>
  <c r="AF93" i="20"/>
  <c r="AF87" i="20"/>
  <c r="AC80" i="20"/>
  <c r="AB75" i="20"/>
  <c r="AD70" i="20"/>
  <c r="AD54" i="20"/>
  <c r="AD52" i="20"/>
  <c r="Z50" i="20"/>
  <c r="Z47" i="20"/>
  <c r="AD45" i="20"/>
  <c r="Z41" i="20"/>
  <c r="AB38" i="20"/>
  <c r="AB34" i="20"/>
  <c r="AB32" i="20"/>
  <c r="Y28" i="20"/>
  <c r="AC23" i="20"/>
  <c r="AD21" i="20"/>
  <c r="AA20" i="20"/>
  <c r="AF17" i="20"/>
  <c r="AF22" i="20"/>
  <c r="AC64" i="20"/>
  <c r="Y40" i="21"/>
  <c r="AC18" i="21"/>
  <c r="AF22" i="21"/>
  <c r="AA21" i="21"/>
  <c r="AF33" i="21"/>
  <c r="Y26" i="21"/>
  <c r="Z18" i="20"/>
  <c r="AC28" i="21"/>
  <c r="AF61" i="21"/>
  <c r="AF18" i="21"/>
  <c r="AE22" i="21"/>
  <c r="AF15" i="21"/>
  <c r="AF23" i="21"/>
  <c r="AE33" i="21"/>
  <c r="AB30" i="21"/>
  <c r="AD21" i="21"/>
  <c r="Z26" i="21"/>
  <c r="AA30" i="21"/>
  <c r="AB28" i="21"/>
  <c r="Y44" i="21"/>
  <c r="AC37" i="21"/>
  <c r="AE44" i="21"/>
  <c r="Z40" i="21"/>
  <c r="AD40" i="21"/>
  <c r="Y46" i="21"/>
  <c r="Z52" i="21"/>
  <c r="Z34" i="21"/>
  <c r="AC42" i="21"/>
  <c r="AD41" i="21"/>
  <c r="AD45" i="21"/>
  <c r="AA55" i="21"/>
  <c r="AA47" i="21"/>
  <c r="AF48" i="21"/>
  <c r="AA50" i="21"/>
  <c r="AA63" i="21"/>
  <c r="Y58" i="21"/>
  <c r="Y65" i="21"/>
  <c r="AA73" i="21"/>
  <c r="AA71" i="21"/>
  <c r="AA61" i="21"/>
  <c r="Y64" i="21"/>
  <c r="AE74" i="21"/>
  <c r="Y77" i="21"/>
  <c r="AA77" i="21"/>
  <c r="AB79" i="21"/>
  <c r="AA59" i="21"/>
  <c r="Z67" i="21"/>
  <c r="AA79" i="21"/>
  <c r="AF78" i="21"/>
  <c r="AB80" i="21"/>
  <c r="AA66" i="21"/>
  <c r="Y87" i="21"/>
  <c r="Z93" i="21"/>
  <c r="AC70" i="21"/>
  <c r="AA89" i="21"/>
  <c r="AB72" i="21"/>
  <c r="AC88" i="21"/>
  <c r="Z95" i="21"/>
  <c r="AB98" i="21"/>
  <c r="Y85" i="21"/>
  <c r="Y92" i="21"/>
  <c r="AE99" i="21"/>
  <c r="AC96" i="21"/>
  <c r="AA101" i="21"/>
  <c r="AE106" i="21"/>
  <c r="AB107" i="21"/>
  <c r="AD109" i="21"/>
  <c r="AC18" i="20"/>
  <c r="AC19" i="20"/>
  <c r="AE31" i="20"/>
  <c r="Z24" i="20"/>
  <c r="AC32" i="20"/>
  <c r="AF25" i="20"/>
  <c r="Z21" i="20"/>
  <c r="Y31" i="20"/>
  <c r="AC37" i="20"/>
  <c r="Y30" i="20"/>
  <c r="AA36" i="20"/>
  <c r="AC49" i="20"/>
  <c r="AC56" i="20"/>
  <c r="Z54" i="21"/>
  <c r="AD30" i="21"/>
  <c r="Y102" i="20"/>
  <c r="AE18" i="21"/>
  <c r="AD22" i="21"/>
  <c r="AB16" i="21"/>
  <c r="AB24" i="21"/>
  <c r="Y33" i="21"/>
  <c r="AB23" i="21"/>
  <c r="AF26" i="21"/>
  <c r="AD28" i="21"/>
  <c r="Z17" i="21"/>
  <c r="AE40" i="21"/>
  <c r="Z32" i="21"/>
  <c r="Z37" i="21"/>
  <c r="AB40" i="21"/>
  <c r="Z46" i="21"/>
  <c r="Z27" i="21"/>
  <c r="AE42" i="21"/>
  <c r="AA46" i="21"/>
  <c r="AF45" i="21"/>
  <c r="Z55" i="21"/>
  <c r="AD47" i="21"/>
  <c r="AC48" i="21"/>
  <c r="AB50" i="21"/>
  <c r="Z63" i="21"/>
  <c r="AE58" i="21"/>
  <c r="AF73" i="21"/>
  <c r="AA49" i="21"/>
  <c r="AE71" i="21"/>
  <c r="AE61" i="21"/>
  <c r="AB64" i="21"/>
  <c r="AD74" i="21"/>
  <c r="AC78" i="21"/>
  <c r="AF76" i="21"/>
  <c r="AD79" i="21"/>
  <c r="Z59" i="21"/>
  <c r="AB68" i="21"/>
  <c r="AF75" i="21"/>
  <c r="AB78" i="21"/>
  <c r="AC80" i="21"/>
  <c r="Y66" i="21"/>
  <c r="AF87" i="21"/>
  <c r="Y93" i="21"/>
  <c r="AA88" i="21"/>
  <c r="AF95" i="21"/>
  <c r="AB94" i="21"/>
  <c r="Y98" i="21"/>
  <c r="Y94" i="21"/>
  <c r="AB86" i="21"/>
  <c r="Z92" i="21"/>
  <c r="AB90" i="21"/>
  <c r="AA99" i="21"/>
  <c r="AA103" i="21"/>
  <c r="AC101" i="21"/>
  <c r="AC105" i="21"/>
  <c r="AE109" i="21"/>
  <c r="AB18" i="20"/>
  <c r="Y17" i="20"/>
  <c r="Y16" i="20"/>
  <c r="Y25" i="20"/>
  <c r="AA32" i="20"/>
  <c r="AA25" i="20"/>
  <c r="Y21" i="20"/>
  <c r="AA107" i="21"/>
  <c r="Y55" i="21"/>
  <c r="AD18" i="21"/>
  <c r="Y16" i="21"/>
  <c r="Y24" i="21"/>
  <c r="AC33" i="21"/>
  <c r="AB15" i="21"/>
  <c r="Y23" i="21"/>
  <c r="AB26" i="21"/>
  <c r="AF28" i="21"/>
  <c r="AE19" i="21"/>
  <c r="AA44" i="21"/>
  <c r="AB32" i="21"/>
  <c r="Y37" i="21"/>
  <c r="AA36" i="21"/>
  <c r="Z29" i="21"/>
  <c r="AA52" i="21"/>
  <c r="Y27" i="21"/>
  <c r="AC46" i="21"/>
  <c r="AB46" i="21"/>
  <c r="AE55" i="21"/>
  <c r="Z47" i="21"/>
  <c r="AE48" i="21"/>
  <c r="AE50" i="21"/>
  <c r="AD63" i="21"/>
  <c r="Z61" i="21"/>
  <c r="AB73" i="21"/>
  <c r="Y49" i="21"/>
  <c r="AB71" i="21"/>
  <c r="AD61" i="21"/>
  <c r="AA68" i="21"/>
  <c r="Z74" i="21"/>
  <c r="AE80" i="21"/>
  <c r="AB76" i="21"/>
  <c r="Z79" i="21"/>
  <c r="AB59" i="21"/>
  <c r="AA69" i="21"/>
  <c r="AB75" i="21"/>
  <c r="Y78" i="21"/>
  <c r="Z80" i="21"/>
  <c r="AA70" i="21"/>
  <c r="AD87" i="21"/>
  <c r="AB93" i="21"/>
  <c r="AB89" i="21"/>
  <c r="AD81" i="21"/>
  <c r="AD95" i="21"/>
  <c r="AF27" i="20"/>
  <c r="AE46" i="21"/>
  <c r="AA18" i="21"/>
  <c r="AA17" i="21"/>
  <c r="AA25" i="21"/>
  <c r="Y15" i="21"/>
  <c r="AD25" i="21"/>
  <c r="AA28" i="21"/>
  <c r="AB21" i="21"/>
  <c r="Z21" i="21"/>
  <c r="AC44" i="21"/>
  <c r="AE32" i="21"/>
  <c r="AA39" i="21"/>
  <c r="AC36" i="21"/>
  <c r="AD29" i="21"/>
  <c r="AF52" i="21"/>
  <c r="Z31" i="21"/>
  <c r="AA38" i="21"/>
  <c r="AF46" i="21"/>
  <c r="AA51" i="21"/>
  <c r="AD55" i="21"/>
  <c r="Y47" i="21"/>
  <c r="AC50" i="21"/>
  <c r="AE64" i="21"/>
  <c r="Y63" i="21"/>
  <c r="AA65" i="21"/>
  <c r="AD73" i="21"/>
  <c r="AB53" i="21"/>
  <c r="Z71" i="21"/>
  <c r="AA64" i="21"/>
  <c r="AD68" i="21"/>
  <c r="AE75" i="21"/>
  <c r="AA57" i="21"/>
  <c r="Y76" i="21"/>
  <c r="Y79" i="21"/>
  <c r="AA62" i="21"/>
  <c r="Z69" i="21"/>
  <c r="AD75" i="21"/>
  <c r="AE78" i="21"/>
  <c r="Y80" i="21"/>
  <c r="Y70" i="21"/>
  <c r="AA93" i="21"/>
  <c r="Z89" i="21"/>
  <c r="AB84" i="21"/>
  <c r="AA83" i="21"/>
  <c r="AC95" i="21"/>
  <c r="AD98" i="21"/>
  <c r="AA81" i="21"/>
  <c r="AE94" i="21"/>
  <c r="AE86" i="21"/>
  <c r="AD92" i="21"/>
  <c r="AD96" i="21"/>
  <c r="AB99" i="21"/>
  <c r="AB103" i="21"/>
  <c r="AE103" i="21"/>
  <c r="AB105" i="21"/>
  <c r="AB108" i="21"/>
  <c r="AF32" i="20"/>
  <c r="AC94" i="21"/>
  <c r="AB22" i="21"/>
  <c r="AF19" i="21"/>
  <c r="Y30" i="21"/>
  <c r="AC17" i="21"/>
  <c r="AA26" i="21"/>
  <c r="Y21" i="21"/>
  <c r="AE23" i="21"/>
  <c r="AF44" i="21"/>
  <c r="AC32" i="21"/>
  <c r="AE36" i="21"/>
  <c r="Z39" i="21"/>
  <c r="AD36" i="21"/>
  <c r="AB29" i="21"/>
  <c r="AA43" i="21"/>
  <c r="AC52" i="21"/>
  <c r="Y31" i="21"/>
  <c r="Z38" i="21"/>
  <c r="AD46" i="21"/>
  <c r="AA35" i="21"/>
  <c r="AD51" i="21"/>
  <c r="AB55" i="21"/>
  <c r="AB54" i="21"/>
  <c r="AA60" i="21"/>
  <c r="Z65" i="21"/>
  <c r="Z73" i="21"/>
  <c r="Y53" i="21"/>
  <c r="AF71" i="21"/>
  <c r="AD64" i="21"/>
  <c r="AC68" i="21"/>
  <c r="AF77" i="21"/>
  <c r="AE57" i="21"/>
  <c r="AE76" i="21"/>
  <c r="AA56" i="21"/>
  <c r="AB62" i="21"/>
  <c r="AF69" i="21"/>
  <c r="Z75" i="21"/>
  <c r="AD78" i="21"/>
  <c r="AA82" i="21"/>
  <c r="AE84" i="21"/>
  <c r="AF93" i="21"/>
  <c r="AF89" i="21"/>
  <c r="AE93" i="21"/>
  <c r="AE108" i="21"/>
  <c r="AC22" i="21"/>
  <c r="AB17" i="21"/>
  <c r="AB20" i="21"/>
  <c r="Z33" i="21"/>
  <c r="AC21" i="21"/>
  <c r="AD17" i="21"/>
  <c r="Y28" i="21"/>
  <c r="Z30" i="21"/>
  <c r="AB25" i="21"/>
  <c r="Z25" i="21"/>
  <c r="AD44" i="21"/>
  <c r="AB36" i="21"/>
  <c r="AC39" i="21"/>
  <c r="AF36" i="21"/>
  <c r="AA40" i="21"/>
  <c r="AA32" i="21"/>
  <c r="Z43" i="21"/>
  <c r="AB52" i="21"/>
  <c r="AB31" i="21"/>
  <c r="AD38" i="21"/>
  <c r="AA41" i="21"/>
  <c r="Y35" i="21"/>
  <c r="Z51" i="21"/>
  <c r="AC55" i="21"/>
  <c r="AA54" i="21"/>
  <c r="AC60" i="21"/>
  <c r="AE49" i="21"/>
  <c r="AF65" i="21"/>
  <c r="Y73" i="21"/>
  <c r="AB60" i="21"/>
  <c r="AD71" i="21"/>
  <c r="AC64" i="21"/>
  <c r="AF74" i="21"/>
  <c r="AB77" i="21"/>
  <c r="AB57" i="21"/>
  <c r="AD76" i="21"/>
  <c r="AC56" i="21"/>
  <c r="AA67" i="21"/>
  <c r="AE69" i="21"/>
  <c r="Y75" i="21"/>
  <c r="Z78" i="21"/>
  <c r="AB82" i="21"/>
  <c r="AB87" i="21"/>
  <c r="AF84" i="21"/>
  <c r="AE89" i="21"/>
  <c r="Y84" i="21"/>
  <c r="Y83" i="21"/>
  <c r="AE98" i="21"/>
  <c r="AB85" i="21"/>
  <c r="AF94" i="21"/>
  <c r="AD91" i="21"/>
  <c r="Y96" i="21"/>
  <c r="AE47" i="20"/>
  <c r="AB18" i="21"/>
  <c r="Y25" i="21"/>
  <c r="AB44" i="21"/>
  <c r="AD43" i="21"/>
  <c r="AA42" i="21"/>
  <c r="Z60" i="21"/>
  <c r="AC65" i="21"/>
  <c r="Y71" i="21"/>
  <c r="AE87" i="21"/>
  <c r="AC84" i="21"/>
  <c r="AF98" i="21"/>
  <c r="Y101" i="21"/>
  <c r="AE104" i="21"/>
  <c r="AA108" i="21"/>
  <c r="AF18" i="20"/>
  <c r="Y19" i="20"/>
  <c r="AA17" i="20"/>
  <c r="Z31" i="20"/>
  <c r="AD29" i="20"/>
  <c r="Y22" i="20"/>
  <c r="Z22" i="20"/>
  <c r="AB23" i="20"/>
  <c r="AE34" i="20"/>
  <c r="Z37" i="20"/>
  <c r="AD26" i="20"/>
  <c r="AF38" i="20"/>
  <c r="AA44" i="20"/>
  <c r="AA56" i="20"/>
  <c r="AF48" i="20"/>
  <c r="AE54" i="20"/>
  <c r="AB47" i="20"/>
  <c r="AF43" i="20"/>
  <c r="AC41" i="20"/>
  <c r="AA52" i="20"/>
  <c r="AA63" i="20"/>
  <c r="AB55" i="20"/>
  <c r="AA53" i="20"/>
  <c r="Z64" i="20"/>
  <c r="AA60" i="20"/>
  <c r="AD68" i="20"/>
  <c r="AD67" i="20"/>
  <c r="AC59" i="20"/>
  <c r="Y67" i="20"/>
  <c r="Z70" i="20"/>
  <c r="AE72" i="20"/>
  <c r="Z73" i="20"/>
  <c r="AC83" i="20"/>
  <c r="AD87" i="20"/>
  <c r="AB88" i="20"/>
  <c r="AD84" i="20"/>
  <c r="Y95" i="20"/>
  <c r="Z89" i="20"/>
  <c r="AD91" i="20"/>
  <c r="AE79" i="20"/>
  <c r="Y92" i="20"/>
  <c r="AA89" i="20"/>
  <c r="AD96" i="20"/>
  <c r="AE99" i="20"/>
  <c r="AC98" i="20"/>
  <c r="AC102" i="20"/>
  <c r="AB104" i="20"/>
  <c r="AF104" i="20"/>
  <c r="AB107" i="20"/>
  <c r="AE108" i="20"/>
  <c r="AE103" i="20"/>
  <c r="AC71" i="20"/>
  <c r="AC87" i="20"/>
  <c r="Z84" i="20"/>
  <c r="AD95" i="20"/>
  <c r="Z91" i="20"/>
  <c r="AE80" i="20"/>
  <c r="AC91" i="20"/>
  <c r="AF96" i="20"/>
  <c r="AF50" i="20"/>
  <c r="AA22" i="21"/>
  <c r="Z28" i="21"/>
  <c r="Z44" i="21"/>
  <c r="AF39" i="21"/>
  <c r="AC40" i="21"/>
  <c r="Y52" i="21"/>
  <c r="AE41" i="21"/>
  <c r="AF54" i="21"/>
  <c r="AE53" i="21"/>
  <c r="AF60" i="21"/>
  <c r="AA74" i="21"/>
  <c r="AA76" i="21"/>
  <c r="Z87" i="21"/>
  <c r="AD84" i="21"/>
  <c r="AF72" i="21"/>
  <c r="AC86" i="21"/>
  <c r="AA105" i="21"/>
  <c r="Z108" i="21"/>
  <c r="AC109" i="21"/>
  <c r="AF19" i="20"/>
  <c r="Z17" i="20"/>
  <c r="Y24" i="20"/>
  <c r="AF29" i="20"/>
  <c r="AA24" i="20"/>
  <c r="AD25" i="20"/>
  <c r="AB24" i="20"/>
  <c r="AC24" i="20"/>
  <c r="AC34" i="20"/>
  <c r="AA37" i="20"/>
  <c r="Y26" i="20"/>
  <c r="AD36" i="20"/>
  <c r="Y49" i="20"/>
  <c r="AD56" i="20"/>
  <c r="AA50" i="20"/>
  <c r="Z54" i="20"/>
  <c r="AA49" i="20"/>
  <c r="Y44" i="20"/>
  <c r="AF41" i="20"/>
  <c r="AE53" i="20"/>
  <c r="Z63" i="20"/>
  <c r="AC55" i="20"/>
  <c r="AA67" i="20"/>
  <c r="AD62" i="20"/>
  <c r="AC68" i="20"/>
  <c r="AB64" i="20"/>
  <c r="AB59" i="20"/>
  <c r="AB67" i="20"/>
  <c r="Y72" i="20"/>
  <c r="AD72" i="20"/>
  <c r="AB61" i="20"/>
  <c r="AA83" i="20"/>
  <c r="AF84" i="20"/>
  <c r="AD89" i="20"/>
  <c r="AD92" i="20"/>
  <c r="Z90" i="20"/>
  <c r="Y17" i="21"/>
  <c r="AB19" i="21"/>
  <c r="AA37" i="21"/>
  <c r="AD39" i="21"/>
  <c r="AF40" i="21"/>
  <c r="AE52" i="21"/>
  <c r="Y41" i="21"/>
  <c r="AA48" i="21"/>
  <c r="AA58" i="21"/>
  <c r="AF64" i="21"/>
  <c r="Z76" i="21"/>
  <c r="AC76" i="21"/>
  <c r="AC93" i="21"/>
  <c r="AA84" i="21"/>
  <c r="Y95" i="21"/>
  <c r="Y81" i="21"/>
  <c r="AC91" i="21"/>
  <c r="Y90" i="21"/>
  <c r="AD108" i="21"/>
  <c r="Y108" i="21"/>
  <c r="AF109" i="21"/>
  <c r="AE19" i="20"/>
  <c r="Y15" i="20"/>
  <c r="AE29" i="20"/>
  <c r="Z25" i="20"/>
  <c r="AB15" i="20"/>
  <c r="AB25" i="20"/>
  <c r="Y27" i="20"/>
  <c r="AD30" i="20"/>
  <c r="AB36" i="20"/>
  <c r="AD49" i="20"/>
  <c r="Z43" i="20"/>
  <c r="AF56" i="20"/>
  <c r="AA54" i="20"/>
  <c r="AE49" i="20"/>
  <c r="AC42" i="20"/>
  <c r="Y55" i="20"/>
  <c r="Y63" i="20"/>
  <c r="AE55" i="20"/>
  <c r="AA64" i="20"/>
  <c r="Y68" i="20"/>
  <c r="AF64" i="20"/>
  <c r="AA59" i="20"/>
  <c r="AF67" i="20"/>
  <c r="AB73" i="20"/>
  <c r="Y73" i="20"/>
  <c r="Y61" i="20"/>
  <c r="AA71" i="20"/>
  <c r="AE84" i="20"/>
  <c r="Y19" i="21"/>
  <c r="AE15" i="21"/>
  <c r="AE37" i="21"/>
  <c r="AA34" i="21"/>
  <c r="AA45" i="21"/>
  <c r="AE65" i="21"/>
  <c r="Z64" i="21"/>
  <c r="AF79" i="21"/>
  <c r="AC79" i="21"/>
  <c r="AD93" i="21"/>
  <c r="Z85" i="21"/>
  <c r="Z91" i="21"/>
  <c r="AB96" i="21"/>
  <c r="AC103" i="21"/>
  <c r="Y107" i="21"/>
  <c r="AF108" i="21"/>
  <c r="Y109" i="21"/>
  <c r="AB19" i="20"/>
  <c r="Z16" i="20"/>
  <c r="AA29" i="20"/>
  <c r="AB29" i="20"/>
  <c r="AD27" i="20"/>
  <c r="AD28" i="20"/>
  <c r="AB31" i="20"/>
  <c r="AB33" i="20"/>
  <c r="Z49" i="20"/>
  <c r="AE44" i="20"/>
  <c r="AC43" i="20"/>
  <c r="Y54" i="20"/>
  <c r="AE43" i="20"/>
  <c r="AC50" i="20"/>
  <c r="Y42" i="20"/>
  <c r="AD57" i="20"/>
  <c r="AC51" i="20"/>
  <c r="AB57" i="20"/>
  <c r="AC58" i="20"/>
  <c r="AC67" i="20"/>
  <c r="AF68" i="20"/>
  <c r="AE64" i="20"/>
  <c r="AD66" i="20"/>
  <c r="AE67" i="20"/>
  <c r="AD73" i="20"/>
  <c r="AA69" i="20"/>
  <c r="AB65" i="20"/>
  <c r="Y71" i="20"/>
  <c r="AD88" i="20"/>
  <c r="Z87" i="20"/>
  <c r="AA86" i="20"/>
  <c r="AF95" i="20"/>
  <c r="AE74" i="20"/>
  <c r="AE82" i="20"/>
  <c r="AC94" i="20"/>
  <c r="AB90" i="20"/>
  <c r="AA96" i="20"/>
  <c r="AF102" i="20"/>
  <c r="AF100" i="20"/>
  <c r="AD106" i="20"/>
  <c r="AD108" i="20"/>
  <c r="AD109" i="20"/>
  <c r="AB74" i="21"/>
  <c r="AB56" i="21"/>
  <c r="AA80" i="21"/>
  <c r="AF83" i="21"/>
  <c r="AE85" i="21"/>
  <c r="Y20" i="21"/>
  <c r="AC30" i="21"/>
  <c r="AF34" i="21"/>
  <c r="AE45" i="21"/>
  <c r="AD65" i="21"/>
  <c r="AD33" i="21"/>
  <c r="AE25" i="21"/>
  <c r="AF51" i="21"/>
  <c r="AE73" i="21"/>
  <c r="Y74" i="21"/>
  <c r="AF57" i="21"/>
  <c r="AF80" i="21"/>
  <c r="AC66" i="21"/>
  <c r="AA85" i="21"/>
  <c r="Z94" i="21"/>
  <c r="AE92" i="21"/>
  <c r="AC90" i="21"/>
  <c r="AD107" i="21"/>
  <c r="AE105" i="21"/>
  <c r="AE18" i="20"/>
  <c r="AD19" i="20"/>
  <c r="AD17" i="20"/>
  <c r="AC31" i="20"/>
  <c r="AC27" i="20"/>
  <c r="AE21" i="20"/>
  <c r="AB27" i="20"/>
  <c r="AA28" i="20"/>
  <c r="AF37" i="20"/>
  <c r="AD33" i="20"/>
  <c r="AE38" i="20"/>
  <c r="Y35" i="20"/>
  <c r="AB56" i="20"/>
  <c r="AC48" i="20"/>
  <c r="AB43" i="20"/>
  <c r="AC47" i="20"/>
  <c r="AF45" i="20"/>
  <c r="AD50" i="20"/>
  <c r="Y46" i="20"/>
  <c r="AD63" i="20"/>
  <c r="AA51" i="20"/>
  <c r="AA57" i="20"/>
  <c r="AF55" i="20"/>
  <c r="AA58" i="20"/>
  <c r="AB68" i="20"/>
  <c r="AA62" i="20"/>
  <c r="AF60" i="20"/>
  <c r="AA66" i="20"/>
  <c r="AA70" i="20"/>
  <c r="AB72" i="20"/>
  <c r="AC69" i="20"/>
  <c r="AC70" i="20"/>
  <c r="AF30" i="21"/>
  <c r="AC73" i="21"/>
  <c r="AD77" i="21"/>
  <c r="AE67" i="21"/>
  <c r="AF82" i="21"/>
  <c r="AD89" i="21"/>
  <c r="AB88" i="21"/>
  <c r="AC98" i="21"/>
  <c r="AD94" i="21"/>
  <c r="AA92" i="21"/>
  <c r="AC99" i="21"/>
  <c r="AE100" i="21"/>
  <c r="AC107" i="21"/>
  <c r="AD18" i="20"/>
  <c r="AC17" i="20"/>
  <c r="AD31" i="20"/>
  <c r="AF31" i="20"/>
  <c r="Y23" i="20"/>
  <c r="Y20" i="20"/>
  <c r="AD34" i="20"/>
  <c r="AE37" i="20"/>
  <c r="AA33" i="20"/>
  <c r="AD38" i="20"/>
  <c r="AC44" i="20"/>
  <c r="Z56" i="20"/>
  <c r="Y48" i="20"/>
  <c r="AF44" i="20"/>
  <c r="Y47" i="20"/>
  <c r="AA45" i="20"/>
  <c r="AE39" i="20"/>
  <c r="AC52" i="20"/>
  <c r="AC63" i="20"/>
  <c r="AD55" i="20"/>
  <c r="AD53" i="20"/>
  <c r="AF63" i="20"/>
  <c r="AC60" i="20"/>
  <c r="Z68" i="20"/>
  <c r="Z62" i="20"/>
  <c r="AC66" i="20"/>
  <c r="Z66" i="20"/>
  <c r="AF70" i="20"/>
  <c r="AA72" i="20"/>
  <c r="Y70" i="20"/>
  <c r="AB70" i="20"/>
  <c r="AC88" i="20"/>
  <c r="Y84" i="20"/>
  <c r="AA87" i="20"/>
  <c r="AC95" i="20"/>
  <c r="AE77" i="20"/>
  <c r="AA91" i="20"/>
  <c r="AB94" i="20"/>
  <c r="Z93" i="20"/>
  <c r="AF55" i="21"/>
  <c r="Z84" i="21"/>
  <c r="AF107" i="21"/>
  <c r="AD37" i="20"/>
  <c r="AC45" i="20"/>
  <c r="Y51" i="20"/>
  <c r="AC62" i="20"/>
  <c r="AD64" i="20"/>
  <c r="Y65" i="20"/>
  <c r="Z88" i="20"/>
  <c r="Z86" i="20"/>
  <c r="AE95" i="20"/>
  <c r="AE76" i="20"/>
  <c r="AB91" i="20"/>
  <c r="Z97" i="20"/>
  <c r="Z99" i="20"/>
  <c r="AA98" i="20"/>
  <c r="AA104" i="20"/>
  <c r="Z100" i="20"/>
  <c r="AC108" i="20"/>
  <c r="AD107" i="20"/>
  <c r="Z106" i="20"/>
  <c r="AA31" i="20"/>
  <c r="AE62" i="20"/>
  <c r="AB96" i="20"/>
  <c r="AC89" i="21"/>
  <c r="AC108" i="21"/>
  <c r="AB37" i="20"/>
  <c r="AE56" i="20"/>
  <c r="AB49" i="20"/>
  <c r="Y53" i="20"/>
  <c r="AE83" i="20"/>
  <c r="AE88" i="20"/>
  <c r="AE78" i="20"/>
  <c r="AB97" i="20"/>
  <c r="Y99" i="20"/>
  <c r="AF99" i="20"/>
  <c r="AE104" i="20"/>
  <c r="Z108" i="20"/>
  <c r="AE107" i="20"/>
  <c r="AA106" i="20"/>
  <c r="AE105" i="20"/>
  <c r="Z109" i="20"/>
  <c r="AE27" i="20"/>
  <c r="Z72" i="20"/>
  <c r="AB99" i="20"/>
  <c r="AE30" i="21"/>
  <c r="AF99" i="21"/>
  <c r="AA16" i="20"/>
  <c r="AC16" i="20"/>
  <c r="AC33" i="20"/>
  <c r="AD47" i="20"/>
  <c r="Y50" i="20"/>
  <c r="AC57" i="20"/>
  <c r="AB58" i="20"/>
  <c r="AB66" i="20"/>
  <c r="AA73" i="20"/>
  <c r="AE87" i="20"/>
  <c r="AA84" i="20"/>
  <c r="AE89" i="20"/>
  <c r="AE81" i="20"/>
  <c r="AC97" i="20"/>
  <c r="AD99" i="20"/>
  <c r="AD104" i="20"/>
  <c r="Y108" i="20"/>
  <c r="AB102" i="20"/>
  <c r="AE102" i="21"/>
  <c r="AF47" i="20"/>
  <c r="AF88" i="20"/>
  <c r="AD98" i="20"/>
  <c r="Z99" i="21"/>
  <c r="Y32" i="20"/>
  <c r="Y36" i="20"/>
  <c r="Z48" i="20"/>
  <c r="AE40" i="20"/>
  <c r="Z53" i="20"/>
  <c r="AB60" i="20"/>
  <c r="AE66" i="20"/>
  <c r="AA88" i="20"/>
  <c r="AD85" i="20"/>
  <c r="AD90" i="20"/>
  <c r="AD97" i="20"/>
  <c r="AA102" i="20"/>
  <c r="AC104" i="20"/>
  <c r="AE106" i="20"/>
  <c r="AE101" i="20"/>
  <c r="AC107" i="20"/>
  <c r="AD100" i="20"/>
  <c r="AB67" i="21"/>
  <c r="AE63" i="20"/>
  <c r="AE75" i="20"/>
  <c r="Y106" i="20"/>
  <c r="AE43" i="21"/>
  <c r="AA98" i="21"/>
  <c r="Z103" i="21"/>
  <c r="Y18" i="20"/>
  <c r="AA19" i="20"/>
  <c r="AB17" i="20"/>
  <c r="AA22" i="20"/>
  <c r="Z36" i="20"/>
  <c r="AA43" i="20"/>
  <c r="AC46" i="20"/>
  <c r="AA68" i="20"/>
  <c r="Z67" i="20"/>
  <c r="AF72" i="20"/>
  <c r="AF83" i="20"/>
  <c r="Y85" i="20"/>
  <c r="Y94" i="20"/>
  <c r="Y93" i="20"/>
  <c r="AE102" i="20"/>
  <c r="Z104" i="20"/>
  <c r="AC106" i="20"/>
  <c r="AA93" i="20"/>
  <c r="AC25" i="21"/>
  <c r="AD44" i="20"/>
  <c r="AB95" i="20"/>
  <c r="Z102" i="20"/>
  <c r="AE60" i="21"/>
  <c r="AA94" i="21"/>
  <c r="Z97" i="21"/>
  <c r="AA18" i="20"/>
  <c r="AC28" i="20"/>
  <c r="AA38" i="20"/>
  <c r="AB54" i="20"/>
  <c r="Y52" i="20"/>
  <c r="AE68" i="20"/>
  <c r="AE70" i="20"/>
  <c r="Y87" i="20"/>
  <c r="Y91" i="20"/>
  <c r="AC92" i="20"/>
  <c r="AD94" i="20"/>
  <c r="AD93" i="20"/>
  <c r="AD102" i="20"/>
  <c r="Y104" i="20"/>
  <c r="AB106" i="20"/>
  <c r="AA108" i="20"/>
  <c r="Y109" i="20"/>
  <c r="AF98" i="20"/>
  <c r="AB41" i="21"/>
  <c r="AB16" i="20"/>
  <c r="AC86" i="20"/>
  <c r="AC100" i="20"/>
  <c r="Y36" i="21"/>
  <c r="AE63" i="21"/>
  <c r="Z77" i="21"/>
  <c r="Y91" i="21"/>
  <c r="Z27" i="20"/>
  <c r="AA27" i="20"/>
  <c r="AF34" i="20"/>
  <c r="AD35" i="20"/>
  <c r="AF54" i="20"/>
  <c r="AB63" i="20"/>
  <c r="AB62" i="20"/>
  <c r="AC73" i="20"/>
  <c r="AD69" i="20"/>
  <c r="AD83" i="20"/>
  <c r="AD86" i="20"/>
  <c r="Z95" i="20"/>
  <c r="AF91" i="20"/>
  <c r="Z92" i="20"/>
  <c r="Z94" i="20"/>
  <c r="Y109" i="19"/>
  <c r="AF106" i="19"/>
  <c r="AF105" i="19"/>
  <c r="Y104" i="19"/>
  <c r="Y103" i="19"/>
  <c r="AD98" i="19"/>
  <c r="AE97" i="19"/>
  <c r="AB93" i="19"/>
  <c r="AB91" i="19"/>
  <c r="AC88" i="19"/>
  <c r="Y85" i="19"/>
  <c r="AC83" i="19"/>
  <c r="AE80" i="19"/>
  <c r="AC79" i="19"/>
  <c r="AE74" i="19"/>
  <c r="BA74" i="19" s="1"/>
  <c r="AC73" i="19"/>
  <c r="AY73" i="19" s="1"/>
  <c r="Y72" i="19"/>
  <c r="AA70" i="19"/>
  <c r="AB67" i="19"/>
  <c r="Y66" i="19"/>
  <c r="AA64" i="19"/>
  <c r="Z61" i="19"/>
  <c r="Z60" i="19"/>
  <c r="AD57" i="19"/>
  <c r="AA56" i="19"/>
  <c r="Y54" i="19"/>
  <c r="AU54" i="19" s="1"/>
  <c r="Y52" i="19"/>
  <c r="AB50" i="19"/>
  <c r="AC44" i="19"/>
  <c r="AF40" i="19"/>
  <c r="AF34" i="19"/>
  <c r="AA30" i="19"/>
  <c r="AD26" i="19"/>
  <c r="AC21" i="19"/>
  <c r="AA19" i="19"/>
  <c r="AD106" i="19"/>
  <c r="AD105" i="19"/>
  <c r="AC98" i="19"/>
  <c r="AD97" i="19"/>
  <c r="Z95" i="19"/>
  <c r="AA93" i="19"/>
  <c r="AA91" i="19"/>
  <c r="AF89" i="19"/>
  <c r="AA88" i="19"/>
  <c r="AF81" i="19"/>
  <c r="AC80" i="19"/>
  <c r="AB79" i="19"/>
  <c r="AC74" i="19"/>
  <c r="AY74" i="19" s="1"/>
  <c r="Z73" i="19"/>
  <c r="AV73" i="19" s="1"/>
  <c r="AD71" i="19"/>
  <c r="Y70" i="19"/>
  <c r="Z67" i="19"/>
  <c r="Z64" i="19"/>
  <c r="Y61" i="19"/>
  <c r="Z57" i="19"/>
  <c r="Z56" i="19"/>
  <c r="Y50" i="19"/>
  <c r="AF45" i="19"/>
  <c r="Z44" i="19"/>
  <c r="AE42" i="19"/>
  <c r="AE40" i="19"/>
  <c r="Z37" i="19"/>
  <c r="AE34" i="19"/>
  <c r="Z30" i="19"/>
  <c r="Y28" i="19"/>
  <c r="AB26" i="19"/>
  <c r="AA24" i="19"/>
  <c r="AE22" i="19"/>
  <c r="AB21" i="19"/>
  <c r="AA20" i="19"/>
  <c r="Z19" i="19"/>
  <c r="Y18" i="19"/>
  <c r="Y16" i="19"/>
  <c r="Y15" i="19"/>
  <c r="Y65" i="19"/>
  <c r="AB59" i="19"/>
  <c r="AF54" i="19"/>
  <c r="BB54" i="19" s="1"/>
  <c r="AF51" i="19"/>
  <c r="AE45" i="19"/>
  <c r="Y44" i="19"/>
  <c r="Z40" i="19"/>
  <c r="AC34" i="19"/>
  <c r="AD31" i="19"/>
  <c r="Z24" i="19"/>
  <c r="AA21" i="19"/>
  <c r="Y19" i="19"/>
  <c r="AB29" i="19"/>
  <c r="Z26" i="19"/>
  <c r="Z21" i="19"/>
  <c r="Y20" i="19"/>
  <c r="AC15" i="19"/>
  <c r="Z55" i="19"/>
  <c r="AV55" i="19" s="1"/>
  <c r="AA53" i="19"/>
  <c r="Z45" i="19"/>
  <c r="AA38" i="19"/>
  <c r="AD30" i="19"/>
  <c r="Y23" i="19"/>
  <c r="AD20" i="19"/>
  <c r="AB15" i="19"/>
  <c r="Z15" i="19"/>
  <c r="AC106" i="19"/>
  <c r="AC105" i="19"/>
  <c r="AB100" i="19"/>
  <c r="AB98" i="19"/>
  <c r="AC97" i="19"/>
  <c r="Z93" i="19"/>
  <c r="Y91" i="19"/>
  <c r="AE89" i="19"/>
  <c r="AF84" i="19"/>
  <c r="AF82" i="19"/>
  <c r="AE81" i="19"/>
  <c r="AB80" i="19"/>
  <c r="AF75" i="19"/>
  <c r="BB75" i="19" s="1"/>
  <c r="AB74" i="19"/>
  <c r="AX74" i="19" s="1"/>
  <c r="AA71" i="19"/>
  <c r="Y67" i="19"/>
  <c r="Y57" i="19"/>
  <c r="AF53" i="19"/>
  <c r="AC48" i="19"/>
  <c r="AC42" i="19"/>
  <c r="AF38" i="19"/>
  <c r="AA26" i="19"/>
  <c r="AD22" i="19"/>
  <c r="Z20" i="19"/>
  <c r="AE27" i="19"/>
  <c r="AB22" i="19"/>
  <c r="AD17" i="19"/>
  <c r="AZ17" i="19" s="1"/>
  <c r="AD56" i="19"/>
  <c r="AE50" i="19"/>
  <c r="AE39" i="19"/>
  <c r="AF26" i="19"/>
  <c r="AB18" i="19"/>
  <c r="Z16" i="19"/>
  <c r="AV16" i="19" s="1"/>
  <c r="AD108" i="19"/>
  <c r="AB106" i="19"/>
  <c r="AB105" i="19"/>
  <c r="AD103" i="19"/>
  <c r="AF102" i="19"/>
  <c r="AA98" i="19"/>
  <c r="AB97" i="19"/>
  <c r="AF94" i="19"/>
  <c r="AD89" i="19"/>
  <c r="Y87" i="19"/>
  <c r="Z84" i="19"/>
  <c r="AE82" i="19"/>
  <c r="AC81" i="19"/>
  <c r="AA80" i="19"/>
  <c r="AE75" i="19"/>
  <c r="Z74" i="19"/>
  <c r="AV74" i="19" s="1"/>
  <c r="Z71" i="19"/>
  <c r="AA69" i="19"/>
  <c r="AF60" i="19"/>
  <c r="AA59" i="19"/>
  <c r="AE55" i="19"/>
  <c r="BA55" i="19" s="1"/>
  <c r="AD54" i="19"/>
  <c r="AZ54" i="19" s="1"/>
  <c r="AD53" i="19"/>
  <c r="AA51" i="19"/>
  <c r="AF49" i="19"/>
  <c r="AC45" i="19"/>
  <c r="AB42" i="19"/>
  <c r="Y40" i="19"/>
  <c r="AE38" i="19"/>
  <c r="AA36" i="19"/>
  <c r="AW36" i="19" s="1"/>
  <c r="AB34" i="19"/>
  <c r="AE61" i="19"/>
  <c r="AB49" i="19"/>
  <c r="AD33" i="19"/>
  <c r="AC19" i="19"/>
  <c r="AB108" i="19"/>
  <c r="Z106" i="19"/>
  <c r="AA105" i="19"/>
  <c r="AC103" i="19"/>
  <c r="AE102" i="19"/>
  <c r="Z99" i="19"/>
  <c r="Z98" i="19"/>
  <c r="AE94" i="19"/>
  <c r="AE92" i="19"/>
  <c r="BA92" i="19" s="1"/>
  <c r="AC89" i="19"/>
  <c r="AD82" i="19"/>
  <c r="Z81" i="19"/>
  <c r="Z80" i="19"/>
  <c r="AF77" i="19"/>
  <c r="AD75" i="19"/>
  <c r="AZ75" i="19" s="1"/>
  <c r="Y74" i="19"/>
  <c r="Y71" i="19"/>
  <c r="AF66" i="19"/>
  <c r="AF64" i="19"/>
  <c r="AE60" i="19"/>
  <c r="AF56" i="19"/>
  <c r="AD55" i="19"/>
  <c r="AZ55" i="19" s="1"/>
  <c r="AC54" i="19"/>
  <c r="AY54" i="19" s="1"/>
  <c r="AC53" i="19"/>
  <c r="Z51" i="19"/>
  <c r="AE49" i="19"/>
  <c r="AA47" i="19"/>
  <c r="AB45" i="19"/>
  <c r="AF43" i="19"/>
  <c r="AA42" i="19"/>
  <c r="AC38" i="19"/>
  <c r="Y36" i="19"/>
  <c r="AA34" i="19"/>
  <c r="AF30" i="19"/>
  <c r="AA29" i="19"/>
  <c r="AD27" i="19"/>
  <c r="AD23" i="19"/>
  <c r="AA22" i="19"/>
  <c r="Y21" i="19"/>
  <c r="AD18" i="19"/>
  <c r="AC17" i="19"/>
  <c r="AY17" i="19" s="1"/>
  <c r="AD16" i="19"/>
  <c r="AZ16" i="19" s="1"/>
  <c r="AD15" i="19"/>
  <c r="AB23" i="19"/>
  <c r="AD19" i="19"/>
  <c r="AC18" i="19"/>
  <c r="AY18" i="19" s="1"/>
  <c r="AC16" i="19"/>
  <c r="AY16" i="19" s="1"/>
  <c r="AA54" i="19"/>
  <c r="AW54" i="19" s="1"/>
  <c r="Y47" i="19"/>
  <c r="Z25" i="19"/>
  <c r="AA17" i="19"/>
  <c r="AW17" i="19" s="1"/>
  <c r="Y17" i="19"/>
  <c r="Y106" i="19"/>
  <c r="AB103" i="19"/>
  <c r="AD102" i="19"/>
  <c r="Y98" i="19"/>
  <c r="AF96" i="19"/>
  <c r="AD94" i="19"/>
  <c r="AA89" i="19"/>
  <c r="AF86" i="19"/>
  <c r="AF83" i="19"/>
  <c r="AC82" i="19"/>
  <c r="Y81" i="19"/>
  <c r="AC77" i="19"/>
  <c r="AC75" i="19"/>
  <c r="AY75" i="19" s="1"/>
  <c r="AB66" i="19"/>
  <c r="AE64" i="19"/>
  <c r="AF61" i="19"/>
  <c r="AD60" i="19"/>
  <c r="AA58" i="19"/>
  <c r="AE56" i="19"/>
  <c r="BA56" i="19" s="1"/>
  <c r="AC55" i="19"/>
  <c r="AY55" i="19" s="1"/>
  <c r="AB54" i="19"/>
  <c r="AX54" i="19" s="1"/>
  <c r="AB53" i="19"/>
  <c r="AC49" i="19"/>
  <c r="Z47" i="19"/>
  <c r="AA45" i="19"/>
  <c r="AC43" i="19"/>
  <c r="Z42" i="19"/>
  <c r="AF39" i="19"/>
  <c r="AB38" i="19"/>
  <c r="Z34" i="19"/>
  <c r="AE30" i="19"/>
  <c r="AA25" i="19"/>
  <c r="Z22" i="19"/>
  <c r="AB17" i="19"/>
  <c r="AX17" i="19" s="1"/>
  <c r="AB60" i="19"/>
  <c r="AB43" i="19"/>
  <c r="AE28" i="19"/>
  <c r="AB16" i="19"/>
  <c r="AX16" i="19" s="1"/>
  <c r="AC107" i="19"/>
  <c r="AF104" i="19"/>
  <c r="AA103" i="19"/>
  <c r="AC102" i="19"/>
  <c r="Z96" i="19"/>
  <c r="AB94" i="19"/>
  <c r="Z89" i="19"/>
  <c r="AE86" i="19"/>
  <c r="AE83" i="19"/>
  <c r="AA82" i="19"/>
  <c r="AF79" i="19"/>
  <c r="AB77" i="19"/>
  <c r="AB75" i="19"/>
  <c r="AX75" i="19" s="1"/>
  <c r="AF70" i="19"/>
  <c r="AE67" i="19"/>
  <c r="AA66" i="19"/>
  <c r="AD64" i="19"/>
  <c r="AA109" i="19"/>
  <c r="AE104" i="19"/>
  <c r="Z103" i="19"/>
  <c r="AB102" i="19"/>
  <c r="AF98" i="19"/>
  <c r="AF97" i="19"/>
  <c r="Y96" i="19"/>
  <c r="Z90" i="19"/>
  <c r="AD83" i="19"/>
  <c r="Z82" i="19"/>
  <c r="AF80" i="19"/>
  <c r="AE79" i="19"/>
  <c r="Z77" i="19"/>
  <c r="AD72" i="19"/>
  <c r="AD70" i="19"/>
  <c r="AD67" i="19"/>
  <c r="Z66" i="19"/>
  <c r="AB64" i="19"/>
  <c r="AD61" i="19"/>
  <c r="AA60" i="19"/>
  <c r="AE57" i="19"/>
  <c r="AC56" i="19"/>
  <c r="AY56" i="19" s="1"/>
  <c r="Y55" i="19"/>
  <c r="Z54" i="19"/>
  <c r="AV54" i="19" s="1"/>
  <c r="Z53" i="19"/>
  <c r="AC50" i="19"/>
  <c r="AA49" i="19"/>
  <c r="AC39" i="19"/>
  <c r="Z38" i="19"/>
  <c r="AB35" i="19"/>
  <c r="AX35" i="19" s="1"/>
  <c r="AB30" i="19"/>
  <c r="AA28" i="19"/>
  <c r="AE26" i="19"/>
  <c r="Y25" i="19"/>
  <c r="AD21" i="19"/>
  <c r="AC20" i="19"/>
  <c r="AB19" i="19"/>
  <c r="AA18" i="19"/>
  <c r="AW18" i="19" s="1"/>
  <c r="Z17" i="19"/>
  <c r="AV17" i="19" s="1"/>
  <c r="AA16" i="19"/>
  <c r="AW16" i="19" s="1"/>
  <c r="AA15" i="19"/>
  <c r="Z49" i="19"/>
  <c r="AF42" i="19"/>
  <c r="AB39" i="19"/>
  <c r="AF32" i="19"/>
  <c r="Z28" i="19"/>
  <c r="AF22" i="19"/>
  <c r="AB20" i="19"/>
  <c r="Z18" i="19"/>
  <c r="AF35" i="19"/>
  <c r="BB35" i="19" s="1"/>
  <c r="AE24" i="19"/>
  <c r="Z23" i="19"/>
  <c r="AB41" i="19"/>
  <c r="AF23" i="19"/>
  <c r="AE29" i="19"/>
  <c r="AD35" i="19"/>
  <c r="AZ35" i="19" s="1"/>
  <c r="AD32" i="19"/>
  <c r="AB33" i="19"/>
  <c r="AA33" i="19"/>
  <c r="AD28" i="19"/>
  <c r="AE37" i="19"/>
  <c r="AE46" i="19"/>
  <c r="AB48" i="19"/>
  <c r="AC36" i="19"/>
  <c r="AY36" i="19" s="1"/>
  <c r="AF41" i="19"/>
  <c r="Z39" i="19"/>
  <c r="AF20" i="19"/>
  <c r="AD34" i="19"/>
  <c r="AD44" i="19"/>
  <c r="Y51" i="19"/>
  <c r="Y53" i="19"/>
  <c r="Y56" i="19"/>
  <c r="AB58" i="19"/>
  <c r="AB57" i="19"/>
  <c r="AE62" i="19"/>
  <c r="AB65" i="19"/>
  <c r="AD65" i="19"/>
  <c r="AD76" i="19"/>
  <c r="AE65" i="19"/>
  <c r="Y68" i="19"/>
  <c r="AD78" i="19"/>
  <c r="AA73" i="19"/>
  <c r="AW73" i="19" s="1"/>
  <c r="AC67" i="19"/>
  <c r="AB73" i="19"/>
  <c r="AX73" i="19" s="1"/>
  <c r="AD74" i="19"/>
  <c r="AZ74" i="19" s="1"/>
  <c r="AD85" i="19"/>
  <c r="AA83" i="19"/>
  <c r="AB92" i="19"/>
  <c r="AA77" i="19"/>
  <c r="AF85" i="19"/>
  <c r="AB84" i="19"/>
  <c r="AC90" i="19"/>
  <c r="AD80" i="19"/>
  <c r="AC100" i="19"/>
  <c r="AA101" i="19"/>
  <c r="AA90" i="19"/>
  <c r="AF93" i="19"/>
  <c r="BB93" i="19" s="1"/>
  <c r="Y82" i="19"/>
  <c r="AD99" i="19"/>
  <c r="AE96" i="19"/>
  <c r="Z104" i="19"/>
  <c r="Y105" i="19"/>
  <c r="AB107" i="19"/>
  <c r="AE108" i="19"/>
  <c r="AA108" i="19"/>
  <c r="AB86" i="19"/>
  <c r="AC101" i="19"/>
  <c r="AB99" i="19"/>
  <c r="AF103" i="19"/>
  <c r="Z87" i="19"/>
  <c r="AD95" i="19"/>
  <c r="AE106" i="19"/>
  <c r="AC28" i="19"/>
  <c r="Y30" i="19"/>
  <c r="AB56" i="19"/>
  <c r="AX56" i="19" s="1"/>
  <c r="AE76" i="19"/>
  <c r="AF74" i="19"/>
  <c r="BB74" i="19" s="1"/>
  <c r="Z85" i="19"/>
  <c r="Y93" i="19"/>
  <c r="Z109" i="19"/>
  <c r="AE47" i="19"/>
  <c r="AF57" i="19"/>
  <c r="Y24" i="19"/>
  <c r="AD29" i="19"/>
  <c r="AA35" i="19"/>
  <c r="AW35" i="19" s="1"/>
  <c r="AB32" i="19"/>
  <c r="Y33" i="19"/>
  <c r="AB28" i="19"/>
  <c r="AC37" i="19"/>
  <c r="AY37" i="19" s="1"/>
  <c r="Z36" i="19"/>
  <c r="AV36" i="19" s="1"/>
  <c r="AA41" i="19"/>
  <c r="AB36" i="19"/>
  <c r="AX36" i="19" s="1"/>
  <c r="AE41" i="19"/>
  <c r="AD39" i="19"/>
  <c r="AE15" i="19"/>
  <c r="Z43" i="19"/>
  <c r="AD43" i="19"/>
  <c r="AF21" i="19"/>
  <c r="Y34" i="19"/>
  <c r="AF44" i="19"/>
  <c r="Y58" i="19"/>
  <c r="Z58" i="19"/>
  <c r="AA57" i="19"/>
  <c r="AC63" i="19"/>
  <c r="AD68" i="19"/>
  <c r="AE68" i="19"/>
  <c r="AC66" i="19"/>
  <c r="Z65" i="19"/>
  <c r="AC71" i="19"/>
  <c r="AE73" i="19"/>
  <c r="BA73" i="19" s="1"/>
  <c r="AF67" i="19"/>
  <c r="Z78" i="19"/>
  <c r="AE87" i="19"/>
  <c r="Z75" i="19"/>
  <c r="Y83" i="19"/>
  <c r="Z92" i="19"/>
  <c r="Y77" i="19"/>
  <c r="AC85" i="19"/>
  <c r="AD84" i="19"/>
  <c r="AC91" i="19"/>
  <c r="Y80" i="19"/>
  <c r="AA100" i="19"/>
  <c r="Z101" i="19"/>
  <c r="Y90" i="19"/>
  <c r="AC93" i="19"/>
  <c r="AC99" i="19"/>
  <c r="AD96" i="19"/>
  <c r="AA104" i="19"/>
  <c r="Y107" i="19"/>
  <c r="AA107" i="19"/>
  <c r="AB109" i="19"/>
  <c r="AF109" i="19"/>
  <c r="AF107" i="19"/>
  <c r="Z83" i="19"/>
  <c r="Z91" i="19"/>
  <c r="AE90" i="19"/>
  <c r="AA102" i="19"/>
  <c r="AC109" i="19"/>
  <c r="AE91" i="19"/>
  <c r="Z94" i="19"/>
  <c r="AD109" i="19"/>
  <c r="Y46" i="19"/>
  <c r="AF19" i="19"/>
  <c r="AF47" i="19"/>
  <c r="Z63" i="19"/>
  <c r="AE78" i="19"/>
  <c r="Y92" i="19"/>
  <c r="AB90" i="19"/>
  <c r="AB104" i="19"/>
  <c r="Z86" i="19"/>
  <c r="AF65" i="19"/>
  <c r="AC25" i="19"/>
  <c r="AC27" i="19"/>
  <c r="AC31" i="19"/>
  <c r="Z35" i="19"/>
  <c r="AV35" i="19" s="1"/>
  <c r="Z32" i="19"/>
  <c r="AF28" i="19"/>
  <c r="Y41" i="19"/>
  <c r="Z41" i="19"/>
  <c r="AD40" i="19"/>
  <c r="AF36" i="19"/>
  <c r="BB36" i="19" s="1"/>
  <c r="AC41" i="19"/>
  <c r="Y39" i="19"/>
  <c r="AE16" i="19"/>
  <c r="BA16" i="19" s="1"/>
  <c r="AA44" i="19"/>
  <c r="Y43" i="19"/>
  <c r="AC22" i="19"/>
  <c r="AD38" i="19"/>
  <c r="AE44" i="19"/>
  <c r="AB63" i="19"/>
  <c r="AC58" i="19"/>
  <c r="AE58" i="19"/>
  <c r="AF63" i="19"/>
  <c r="AC69" i="19"/>
  <c r="AA76" i="19"/>
  <c r="AD66" i="19"/>
  <c r="AA78" i="19"/>
  <c r="AB71" i="19"/>
  <c r="AD73" i="19"/>
  <c r="AZ73" i="19" s="1"/>
  <c r="AA67" i="19"/>
  <c r="AC60" i="19"/>
  <c r="AA75" i="19"/>
  <c r="AW75" i="19" s="1"/>
  <c r="AB88" i="19"/>
  <c r="AE77" i="19"/>
  <c r="AC84" i="19"/>
  <c r="AC92" i="19"/>
  <c r="AD79" i="19"/>
  <c r="AA85" i="19"/>
  <c r="Y84" i="19"/>
  <c r="AD91" i="19"/>
  <c r="AD90" i="19"/>
  <c r="Z100" i="19"/>
  <c r="AD101" i="19"/>
  <c r="AF95" i="19"/>
  <c r="AF90" i="19"/>
  <c r="AE93" i="19"/>
  <c r="BA93" i="19" s="1"/>
  <c r="AA96" i="19"/>
  <c r="AC94" i="19"/>
  <c r="AE98" i="19"/>
  <c r="AF108" i="19"/>
  <c r="AB87" i="19"/>
  <c r="AE95" i="19"/>
  <c r="AA94" i="19"/>
  <c r="AE107" i="19"/>
  <c r="Y108" i="19"/>
  <c r="AB101" i="19"/>
  <c r="Y102" i="19"/>
  <c r="AF37" i="19"/>
  <c r="BB37" i="19" s="1"/>
  <c r="AE21" i="19"/>
  <c r="Z52" i="19"/>
  <c r="Z69" i="19"/>
  <c r="AB61" i="19"/>
  <c r="AC86" i="19"/>
  <c r="AB82" i="19"/>
  <c r="AE109" i="19"/>
  <c r="Z107" i="19"/>
  <c r="Y32" i="19"/>
  <c r="AF25" i="19"/>
  <c r="AA27" i="19"/>
  <c r="AA31" i="19"/>
  <c r="AE35" i="19"/>
  <c r="BA35" i="19" s="1"/>
  <c r="AC24" i="19"/>
  <c r="AA32" i="19"/>
  <c r="Y29" i="19"/>
  <c r="AD46" i="19"/>
  <c r="AD48" i="19"/>
  <c r="AC40" i="19"/>
  <c r="Y37" i="19"/>
  <c r="AD51" i="19"/>
  <c r="AE17" i="19"/>
  <c r="BA17" i="19" s="1"/>
  <c r="AD50" i="19"/>
  <c r="AF15" i="19"/>
  <c r="Y22" i="19"/>
  <c r="Y38" i="19"/>
  <c r="AB44" i="19"/>
  <c r="AD45" i="19"/>
  <c r="AB55" i="19"/>
  <c r="AX55" i="19" s="1"/>
  <c r="AC62" i="19"/>
  <c r="AC59" i="19"/>
  <c r="Y59" i="19"/>
  <c r="Y63" i="19"/>
  <c r="AB69" i="19"/>
  <c r="AF76" i="19"/>
  <c r="AE66" i="19"/>
  <c r="AC68" i="19"/>
  <c r="AB78" i="19"/>
  <c r="AF71" i="19"/>
  <c r="AA72" i="19"/>
  <c r="Y73" i="19"/>
  <c r="AC70" i="19"/>
  <c r="Y60" i="19"/>
  <c r="Y75" i="19"/>
  <c r="AF88" i="19"/>
  <c r="Z79" i="19"/>
  <c r="AE85" i="19"/>
  <c r="AF92" i="19"/>
  <c r="BB92" i="19" s="1"/>
  <c r="AC95" i="19"/>
  <c r="Z97" i="19"/>
  <c r="Z105" i="19"/>
  <c r="Y99" i="19"/>
  <c r="Y31" i="19"/>
  <c r="AD41" i="19"/>
  <c r="Y62" i="19"/>
  <c r="AE72" i="19"/>
  <c r="AA95" i="19"/>
  <c r="AE103" i="19"/>
  <c r="AF73" i="19"/>
  <c r="BB73" i="19" s="1"/>
  <c r="AC52" i="19"/>
  <c r="AE25" i="19"/>
  <c r="Z27" i="19"/>
  <c r="Z31" i="19"/>
  <c r="Y35" i="19"/>
  <c r="AD24" i="19"/>
  <c r="AC33" i="19"/>
  <c r="AE23" i="19"/>
  <c r="AA46" i="19"/>
  <c r="AF48" i="19"/>
  <c r="AB40" i="19"/>
  <c r="AF46" i="19"/>
  <c r="AB37" i="19"/>
  <c r="AX37" i="19" s="1"/>
  <c r="AC51" i="19"/>
  <c r="AE18" i="19"/>
  <c r="AA50" i="19"/>
  <c r="AF16" i="19"/>
  <c r="BB16" i="19" s="1"/>
  <c r="AC26" i="19"/>
  <c r="AA39" i="19"/>
  <c r="AD47" i="19"/>
  <c r="AD52" i="19"/>
  <c r="Y45" i="19"/>
  <c r="AF55" i="19"/>
  <c r="BB55" i="19" s="1"/>
  <c r="AD62" i="19"/>
  <c r="AF59" i="19"/>
  <c r="AA62" i="19"/>
  <c r="AE63" i="19"/>
  <c r="AF69" i="19"/>
  <c r="AC76" i="19"/>
  <c r="AE69" i="19"/>
  <c r="AB68" i="19"/>
  <c r="AF78" i="19"/>
  <c r="AE71" i="19"/>
  <c r="AC72" i="19"/>
  <c r="AB70" i="19"/>
  <c r="AC64" i="19"/>
  <c r="AD77" i="19"/>
  <c r="AD88" i="19"/>
  <c r="AD81" i="19"/>
  <c r="AF87" i="19"/>
  <c r="AD92" i="19"/>
  <c r="AZ92" i="19" s="1"/>
  <c r="AA86" i="19"/>
  <c r="AD87" i="19"/>
  <c r="AF91" i="19"/>
  <c r="Y100" i="19"/>
  <c r="AE101" i="19"/>
  <c r="Y95" i="19"/>
  <c r="AA99" i="19"/>
  <c r="AB89" i="19"/>
  <c r="Y94" i="19"/>
  <c r="Y97" i="19"/>
  <c r="Z102" i="19"/>
  <c r="AD104" i="19"/>
  <c r="AE105" i="19"/>
  <c r="AF100" i="19"/>
  <c r="AA97" i="19"/>
  <c r="AE32" i="19"/>
  <c r="AD36" i="19"/>
  <c r="AZ36" i="19" s="1"/>
  <c r="AE53" i="19"/>
  <c r="AA65" i="19"/>
  <c r="AB83" i="19"/>
  <c r="AF101" i="19"/>
  <c r="AB96" i="19"/>
  <c r="AE36" i="19"/>
  <c r="BA36" i="19" s="1"/>
  <c r="AC23" i="19"/>
  <c r="AD25" i="19"/>
  <c r="AF27" i="19"/>
  <c r="AB31" i="19"/>
  <c r="AB24" i="19"/>
  <c r="AF33" i="19"/>
  <c r="AB25" i="19"/>
  <c r="AC35" i="19"/>
  <c r="AY35" i="19" s="1"/>
  <c r="Z46" i="19"/>
  <c r="AE48" i="19"/>
  <c r="AA40" i="19"/>
  <c r="Z48" i="19"/>
  <c r="AE43" i="19"/>
  <c r="AB51" i="19"/>
  <c r="AE19" i="19"/>
  <c r="Z50" i="19"/>
  <c r="AF17" i="19"/>
  <c r="BB17" i="19" s="1"/>
  <c r="Y26" i="19"/>
  <c r="AD42" i="19"/>
  <c r="AC47" i="19"/>
  <c r="AF52" i="19"/>
  <c r="AD49" i="19"/>
  <c r="AA55" i="19"/>
  <c r="AW55" i="19" s="1"/>
  <c r="AF62" i="19"/>
  <c r="AE59" i="19"/>
  <c r="AC57" i="19"/>
  <c r="AD63" i="19"/>
  <c r="AD69" i="19"/>
  <c r="AB76" i="19"/>
  <c r="Z76" i="19"/>
  <c r="Z68" i="19"/>
  <c r="AC78" i="19"/>
  <c r="Z72" i="19"/>
  <c r="AB72" i="19"/>
  <c r="AC61" i="19"/>
  <c r="Z70" i="19"/>
  <c r="Y64" i="19"/>
  <c r="AA79" i="19"/>
  <c r="Z88" i="19"/>
  <c r="AA81" i="19"/>
  <c r="Y88" i="19"/>
  <c r="AA92" i="19"/>
  <c r="AD86" i="19"/>
  <c r="Y89" i="19"/>
  <c r="Z33" i="19"/>
  <c r="AA52" i="19"/>
  <c r="Z62" i="19"/>
  <c r="AA68" i="19"/>
  <c r="AD100" i="19"/>
  <c r="AD107" i="19"/>
  <c r="AD59" i="19"/>
  <c r="AA23" i="19"/>
  <c r="AB27" i="19"/>
  <c r="AC29" i="19"/>
  <c r="AE31" i="19"/>
  <c r="AF24" i="19"/>
  <c r="AE33" i="19"/>
  <c r="AF31" i="19"/>
  <c r="Y27" i="19"/>
  <c r="AD37" i="19"/>
  <c r="AZ37" i="19" s="1"/>
  <c r="AC46" i="19"/>
  <c r="AA48" i="19"/>
  <c r="AB46" i="19"/>
  <c r="AA37" i="19"/>
  <c r="AW37" i="19" s="1"/>
  <c r="AE51" i="19"/>
  <c r="AB52" i="19"/>
  <c r="AE20" i="19"/>
  <c r="AF50" i="19"/>
  <c r="AF18" i="19"/>
  <c r="BB18" i="19" s="1"/>
  <c r="AC30" i="19"/>
  <c r="Y42" i="19"/>
  <c r="AB47" i="19"/>
  <c r="AE52" i="19"/>
  <c r="Y49" i="19"/>
  <c r="AE54" i="19"/>
  <c r="AB62" i="19"/>
  <c r="AD58" i="19"/>
  <c r="AF58" i="19"/>
  <c r="AA63" i="19"/>
  <c r="Y69" i="19"/>
  <c r="Y76" i="19"/>
  <c r="AC65" i="19"/>
  <c r="AF68" i="19"/>
  <c r="Y78" i="19"/>
  <c r="AF72" i="19"/>
  <c r="AA61" i="19"/>
  <c r="AE70" i="19"/>
  <c r="AA74" i="19"/>
  <c r="AW74" i="19" s="1"/>
  <c r="Y79" i="19"/>
  <c r="AE88" i="19"/>
  <c r="AB81" i="19"/>
  <c r="AE84" i="19"/>
  <c r="AB85" i="19"/>
  <c r="Y86" i="19"/>
  <c r="AC87" i="19"/>
  <c r="AE100" i="19"/>
  <c r="Y101" i="19"/>
  <c r="AB95" i="19"/>
  <c r="AD93" i="19"/>
  <c r="AZ93" i="19" s="1"/>
  <c r="AF99" i="19"/>
  <c r="AC96" i="19"/>
  <c r="AC104" i="19"/>
  <c r="AA106" i="19"/>
  <c r="AC108" i="19"/>
  <c r="Z108" i="19"/>
  <c r="Z29" i="19"/>
  <c r="AF29" i="19"/>
  <c r="AC32" i="19"/>
  <c r="Y48" i="19"/>
  <c r="AA43" i="19"/>
  <c r="Z59" i="19"/>
  <c r="AA84" i="19"/>
  <c r="AA87" i="19"/>
  <c r="AE99" i="19"/>
  <c r="AO50" i="4"/>
  <c r="AP99" i="4"/>
  <c r="AM15" i="4"/>
  <c r="BJ15" i="4" s="1"/>
  <c r="AP47" i="4"/>
  <c r="AK49" i="4"/>
  <c r="AO95" i="4"/>
  <c r="AN49" i="4"/>
  <c r="AQ93" i="4"/>
  <c r="AN96" i="4"/>
  <c r="AQ101" i="4"/>
  <c r="AN28" i="4"/>
  <c r="AO48" i="4"/>
  <c r="AO84" i="4"/>
  <c r="AL32" i="4"/>
  <c r="AJ53" i="4"/>
  <c r="AP73" i="4"/>
  <c r="BM73" i="4" s="1"/>
  <c r="AN16" i="4"/>
  <c r="BK16" i="4" s="1"/>
  <c r="AQ51" i="4"/>
  <c r="AL53" i="4"/>
  <c r="BI53" i="4" s="1"/>
  <c r="AP72" i="4"/>
  <c r="AN32" i="4"/>
  <c r="AO38" i="4"/>
  <c r="AL61" i="4"/>
  <c r="AK55" i="4"/>
  <c r="AL62" i="4"/>
  <c r="AQ59" i="4"/>
  <c r="AP68" i="4"/>
  <c r="AJ83" i="4"/>
  <c r="AO80" i="4"/>
  <c r="AJ94" i="4"/>
  <c r="AL100" i="4"/>
  <c r="AP104" i="4"/>
  <c r="AQ104" i="4"/>
  <c r="AL26" i="4"/>
  <c r="AL28" i="4"/>
  <c r="AQ37" i="4"/>
  <c r="AM59" i="4"/>
  <c r="AM60" i="4"/>
  <c r="AN67" i="4"/>
  <c r="AM61" i="4"/>
  <c r="AK57" i="4"/>
  <c r="AJ66" i="4"/>
  <c r="AQ76" i="4"/>
  <c r="AQ84" i="4"/>
  <c r="AP78" i="4"/>
  <c r="AP86" i="4"/>
  <c r="AK76" i="4"/>
  <c r="AO88" i="4"/>
  <c r="AN105" i="4"/>
  <c r="AQ95" i="4"/>
  <c r="AQ103" i="4"/>
  <c r="AL93" i="4"/>
  <c r="AK43" i="4"/>
  <c r="AJ108" i="4"/>
  <c r="AM19" i="4"/>
  <c r="AJ40" i="4"/>
  <c r="AQ49" i="4"/>
  <c r="AK42" i="4"/>
  <c r="AP64" i="4"/>
  <c r="AQ56" i="4"/>
  <c r="AP65" i="4"/>
  <c r="AQ57" i="4"/>
  <c r="AJ64" i="4"/>
  <c r="AN68" i="4"/>
  <c r="AL64" i="4"/>
  <c r="AJ75" i="4"/>
  <c r="AM80" i="4"/>
  <c r="AP85" i="4"/>
  <c r="AN80" i="4"/>
  <c r="AQ85" i="4"/>
  <c r="AN88" i="4"/>
  <c r="AN89" i="4"/>
  <c r="AK93" i="4"/>
  <c r="AP96" i="4"/>
  <c r="AJ102" i="4"/>
  <c r="AO105" i="4"/>
  <c r="AK94" i="4"/>
  <c r="AQ96" i="4"/>
  <c r="AM100" i="4"/>
  <c r="AK102" i="4"/>
  <c r="AP105" i="4"/>
  <c r="AO107" i="4"/>
  <c r="AN108" i="4"/>
  <c r="AJ36" i="4"/>
  <c r="AP49" i="4"/>
  <c r="AM53" i="4"/>
  <c r="AN77" i="4"/>
  <c r="AP107" i="4"/>
  <c r="AL18" i="4"/>
  <c r="AN20" i="4"/>
  <c r="AO24" i="4"/>
  <c r="AO27" i="4"/>
  <c r="AK36" i="4"/>
  <c r="AN43" i="4"/>
  <c r="AK52" i="4"/>
  <c r="AQ53" i="4"/>
  <c r="BN53" i="4" s="1"/>
  <c r="AO89" i="4"/>
  <c r="AL108" i="4"/>
  <c r="AL109" i="4"/>
  <c r="AN26" i="4"/>
  <c r="AQ41" i="4"/>
  <c r="AN47" i="4"/>
  <c r="AK54" i="4"/>
  <c r="AP57" i="4"/>
  <c r="AQ64" i="4"/>
  <c r="AP58" i="4"/>
  <c r="AK63" i="4"/>
  <c r="AO67" i="4"/>
  <c r="AP60" i="4"/>
  <c r="AO69" i="4"/>
  <c r="AP77" i="4"/>
  <c r="AQ77" i="4"/>
  <c r="AM33" i="4"/>
  <c r="AO42" i="4"/>
  <c r="AL54" i="4"/>
  <c r="BI54" i="4" s="1"/>
  <c r="AK71" i="4"/>
  <c r="AN18" i="4"/>
  <c r="AM23" i="4"/>
  <c r="AO29" i="4"/>
  <c r="AP35" i="4"/>
  <c r="BM35" i="4" s="1"/>
  <c r="AP43" i="4"/>
  <c r="AP37" i="4"/>
  <c r="AL55" i="4"/>
  <c r="AJ57" i="4"/>
  <c r="AP59" i="4"/>
  <c r="AL63" i="4"/>
  <c r="AJ65" i="4"/>
  <c r="AO68" i="4"/>
  <c r="AL56" i="4"/>
  <c r="AM56" i="4"/>
  <c r="AL57" i="4"/>
  <c r="AK58" i="4"/>
  <c r="AJ59" i="4"/>
  <c r="AQ60" i="4"/>
  <c r="AP61" i="4"/>
  <c r="AM64" i="4"/>
  <c r="AQ68" i="4"/>
  <c r="AP69" i="4"/>
  <c r="AM58" i="4"/>
  <c r="AK60" i="4"/>
  <c r="AJ61" i="4"/>
  <c r="AQ62" i="4"/>
  <c r="AP63" i="4"/>
  <c r="AM66" i="4"/>
  <c r="AL67" i="4"/>
  <c r="AO72" i="4"/>
  <c r="BL72" i="4" s="1"/>
  <c r="AN73" i="4"/>
  <c r="BK73" i="4" s="1"/>
  <c r="AO73" i="4"/>
  <c r="AM75" i="4"/>
  <c r="AP80" i="4"/>
  <c r="AO81" i="4"/>
  <c r="AM83" i="4"/>
  <c r="AJ86" i="4"/>
  <c r="AP88" i="4"/>
  <c r="AN75" i="4"/>
  <c r="AM76" i="4"/>
  <c r="AQ80" i="4"/>
  <c r="AP81" i="4"/>
  <c r="AN83" i="4"/>
  <c r="AM84" i="4"/>
  <c r="AQ88" i="4"/>
  <c r="AP89" i="4"/>
  <c r="AN76" i="4"/>
  <c r="AQ81" i="4"/>
  <c r="AP82" i="4"/>
  <c r="AN84" i="4"/>
  <c r="AQ89" i="4"/>
  <c r="AM93" i="4"/>
  <c r="AN93" i="4"/>
  <c r="AK96" i="4"/>
  <c r="AN101" i="4"/>
  <c r="AK104" i="4"/>
  <c r="AJ105" i="4"/>
  <c r="AO93" i="4"/>
  <c r="AL96" i="4"/>
  <c r="AJ98" i="4"/>
  <c r="AQ99" i="4"/>
  <c r="AO101" i="4"/>
  <c r="AN102" i="4"/>
  <c r="AM103" i="4"/>
  <c r="AL104" i="4"/>
  <c r="AK105" i="4"/>
  <c r="AJ106" i="4"/>
  <c r="AO26" i="4"/>
  <c r="AL20" i="4"/>
  <c r="AK47" i="4"/>
  <c r="AO46" i="4"/>
  <c r="AP56" i="4"/>
  <c r="AJ63" i="4"/>
  <c r="AJ56" i="4"/>
  <c r="AQ65" i="4"/>
  <c r="AJ58" i="4"/>
  <c r="AK65" i="4"/>
  <c r="AP39" i="4"/>
  <c r="AO54" i="4"/>
  <c r="AM105" i="4"/>
  <c r="AQ15" i="4"/>
  <c r="AN30" i="4"/>
  <c r="AN37" i="4"/>
  <c r="AN45" i="4"/>
  <c r="AP51" i="4"/>
  <c r="AK56" i="4"/>
  <c r="AQ58" i="4"/>
  <c r="AM62" i="4"/>
  <c r="AK64" i="4"/>
  <c r="AQ66" i="4"/>
  <c r="AM55" i="4"/>
  <c r="AO32" i="4"/>
  <c r="AO40" i="4"/>
  <c r="AQ45" i="4"/>
  <c r="AP54" i="4"/>
  <c r="BM54" i="4" s="1"/>
  <c r="AM57" i="4"/>
  <c r="AL58" i="4"/>
  <c r="AK59" i="4"/>
  <c r="AM65" i="4"/>
  <c r="AL66" i="4"/>
  <c r="AN71" i="4"/>
  <c r="AK72" i="4"/>
  <c r="BH72" i="4" s="1"/>
  <c r="AK88" i="4"/>
  <c r="AP108" i="4"/>
  <c r="AO15" i="4"/>
  <c r="AK41" i="4"/>
  <c r="AK67" i="4"/>
  <c r="AO108" i="4"/>
  <c r="AO17" i="4"/>
  <c r="BL17" i="4" s="1"/>
  <c r="AM31" i="4"/>
  <c r="AK40" i="4"/>
  <c r="AK48" i="4"/>
  <c r="AM54" i="4"/>
  <c r="AK66" i="4"/>
  <c r="AO19" i="4"/>
  <c r="AM29" i="4"/>
  <c r="AK35" i="4"/>
  <c r="AN41" i="4"/>
  <c r="AP17" i="4"/>
  <c r="BM17" i="4" s="1"/>
  <c r="AL30" i="4"/>
  <c r="AN35" i="4"/>
  <c r="AK38" i="4"/>
  <c r="AP41" i="4"/>
  <c r="AK51" i="4"/>
  <c r="AQ54" i="4"/>
  <c r="BN54" i="4" s="1"/>
  <c r="AP55" i="4"/>
  <c r="AL59" i="4"/>
  <c r="AJ60" i="4"/>
  <c r="AQ61" i="4"/>
  <c r="AP62" i="4"/>
  <c r="AM72" i="4"/>
  <c r="AK80" i="4"/>
  <c r="AO31" i="4"/>
  <c r="AK39" i="4"/>
  <c r="AN39" i="4"/>
  <c r="AP45" i="4"/>
  <c r="AJ55" i="4"/>
  <c r="AK62" i="4"/>
  <c r="AM68" i="4"/>
  <c r="AP66" i="4"/>
  <c r="AM63" i="4"/>
  <c r="AM99" i="4"/>
  <c r="AO18" i="4"/>
  <c r="AQ43" i="4"/>
  <c r="AL65" i="4"/>
  <c r="AN104" i="4"/>
  <c r="AO28" i="4"/>
  <c r="AQ18" i="4"/>
  <c r="AQ35" i="4"/>
  <c r="BN35" i="4" s="1"/>
  <c r="AK44" i="4"/>
  <c r="AN51" i="4"/>
  <c r="AO55" i="4"/>
  <c r="AO56" i="4"/>
  <c r="AO63" i="4"/>
  <c r="AK69" i="4"/>
  <c r="AN72" i="4"/>
  <c r="BK72" i="4" s="1"/>
  <c r="AJ73" i="4"/>
  <c r="BG73" i="4" s="1"/>
  <c r="AK99" i="4"/>
  <c r="AO76" i="4"/>
  <c r="AN85" i="4"/>
  <c r="AK90" i="4"/>
  <c r="AM97" i="4"/>
  <c r="AP102" i="4"/>
  <c r="AK109" i="4"/>
  <c r="AN81" i="4"/>
  <c r="AQ86" i="4"/>
  <c r="AK95" i="4"/>
  <c r="AJ96" i="4"/>
  <c r="AP98" i="4"/>
  <c r="AK84" i="4"/>
  <c r="AM96" i="4"/>
  <c r="AJ99" i="4"/>
  <c r="AO102" i="4"/>
  <c r="AM104" i="4"/>
  <c r="AK106" i="4"/>
  <c r="AP67" i="4"/>
  <c r="AO99" i="4"/>
  <c r="AP106" i="4"/>
  <c r="AK77" i="4"/>
  <c r="AL102" i="4"/>
  <c r="AJ104" i="4"/>
  <c r="AO36" i="4"/>
  <c r="AO52" i="4"/>
  <c r="AO44" i="4"/>
  <c r="AO60" i="4"/>
  <c r="AO20" i="4"/>
  <c r="AQ34" i="4"/>
  <c r="AO62" i="4"/>
  <c r="AO64" i="4"/>
  <c r="AJ78" i="4"/>
  <c r="AQ108" i="4"/>
  <c r="AK87" i="4"/>
  <c r="AN15" i="20"/>
  <c r="AN15" i="21"/>
  <c r="AN15" i="19"/>
  <c r="BK15" i="19" s="1"/>
  <c r="AL52" i="20"/>
  <c r="AL52" i="21"/>
  <c r="AL52" i="19"/>
  <c r="AP64" i="21"/>
  <c r="AP64" i="20"/>
  <c r="AP64" i="19"/>
  <c r="AO77" i="21"/>
  <c r="AO77" i="20"/>
  <c r="AO77" i="19"/>
  <c r="AO77" i="4"/>
  <c r="AL91" i="21"/>
  <c r="AL91" i="20"/>
  <c r="AL91" i="19"/>
  <c r="AO23" i="4"/>
  <c r="AQ20" i="21"/>
  <c r="AQ20" i="20"/>
  <c r="AQ20" i="19"/>
  <c r="AM24" i="21"/>
  <c r="AM24" i="20"/>
  <c r="AM24" i="19"/>
  <c r="AP29" i="21"/>
  <c r="AP29" i="20"/>
  <c r="AP29" i="19"/>
  <c r="AK37" i="20"/>
  <c r="AK37" i="21"/>
  <c r="AK37" i="19"/>
  <c r="AQ55" i="21"/>
  <c r="AQ55" i="20"/>
  <c r="AQ55" i="19"/>
  <c r="AQ55" i="4"/>
  <c r="AN58" i="21"/>
  <c r="AN58" i="20"/>
  <c r="AN58" i="19"/>
  <c r="AQ63" i="21"/>
  <c r="AQ63" i="20"/>
  <c r="AQ63" i="19"/>
  <c r="AQ63" i="4"/>
  <c r="AM88" i="21"/>
  <c r="AM88" i="20"/>
  <c r="AM88" i="19"/>
  <c r="AM88" i="4"/>
  <c r="AM89" i="21"/>
  <c r="AM89" i="20"/>
  <c r="AM89" i="19"/>
  <c r="AM107" i="20"/>
  <c r="AM107" i="21"/>
  <c r="AM107" i="19"/>
  <c r="AM108" i="20"/>
  <c r="AM108" i="21"/>
  <c r="AM108" i="19"/>
  <c r="AM108" i="4"/>
  <c r="AM109" i="20"/>
  <c r="AM109" i="21"/>
  <c r="AM109" i="19"/>
  <c r="AL17" i="21"/>
  <c r="AL17" i="20"/>
  <c r="AL17" i="19"/>
  <c r="BI17" i="19" s="1"/>
  <c r="AK26" i="20"/>
  <c r="AK26" i="21"/>
  <c r="AK26" i="19"/>
  <c r="AJ54" i="21"/>
  <c r="AJ54" i="20"/>
  <c r="AJ54" i="19"/>
  <c r="BG54" i="19" s="1"/>
  <c r="AJ54" i="4"/>
  <c r="BG54" i="4" s="1"/>
  <c r="AO57" i="21"/>
  <c r="AO57" i="20"/>
  <c r="AO57" i="19"/>
  <c r="AM59" i="21"/>
  <c r="AM59" i="20"/>
  <c r="AM59" i="19"/>
  <c r="AK61" i="20"/>
  <c r="AK61" i="21"/>
  <c r="AK61" i="19"/>
  <c r="AJ62" i="21"/>
  <c r="AJ62" i="20"/>
  <c r="AJ62" i="19"/>
  <c r="AJ62" i="4"/>
  <c r="AO65" i="20"/>
  <c r="AO65" i="21"/>
  <c r="AO65" i="19"/>
  <c r="AN66" i="20"/>
  <c r="AN66" i="21"/>
  <c r="AN66" i="19"/>
  <c r="AM67" i="21"/>
  <c r="AM67" i="20"/>
  <c r="AM67" i="19"/>
  <c r="AM67" i="4"/>
  <c r="AL68" i="21"/>
  <c r="AL68" i="20"/>
  <c r="AL68" i="19"/>
  <c r="AL68" i="4"/>
  <c r="AL69" i="21"/>
  <c r="AL69" i="20"/>
  <c r="AL69" i="19"/>
  <c r="AL70" i="21"/>
  <c r="AL70" i="20"/>
  <c r="AL70" i="19"/>
  <c r="AO58" i="4"/>
  <c r="AK82" i="4"/>
  <c r="AP21" i="21"/>
  <c r="AP21" i="20"/>
  <c r="AP21" i="19"/>
  <c r="AQ28" i="20"/>
  <c r="AQ28" i="21"/>
  <c r="AQ28" i="19"/>
  <c r="AQ39" i="20"/>
  <c r="AQ39" i="21"/>
  <c r="AQ39" i="19"/>
  <c r="AQ39" i="4"/>
  <c r="AM71" i="20"/>
  <c r="AM71" i="21"/>
  <c r="AM71" i="19"/>
  <c r="AM71" i="4"/>
  <c r="AJ74" i="20"/>
  <c r="AJ74" i="21"/>
  <c r="AJ74" i="19"/>
  <c r="BG74" i="19" s="1"/>
  <c r="AL80" i="20"/>
  <c r="AL80" i="21"/>
  <c r="AL80" i="19"/>
  <c r="AM90" i="21"/>
  <c r="AM90" i="20"/>
  <c r="AM90" i="19"/>
  <c r="AK92" i="21"/>
  <c r="AK92" i="20"/>
  <c r="AK92" i="19"/>
  <c r="AJ93" i="20"/>
  <c r="AJ93" i="21"/>
  <c r="AJ93" i="19"/>
  <c r="AQ94" i="21"/>
  <c r="AQ94" i="20"/>
  <c r="AQ94" i="19"/>
  <c r="AP95" i="20"/>
  <c r="AP95" i="21"/>
  <c r="AP95" i="19"/>
  <c r="AP95" i="4"/>
  <c r="AO96" i="21"/>
  <c r="AO96" i="20"/>
  <c r="AO96" i="19"/>
  <c r="AN97" i="21"/>
  <c r="AN97" i="20"/>
  <c r="AN97" i="19"/>
  <c r="AM98" i="20"/>
  <c r="AM98" i="21"/>
  <c r="AM98" i="19"/>
  <c r="AL99" i="21"/>
  <c r="AL99" i="20"/>
  <c r="AL99" i="19"/>
  <c r="AL99" i="4"/>
  <c r="AK100" i="21"/>
  <c r="AK100" i="20"/>
  <c r="AK100" i="19"/>
  <c r="AJ101" i="21"/>
  <c r="AJ101" i="20"/>
  <c r="AJ101" i="19"/>
  <c r="AJ101" i="4"/>
  <c r="AQ102" i="21"/>
  <c r="AQ102" i="20"/>
  <c r="AQ102" i="19"/>
  <c r="AP103" i="20"/>
  <c r="AP103" i="21"/>
  <c r="AP103" i="19"/>
  <c r="AO104" i="21"/>
  <c r="AO104" i="20"/>
  <c r="AO104" i="19"/>
  <c r="AN105" i="21"/>
  <c r="AN105" i="20"/>
  <c r="AN105" i="19"/>
  <c r="AM106" i="21"/>
  <c r="AM106" i="20"/>
  <c r="AM106" i="19"/>
  <c r="AQ102" i="4"/>
  <c r="AJ19" i="20"/>
  <c r="AJ19" i="21"/>
  <c r="AJ19" i="19"/>
  <c r="AL25" i="20"/>
  <c r="AL25" i="21"/>
  <c r="AL25" i="19"/>
  <c r="AJ31" i="20"/>
  <c r="AJ31" i="21"/>
  <c r="AJ31" i="19"/>
  <c r="AO33" i="21"/>
  <c r="AO33" i="20"/>
  <c r="AO33" i="19"/>
  <c r="AO33" i="4"/>
  <c r="AN34" i="21"/>
  <c r="AN34" i="20"/>
  <c r="AN34" i="19"/>
  <c r="AM35" i="21"/>
  <c r="AM35" i="20"/>
  <c r="AM35" i="19"/>
  <c r="AL36" i="21"/>
  <c r="AL36" i="20"/>
  <c r="AL36" i="19"/>
  <c r="BI36" i="19" s="1"/>
  <c r="AJ38" i="21"/>
  <c r="AJ38" i="20"/>
  <c r="AJ38" i="19"/>
  <c r="BG38" i="19" s="1"/>
  <c r="AP40" i="20"/>
  <c r="AP40" i="21"/>
  <c r="AP40" i="19"/>
  <c r="AO41" i="20"/>
  <c r="AO41" i="21"/>
  <c r="AO41" i="19"/>
  <c r="AN42" i="20"/>
  <c r="AN42" i="21"/>
  <c r="AN42" i="19"/>
  <c r="AM43" i="21"/>
  <c r="AM43" i="20"/>
  <c r="AM43" i="19"/>
  <c r="AL44" i="20"/>
  <c r="AL44" i="21"/>
  <c r="AL44" i="19"/>
  <c r="AK45" i="20"/>
  <c r="AK45" i="21"/>
  <c r="AK45" i="19"/>
  <c r="AJ46" i="21"/>
  <c r="AJ46" i="20"/>
  <c r="AJ46" i="19"/>
  <c r="AP48" i="20"/>
  <c r="AP48" i="21"/>
  <c r="AP48" i="19"/>
  <c r="AO49" i="21"/>
  <c r="AO49" i="20"/>
  <c r="AO49" i="19"/>
  <c r="AP50" i="21"/>
  <c r="AP50" i="20"/>
  <c r="AP50" i="19"/>
  <c r="AK73" i="20"/>
  <c r="AK73" i="21"/>
  <c r="AK73" i="19"/>
  <c r="BH73" i="19" s="1"/>
  <c r="AQ75" i="20"/>
  <c r="AQ75" i="21"/>
  <c r="AQ75" i="19"/>
  <c r="AP76" i="20"/>
  <c r="AP76" i="21"/>
  <c r="AP76" i="19"/>
  <c r="AP76" i="4"/>
  <c r="AM79" i="20"/>
  <c r="AM79" i="21"/>
  <c r="AM79" i="19"/>
  <c r="AJ82" i="21"/>
  <c r="AJ82" i="20"/>
  <c r="AJ82" i="19"/>
  <c r="AP84" i="20"/>
  <c r="AP84" i="21"/>
  <c r="AP84" i="19"/>
  <c r="AP84" i="4"/>
  <c r="AN86" i="21"/>
  <c r="AN86" i="20"/>
  <c r="AN86" i="19"/>
  <c r="AP21" i="4"/>
  <c r="AK45" i="4"/>
  <c r="AK18" i="21"/>
  <c r="AK18" i="20"/>
  <c r="AK18" i="19"/>
  <c r="BH18" i="19" s="1"/>
  <c r="AO22" i="20"/>
  <c r="AO22" i="21"/>
  <c r="AO22" i="19"/>
  <c r="AJ27" i="21"/>
  <c r="AJ27" i="20"/>
  <c r="AJ27" i="19"/>
  <c r="AO30" i="20"/>
  <c r="AO30" i="21"/>
  <c r="AO30" i="19"/>
  <c r="AJ51" i="20"/>
  <c r="AJ51" i="21"/>
  <c r="AJ51" i="19"/>
  <c r="AK53" i="21"/>
  <c r="AK53" i="20"/>
  <c r="AK53" i="19"/>
  <c r="AP56" i="21"/>
  <c r="AP56" i="20"/>
  <c r="AP56" i="19"/>
  <c r="BM56" i="19" s="1"/>
  <c r="AL60" i="20"/>
  <c r="AL60" i="21"/>
  <c r="AL60" i="19"/>
  <c r="AL60" i="4"/>
  <c r="AO61" i="4"/>
  <c r="AK61" i="4"/>
  <c r="AM16" i="21"/>
  <c r="AM16" i="20"/>
  <c r="AM16" i="19"/>
  <c r="BJ16" i="19" s="1"/>
  <c r="AN23" i="20"/>
  <c r="AN23" i="21"/>
  <c r="AN23" i="19"/>
  <c r="AN32" i="21"/>
  <c r="AN32" i="20"/>
  <c r="AN32" i="19"/>
  <c r="AQ47" i="21"/>
  <c r="AQ47" i="20"/>
  <c r="AQ47" i="19"/>
  <c r="AQ47" i="4"/>
  <c r="AL72" i="21"/>
  <c r="AL72" i="20"/>
  <c r="AL72" i="19"/>
  <c r="AN78" i="20"/>
  <c r="AN78" i="21"/>
  <c r="AN78" i="19"/>
  <c r="AK81" i="20"/>
  <c r="AK81" i="21"/>
  <c r="AK81" i="19"/>
  <c r="AQ83" i="21"/>
  <c r="AQ83" i="20"/>
  <c r="AQ83" i="19"/>
  <c r="AO85" i="21"/>
  <c r="AO85" i="20"/>
  <c r="AO85" i="19"/>
  <c r="AO85" i="4"/>
  <c r="AM87" i="20"/>
  <c r="AM87" i="21"/>
  <c r="AM87" i="19"/>
  <c r="AK37" i="4"/>
  <c r="AO96" i="4"/>
  <c r="AO57" i="4"/>
  <c r="AO65" i="4"/>
  <c r="AP15" i="20"/>
  <c r="BM15" i="20" s="1"/>
  <c r="AP15" i="21"/>
  <c r="AP15" i="19"/>
  <c r="AO16" i="21"/>
  <c r="AO16" i="20"/>
  <c r="AO16" i="19"/>
  <c r="AN17" i="21"/>
  <c r="AN17" i="20"/>
  <c r="AN17" i="19"/>
  <c r="BK17" i="19" s="1"/>
  <c r="AM18" i="21"/>
  <c r="AM18" i="20"/>
  <c r="AM18" i="19"/>
  <c r="AL19" i="20"/>
  <c r="AL19" i="21"/>
  <c r="AL19" i="19"/>
  <c r="AK20" i="20"/>
  <c r="AK20" i="21"/>
  <c r="AK20" i="19"/>
  <c r="AJ21" i="21"/>
  <c r="AJ21" i="20"/>
  <c r="AJ21" i="19"/>
  <c r="AQ22" i="21"/>
  <c r="AQ22" i="20"/>
  <c r="AQ22" i="19"/>
  <c r="AP23" i="20"/>
  <c r="AP23" i="21"/>
  <c r="AP23" i="19"/>
  <c r="AO24" i="21"/>
  <c r="AO24" i="20"/>
  <c r="AO24" i="19"/>
  <c r="AN25" i="21"/>
  <c r="AN25" i="20"/>
  <c r="AN25" i="19"/>
  <c r="AM26" i="20"/>
  <c r="AM26" i="21"/>
  <c r="AM26" i="19"/>
  <c r="AL27" i="21"/>
  <c r="AL27" i="20"/>
  <c r="AL27" i="19"/>
  <c r="AK28" i="20"/>
  <c r="AK28" i="21"/>
  <c r="AK28" i="19"/>
  <c r="AJ29" i="20"/>
  <c r="AJ29" i="21"/>
  <c r="AJ29" i="19"/>
  <c r="AQ30" i="20"/>
  <c r="AQ30" i="21"/>
  <c r="AQ30" i="19"/>
  <c r="AL31" i="21"/>
  <c r="AL31" i="20"/>
  <c r="AL31" i="19"/>
  <c r="AP32" i="20"/>
  <c r="AP32" i="21"/>
  <c r="AP32" i="19"/>
  <c r="AQ33" i="21"/>
  <c r="AQ33" i="20"/>
  <c r="AQ33" i="19"/>
  <c r="AP34" i="21"/>
  <c r="AP34" i="20"/>
  <c r="AP34" i="19"/>
  <c r="BM34" i="19" s="1"/>
  <c r="AO35" i="20"/>
  <c r="AO35" i="21"/>
  <c r="AO35" i="19"/>
  <c r="BL35" i="19" s="1"/>
  <c r="AN36" i="20"/>
  <c r="AN36" i="21"/>
  <c r="AN36" i="19"/>
  <c r="BK36" i="19" s="1"/>
  <c r="AM37" i="21"/>
  <c r="AM37" i="20"/>
  <c r="AM37" i="19"/>
  <c r="BJ37" i="19" s="1"/>
  <c r="AL38" i="21"/>
  <c r="AL38" i="20"/>
  <c r="AL38" i="19"/>
  <c r="AK39" i="20"/>
  <c r="AK39" i="21"/>
  <c r="AK39" i="19"/>
  <c r="AJ40" i="21"/>
  <c r="AJ40" i="20"/>
  <c r="AJ40" i="19"/>
  <c r="AQ41" i="21"/>
  <c r="AQ41" i="20"/>
  <c r="AQ41" i="19"/>
  <c r="AP42" i="21"/>
  <c r="AP42" i="20"/>
  <c r="AP42" i="19"/>
  <c r="AO43" i="21"/>
  <c r="AO43" i="20"/>
  <c r="AO43" i="19"/>
  <c r="AN44" i="21"/>
  <c r="AN44" i="20"/>
  <c r="AN44" i="19"/>
  <c r="AM45" i="21"/>
  <c r="AM45" i="20"/>
  <c r="AM45" i="19"/>
  <c r="AL46" i="21"/>
  <c r="AL46" i="20"/>
  <c r="AL46" i="19"/>
  <c r="AK47" i="21"/>
  <c r="AK47" i="20"/>
  <c r="AK47" i="19"/>
  <c r="AJ48" i="21"/>
  <c r="AJ48" i="20"/>
  <c r="AJ48" i="19"/>
  <c r="AQ49" i="21"/>
  <c r="AQ49" i="20"/>
  <c r="AQ49" i="19"/>
  <c r="AJ50" i="21"/>
  <c r="AJ50" i="20"/>
  <c r="AJ50" i="19"/>
  <c r="AL51" i="20"/>
  <c r="AL51" i="21"/>
  <c r="AL51" i="19"/>
  <c r="AN52" i="21"/>
  <c r="AN52" i="20"/>
  <c r="AN52" i="19"/>
  <c r="AM53" i="21"/>
  <c r="AM53" i="20"/>
  <c r="AM53" i="19"/>
  <c r="AL54" i="20"/>
  <c r="AL54" i="21"/>
  <c r="AL54" i="19"/>
  <c r="AK55" i="20"/>
  <c r="AK55" i="21"/>
  <c r="AK55" i="19"/>
  <c r="BH55" i="19" s="1"/>
  <c r="AJ56" i="21"/>
  <c r="AJ56" i="20"/>
  <c r="AJ56" i="19"/>
  <c r="AQ57" i="21"/>
  <c r="AQ57" i="20"/>
  <c r="AQ57" i="19"/>
  <c r="AP58" i="21"/>
  <c r="AP58" i="20"/>
  <c r="AP58" i="19"/>
  <c r="AO59" i="21"/>
  <c r="AO59" i="20"/>
  <c r="AO59" i="19"/>
  <c r="AN60" i="20"/>
  <c r="AN60" i="21"/>
  <c r="AN60" i="19"/>
  <c r="AM61" i="21"/>
  <c r="AM61" i="20"/>
  <c r="AM61" i="19"/>
  <c r="AL62" i="21"/>
  <c r="AL62" i="20"/>
  <c r="AL62" i="19"/>
  <c r="AK63" i="21"/>
  <c r="AK63" i="20"/>
  <c r="AK63" i="19"/>
  <c r="AJ64" i="21"/>
  <c r="AJ64" i="20"/>
  <c r="AJ64" i="19"/>
  <c r="AQ65" i="20"/>
  <c r="AQ65" i="21"/>
  <c r="AQ65" i="19"/>
  <c r="AP66" i="21"/>
  <c r="AP66" i="20"/>
  <c r="AP66" i="19"/>
  <c r="AO67" i="21"/>
  <c r="AO67" i="20"/>
  <c r="AO67" i="19"/>
  <c r="AN68" i="21"/>
  <c r="AN68" i="20"/>
  <c r="AN68" i="19"/>
  <c r="AN69" i="21"/>
  <c r="AN69" i="20"/>
  <c r="AN69" i="19"/>
  <c r="AN70" i="20"/>
  <c r="AN70" i="21"/>
  <c r="AN70" i="19"/>
  <c r="AO71" i="20"/>
  <c r="AO71" i="21"/>
  <c r="AO71" i="19"/>
  <c r="AN72" i="20"/>
  <c r="AN72" i="21"/>
  <c r="AN72" i="19"/>
  <c r="AM73" i="21"/>
  <c r="AM73" i="20"/>
  <c r="AM73" i="19"/>
  <c r="BJ73" i="19" s="1"/>
  <c r="AL74" i="20"/>
  <c r="AL74" i="21"/>
  <c r="AL74" i="19"/>
  <c r="BI74" i="19" s="1"/>
  <c r="AK75" i="20"/>
  <c r="AK75" i="21"/>
  <c r="AK75" i="19"/>
  <c r="BH75" i="19" s="1"/>
  <c r="AJ76" i="21"/>
  <c r="AJ76" i="20"/>
  <c r="AJ76" i="19"/>
  <c r="BG76" i="19" s="1"/>
  <c r="AQ77" i="20"/>
  <c r="AQ77" i="21"/>
  <c r="AQ77" i="19"/>
  <c r="AP78" i="20"/>
  <c r="AP78" i="21"/>
  <c r="AP78" i="19"/>
  <c r="AO79" i="21"/>
  <c r="AO79" i="20"/>
  <c r="AO79" i="19"/>
  <c r="AN80" i="20"/>
  <c r="AN80" i="21"/>
  <c r="AN80" i="19"/>
  <c r="AM81" i="21"/>
  <c r="AM81" i="20"/>
  <c r="AM81" i="19"/>
  <c r="AL82" i="20"/>
  <c r="AL82" i="21"/>
  <c r="AL82" i="19"/>
  <c r="AK83" i="20"/>
  <c r="AK83" i="21"/>
  <c r="AK83" i="19"/>
  <c r="AJ84" i="21"/>
  <c r="AJ84" i="20"/>
  <c r="AJ84" i="19"/>
  <c r="AQ85" i="20"/>
  <c r="AQ85" i="21"/>
  <c r="AQ85" i="19"/>
  <c r="AP86" i="21"/>
  <c r="AP86" i="20"/>
  <c r="AP86" i="19"/>
  <c r="AO87" i="21"/>
  <c r="AO87" i="20"/>
  <c r="AO87" i="19"/>
  <c r="AO88" i="21"/>
  <c r="AO88" i="20"/>
  <c r="AO88" i="19"/>
  <c r="AO89" i="21"/>
  <c r="AO89" i="20"/>
  <c r="AO89" i="19"/>
  <c r="AO90" i="21"/>
  <c r="AO90" i="20"/>
  <c r="AO90" i="19"/>
  <c r="AN91" i="21"/>
  <c r="AN91" i="20"/>
  <c r="AN91" i="19"/>
  <c r="AM92" i="21"/>
  <c r="AM92" i="20"/>
  <c r="AM92" i="19"/>
  <c r="AL93" i="20"/>
  <c r="AL93" i="21"/>
  <c r="AL93" i="19"/>
  <c r="AK94" i="20"/>
  <c r="AK94" i="21"/>
  <c r="AK94" i="19"/>
  <c r="AJ95" i="21"/>
  <c r="AJ95" i="20"/>
  <c r="AJ95" i="19"/>
  <c r="AQ96" i="21"/>
  <c r="AQ96" i="20"/>
  <c r="AQ96" i="19"/>
  <c r="AP97" i="21"/>
  <c r="AP97" i="20"/>
  <c r="AP97" i="19"/>
  <c r="AO98" i="20"/>
  <c r="AO98" i="21"/>
  <c r="AO98" i="19"/>
  <c r="AN99" i="20"/>
  <c r="AN99" i="21"/>
  <c r="AN99" i="19"/>
  <c r="AM100" i="21"/>
  <c r="AM100" i="20"/>
  <c r="AM100" i="19"/>
  <c r="AL101" i="20"/>
  <c r="AL101" i="21"/>
  <c r="AL101" i="19"/>
  <c r="AK102" i="21"/>
  <c r="AK102" i="20"/>
  <c r="AK102" i="19"/>
  <c r="AJ103" i="21"/>
  <c r="AJ103" i="20"/>
  <c r="AJ103" i="19"/>
  <c r="AQ104" i="21"/>
  <c r="AQ104" i="20"/>
  <c r="AQ104" i="19"/>
  <c r="AP105" i="21"/>
  <c r="AP105" i="20"/>
  <c r="AP105" i="19"/>
  <c r="AO106" i="21"/>
  <c r="AO106" i="20"/>
  <c r="AO106" i="19"/>
  <c r="AO107" i="21"/>
  <c r="AO107" i="20"/>
  <c r="AO107" i="19"/>
  <c r="AO108" i="20"/>
  <c r="AO108" i="21"/>
  <c r="AO108" i="19"/>
  <c r="AO109" i="20"/>
  <c r="AO109" i="21"/>
  <c r="AO109" i="19"/>
  <c r="AQ15" i="21"/>
  <c r="AQ15" i="20"/>
  <c r="AQ15" i="19"/>
  <c r="AP16" i="21"/>
  <c r="AP16" i="20"/>
  <c r="AP16" i="19"/>
  <c r="BM16" i="19" s="1"/>
  <c r="AO17" i="21"/>
  <c r="AO17" i="20"/>
  <c r="AO17" i="19"/>
  <c r="BL17" i="19" s="1"/>
  <c r="AN18" i="20"/>
  <c r="AN18" i="21"/>
  <c r="AN18" i="19"/>
  <c r="AM19" i="21"/>
  <c r="AM19" i="20"/>
  <c r="AM19" i="19"/>
  <c r="AL20" i="20"/>
  <c r="AL20" i="21"/>
  <c r="AL20" i="19"/>
  <c r="AK21" i="21"/>
  <c r="AK21" i="20"/>
  <c r="AK21" i="19"/>
  <c r="AJ22" i="21"/>
  <c r="AJ22" i="20"/>
  <c r="AJ22" i="19"/>
  <c r="AQ23" i="21"/>
  <c r="AQ23" i="20"/>
  <c r="AQ23" i="19"/>
  <c r="AP24" i="21"/>
  <c r="AP24" i="20"/>
  <c r="AP24" i="19"/>
  <c r="AO25" i="21"/>
  <c r="AO25" i="20"/>
  <c r="AO25" i="19"/>
  <c r="AN26" i="21"/>
  <c r="AN26" i="20"/>
  <c r="AN26" i="19"/>
  <c r="AM27" i="21"/>
  <c r="AM27" i="20"/>
  <c r="AM27" i="19"/>
  <c r="AL28" i="20"/>
  <c r="AL28" i="21"/>
  <c r="AL28" i="19"/>
  <c r="AK29" i="20"/>
  <c r="AK29" i="21"/>
  <c r="AK29" i="19"/>
  <c r="AJ30" i="20"/>
  <c r="AJ30" i="21"/>
  <c r="AJ30" i="19"/>
  <c r="AM31" i="21"/>
  <c r="AM31" i="20"/>
  <c r="AM31" i="19"/>
  <c r="AQ32" i="20"/>
  <c r="AQ32" i="21"/>
  <c r="AQ32" i="19"/>
  <c r="AJ33" i="20"/>
  <c r="AJ33" i="21"/>
  <c r="AJ33" i="19"/>
  <c r="AQ34" i="21"/>
  <c r="AQ34" i="20"/>
  <c r="AQ34" i="19"/>
  <c r="AP35" i="21"/>
  <c r="AP35" i="20"/>
  <c r="AP35" i="19"/>
  <c r="BM35" i="19" s="1"/>
  <c r="AO36" i="20"/>
  <c r="AO36" i="21"/>
  <c r="AO36" i="19"/>
  <c r="BL36" i="19" s="1"/>
  <c r="AN37" i="21"/>
  <c r="AN37" i="20"/>
  <c r="AN37" i="19"/>
  <c r="BK37" i="19" s="1"/>
  <c r="AM38" i="20"/>
  <c r="AM38" i="21"/>
  <c r="AM38" i="19"/>
  <c r="AL39" i="20"/>
  <c r="AL39" i="21"/>
  <c r="AL39" i="19"/>
  <c r="AK40" i="20"/>
  <c r="AK40" i="21"/>
  <c r="AK40" i="19"/>
  <c r="AJ41" i="20"/>
  <c r="AJ41" i="21"/>
  <c r="AJ41" i="19"/>
  <c r="AQ42" i="20"/>
  <c r="AQ42" i="21"/>
  <c r="AQ42" i="19"/>
  <c r="AP43" i="20"/>
  <c r="AP43" i="21"/>
  <c r="AP43" i="19"/>
  <c r="AO44" i="21"/>
  <c r="AO44" i="20"/>
  <c r="AO44" i="19"/>
  <c r="AN45" i="21"/>
  <c r="AN45" i="20"/>
  <c r="AN45" i="19"/>
  <c r="AM46" i="21"/>
  <c r="AM46" i="20"/>
  <c r="AM46" i="19"/>
  <c r="AL47" i="21"/>
  <c r="AL47" i="20"/>
  <c r="AL47" i="19"/>
  <c r="AK48" i="20"/>
  <c r="AK48" i="21"/>
  <c r="AK48" i="19"/>
  <c r="AJ49" i="21"/>
  <c r="AJ49" i="20"/>
  <c r="AJ49" i="19"/>
  <c r="AK50" i="21"/>
  <c r="AK50" i="20"/>
  <c r="AK50" i="19"/>
  <c r="AM51" i="21"/>
  <c r="AM51" i="20"/>
  <c r="AM51" i="19"/>
  <c r="AO52" i="21"/>
  <c r="AO52" i="20"/>
  <c r="AO52" i="19"/>
  <c r="AN53" i="21"/>
  <c r="AN53" i="20"/>
  <c r="AN53" i="19"/>
  <c r="BK53" i="19" s="1"/>
  <c r="AM54" i="21"/>
  <c r="AM54" i="20"/>
  <c r="AM54" i="19"/>
  <c r="BJ54" i="19" s="1"/>
  <c r="AL55" i="21"/>
  <c r="AL55" i="20"/>
  <c r="AL55" i="19"/>
  <c r="BI55" i="19" s="1"/>
  <c r="AK56" i="21"/>
  <c r="AK56" i="20"/>
  <c r="AK56" i="19"/>
  <c r="BH56" i="19" s="1"/>
  <c r="AJ57" i="21"/>
  <c r="AJ57" i="20"/>
  <c r="AJ57" i="19"/>
  <c r="BG57" i="19" s="1"/>
  <c r="AQ58" i="20"/>
  <c r="AQ58" i="21"/>
  <c r="AQ58" i="19"/>
  <c r="AP59" i="21"/>
  <c r="AP59" i="20"/>
  <c r="AP59" i="19"/>
  <c r="AO60" i="21"/>
  <c r="AO60" i="20"/>
  <c r="AO60" i="19"/>
  <c r="AN61" i="21"/>
  <c r="AN61" i="20"/>
  <c r="AN61" i="19"/>
  <c r="AM62" i="21"/>
  <c r="AM62" i="20"/>
  <c r="AM62" i="19"/>
  <c r="AL63" i="21"/>
  <c r="AL63" i="20"/>
  <c r="AL63" i="19"/>
  <c r="AK64" i="21"/>
  <c r="AK64" i="20"/>
  <c r="AK64" i="19"/>
  <c r="AJ65" i="21"/>
  <c r="AJ65" i="20"/>
  <c r="AJ65" i="19"/>
  <c r="AQ66" i="21"/>
  <c r="AQ66" i="20"/>
  <c r="AQ66" i="19"/>
  <c r="AP67" i="21"/>
  <c r="AP67" i="20"/>
  <c r="AP67" i="19"/>
  <c r="AO68" i="21"/>
  <c r="AO68" i="20"/>
  <c r="AO68" i="19"/>
  <c r="AO69" i="21"/>
  <c r="AO69" i="20"/>
  <c r="AO69" i="19"/>
  <c r="AO70" i="21"/>
  <c r="AO70" i="20"/>
  <c r="AO70" i="19"/>
  <c r="AP71" i="20"/>
  <c r="AP71" i="21"/>
  <c r="AP71" i="19"/>
  <c r="AO72" i="21"/>
  <c r="AO72" i="20"/>
  <c r="AO72" i="19"/>
  <c r="AN73" i="21"/>
  <c r="AN73" i="20"/>
  <c r="AN73" i="19"/>
  <c r="BK73" i="19" s="1"/>
  <c r="AM74" i="21"/>
  <c r="AM74" i="20"/>
  <c r="AM74" i="19"/>
  <c r="BJ74" i="19" s="1"/>
  <c r="AL75" i="20"/>
  <c r="AL75" i="21"/>
  <c r="AL75" i="19"/>
  <c r="AK76" i="20"/>
  <c r="AK76" i="21"/>
  <c r="AK76" i="19"/>
  <c r="AJ77" i="20"/>
  <c r="AJ77" i="21"/>
  <c r="AJ77" i="19"/>
  <c r="AQ78" i="20"/>
  <c r="AQ78" i="21"/>
  <c r="AQ78" i="19"/>
  <c r="AP79" i="20"/>
  <c r="AP79" i="21"/>
  <c r="AP79" i="19"/>
  <c r="AO80" i="20"/>
  <c r="AO80" i="21"/>
  <c r="AO80" i="19"/>
  <c r="AN81" i="21"/>
  <c r="AN81" i="20"/>
  <c r="AN81" i="19"/>
  <c r="AM82" i="20"/>
  <c r="AM82" i="21"/>
  <c r="AM82" i="19"/>
  <c r="AL83" i="20"/>
  <c r="AL83" i="21"/>
  <c r="AL83" i="19"/>
  <c r="AK84" i="21"/>
  <c r="AK84" i="20"/>
  <c r="AK84" i="19"/>
  <c r="AJ85" i="21"/>
  <c r="AJ85" i="20"/>
  <c r="AJ85" i="19"/>
  <c r="AQ86" i="21"/>
  <c r="AQ86" i="20"/>
  <c r="AQ86" i="19"/>
  <c r="AP87" i="21"/>
  <c r="AP87" i="20"/>
  <c r="AP87" i="19"/>
  <c r="AP88" i="21"/>
  <c r="AP88" i="20"/>
  <c r="AP88" i="19"/>
  <c r="AP89" i="20"/>
  <c r="AP89" i="21"/>
  <c r="AP89" i="19"/>
  <c r="AP90" i="21"/>
  <c r="AP90" i="20"/>
  <c r="AP90" i="19"/>
  <c r="AO91" i="21"/>
  <c r="AO91" i="20"/>
  <c r="AO91" i="19"/>
  <c r="AN92" i="21"/>
  <c r="AN92" i="20"/>
  <c r="AN92" i="19"/>
  <c r="AM93" i="20"/>
  <c r="AM93" i="21"/>
  <c r="AM93" i="19"/>
  <c r="AL94" i="21"/>
  <c r="AL94" i="20"/>
  <c r="AL94" i="19"/>
  <c r="AK95" i="21"/>
  <c r="AK95" i="20"/>
  <c r="AK95" i="19"/>
  <c r="AJ96" i="21"/>
  <c r="AJ96" i="20"/>
  <c r="AJ96" i="19"/>
  <c r="AQ97" i="21"/>
  <c r="AQ97" i="20"/>
  <c r="AQ97" i="19"/>
  <c r="AP98" i="21"/>
  <c r="AP98" i="20"/>
  <c r="AP98" i="19"/>
  <c r="AO99" i="20"/>
  <c r="AO99" i="21"/>
  <c r="AO99" i="19"/>
  <c r="AN100" i="21"/>
  <c r="AN100" i="20"/>
  <c r="AN100" i="19"/>
  <c r="AM101" i="21"/>
  <c r="AM101" i="20"/>
  <c r="AM101" i="19"/>
  <c r="AL102" i="21"/>
  <c r="AL102" i="20"/>
  <c r="AL102" i="19"/>
  <c r="AK103" i="20"/>
  <c r="AK103" i="21"/>
  <c r="AK103" i="19"/>
  <c r="AJ104" i="21"/>
  <c r="AJ104" i="20"/>
  <c r="AJ104" i="19"/>
  <c r="AQ105" i="21"/>
  <c r="AQ105" i="20"/>
  <c r="AQ105" i="19"/>
  <c r="AP106" i="20"/>
  <c r="AP106" i="21"/>
  <c r="AP106" i="19"/>
  <c r="AP107" i="20"/>
  <c r="AP107" i="21"/>
  <c r="AP107" i="19"/>
  <c r="AP108" i="21"/>
  <c r="AP108" i="20"/>
  <c r="AP108" i="19"/>
  <c r="AP109" i="21"/>
  <c r="AP109" i="20"/>
  <c r="AP109" i="19"/>
  <c r="AO59" i="4"/>
  <c r="AJ15" i="21"/>
  <c r="AJ15" i="20"/>
  <c r="AJ15" i="19"/>
  <c r="AQ16" i="21"/>
  <c r="AQ16" i="20"/>
  <c r="AQ16" i="19"/>
  <c r="BN16" i="19" s="1"/>
  <c r="AP17" i="21"/>
  <c r="AP17" i="20"/>
  <c r="AP17" i="19"/>
  <c r="BM17" i="19" s="1"/>
  <c r="AO18" i="21"/>
  <c r="AO18" i="20"/>
  <c r="AO18" i="19"/>
  <c r="BL18" i="19" s="1"/>
  <c r="AN19" i="21"/>
  <c r="AN19" i="20"/>
  <c r="AN19" i="19"/>
  <c r="AM20" i="21"/>
  <c r="AM20" i="20"/>
  <c r="AM20" i="19"/>
  <c r="AL21" i="20"/>
  <c r="AL21" i="21"/>
  <c r="AL21" i="19"/>
  <c r="AK22" i="21"/>
  <c r="AK22" i="20"/>
  <c r="AK22" i="19"/>
  <c r="AJ23" i="21"/>
  <c r="AJ23" i="20"/>
  <c r="AJ23" i="19"/>
  <c r="AQ24" i="21"/>
  <c r="AQ24" i="20"/>
  <c r="AQ24" i="19"/>
  <c r="AP25" i="20"/>
  <c r="AP25" i="21"/>
  <c r="AP25" i="19"/>
  <c r="AO26" i="20"/>
  <c r="AO26" i="21"/>
  <c r="AO26" i="19"/>
  <c r="AN27" i="21"/>
  <c r="AN27" i="20"/>
  <c r="AN27" i="19"/>
  <c r="AM28" i="20"/>
  <c r="AM28" i="21"/>
  <c r="AM28" i="19"/>
  <c r="AL29" i="21"/>
  <c r="AL29" i="20"/>
  <c r="AL29" i="19"/>
  <c r="AK30" i="20"/>
  <c r="AK30" i="21"/>
  <c r="AK30" i="19"/>
  <c r="AN31" i="21"/>
  <c r="AN31" i="20"/>
  <c r="AN31" i="19"/>
  <c r="AJ32" i="21"/>
  <c r="AJ32" i="20"/>
  <c r="AJ32" i="19"/>
  <c r="AK33" i="20"/>
  <c r="AK33" i="21"/>
  <c r="AK33" i="19"/>
  <c r="AJ34" i="21"/>
  <c r="AJ34" i="20"/>
  <c r="AJ34" i="19"/>
  <c r="AQ35" i="20"/>
  <c r="AQ35" i="21"/>
  <c r="AQ35" i="19"/>
  <c r="BN35" i="19" s="1"/>
  <c r="AP36" i="20"/>
  <c r="AP36" i="21"/>
  <c r="AP36" i="19"/>
  <c r="BM36" i="19" s="1"/>
  <c r="AO37" i="21"/>
  <c r="AO37" i="20"/>
  <c r="AO37" i="19"/>
  <c r="BL37" i="19" s="1"/>
  <c r="AN38" i="21"/>
  <c r="AN38" i="20"/>
  <c r="AN38" i="19"/>
  <c r="AM39" i="20"/>
  <c r="AM39" i="21"/>
  <c r="AM39" i="19"/>
  <c r="AL40" i="20"/>
  <c r="AL40" i="21"/>
  <c r="AL40" i="19"/>
  <c r="AK41" i="20"/>
  <c r="AK41" i="21"/>
  <c r="AK41" i="19"/>
  <c r="AJ42" i="21"/>
  <c r="AJ42" i="20"/>
  <c r="AJ42" i="19"/>
  <c r="AQ43" i="21"/>
  <c r="AQ43" i="20"/>
  <c r="AQ43" i="19"/>
  <c r="AP44" i="20"/>
  <c r="AP44" i="21"/>
  <c r="AP44" i="19"/>
  <c r="AO45" i="21"/>
  <c r="AO45" i="20"/>
  <c r="AO45" i="19"/>
  <c r="AN46" i="20"/>
  <c r="AN46" i="21"/>
  <c r="AN46" i="19"/>
  <c r="AM47" i="21"/>
  <c r="AM47" i="20"/>
  <c r="AM47" i="19"/>
  <c r="AL48" i="21"/>
  <c r="AL48" i="20"/>
  <c r="AL48" i="19"/>
  <c r="AK49" i="20"/>
  <c r="AK49" i="21"/>
  <c r="AK49" i="19"/>
  <c r="AL50" i="21"/>
  <c r="AL50" i="20"/>
  <c r="AL50" i="19"/>
  <c r="AN51" i="21"/>
  <c r="AN51" i="20"/>
  <c r="AN51" i="19"/>
  <c r="AP52" i="20"/>
  <c r="AP52" i="21"/>
  <c r="AP52" i="19"/>
  <c r="AO53" i="20"/>
  <c r="AO53" i="21"/>
  <c r="AO53" i="19"/>
  <c r="AN54" i="21"/>
  <c r="AN54" i="20"/>
  <c r="AN54" i="19"/>
  <c r="BK54" i="19" s="1"/>
  <c r="AM55" i="21"/>
  <c r="AM55" i="20"/>
  <c r="AM55" i="19"/>
  <c r="BJ55" i="19" s="1"/>
  <c r="AL56" i="21"/>
  <c r="AL56" i="20"/>
  <c r="AL56" i="19"/>
  <c r="BI56" i="19" s="1"/>
  <c r="AK57" i="21"/>
  <c r="AK57" i="20"/>
  <c r="AK57" i="19"/>
  <c r="AJ58" i="20"/>
  <c r="AJ58" i="21"/>
  <c r="AJ58" i="19"/>
  <c r="AQ59" i="21"/>
  <c r="AQ59" i="20"/>
  <c r="AQ59" i="19"/>
  <c r="AP60" i="21"/>
  <c r="AP60" i="20"/>
  <c r="AP60" i="19"/>
  <c r="AO61" i="20"/>
  <c r="AO61" i="21"/>
  <c r="AO61" i="19"/>
  <c r="AN62" i="21"/>
  <c r="AN62" i="20"/>
  <c r="AN62" i="19"/>
  <c r="AM63" i="21"/>
  <c r="AM63" i="20"/>
  <c r="AM63" i="19"/>
  <c r="AL64" i="21"/>
  <c r="AL64" i="20"/>
  <c r="AL64" i="19"/>
  <c r="AK65" i="20"/>
  <c r="AK65" i="21"/>
  <c r="AK65" i="19"/>
  <c r="AJ66" i="21"/>
  <c r="AJ66" i="20"/>
  <c r="AJ66" i="19"/>
  <c r="AQ67" i="21"/>
  <c r="AQ67" i="20"/>
  <c r="AQ67" i="19"/>
  <c r="AP68" i="21"/>
  <c r="AP68" i="20"/>
  <c r="AP68" i="19"/>
  <c r="AP69" i="20"/>
  <c r="AP69" i="21"/>
  <c r="AP69" i="19"/>
  <c r="AP70" i="21"/>
  <c r="AP70" i="20"/>
  <c r="AP70" i="19"/>
  <c r="AQ71" i="20"/>
  <c r="AQ71" i="21"/>
  <c r="AQ71" i="19"/>
  <c r="AP72" i="21"/>
  <c r="AP72" i="20"/>
  <c r="AP72" i="19"/>
  <c r="AO73" i="21"/>
  <c r="AO73" i="20"/>
  <c r="AO73" i="19"/>
  <c r="BL73" i="19" s="1"/>
  <c r="AN74" i="21"/>
  <c r="AN74" i="20"/>
  <c r="AN74" i="19"/>
  <c r="BK74" i="19" s="1"/>
  <c r="AM75" i="20"/>
  <c r="AM75" i="21"/>
  <c r="AM75" i="19"/>
  <c r="BJ75" i="19" s="1"/>
  <c r="AL76" i="20"/>
  <c r="AL76" i="21"/>
  <c r="AL76" i="19"/>
  <c r="AK77" i="20"/>
  <c r="AK77" i="21"/>
  <c r="AK77" i="19"/>
  <c r="AJ78" i="20"/>
  <c r="AJ78" i="21"/>
  <c r="AJ78" i="19"/>
  <c r="AQ79" i="20"/>
  <c r="AQ79" i="21"/>
  <c r="AQ79" i="19"/>
  <c r="AP80" i="20"/>
  <c r="AP80" i="21"/>
  <c r="AP80" i="19"/>
  <c r="AO81" i="21"/>
  <c r="AO81" i="20"/>
  <c r="AO81" i="19"/>
  <c r="AN82" i="21"/>
  <c r="AN82" i="20"/>
  <c r="AN82" i="19"/>
  <c r="AM83" i="21"/>
  <c r="AM83" i="20"/>
  <c r="AM83" i="19"/>
  <c r="AL84" i="20"/>
  <c r="AL84" i="21"/>
  <c r="AL84" i="19"/>
  <c r="AK85" i="20"/>
  <c r="AK85" i="21"/>
  <c r="AK85" i="19"/>
  <c r="AJ86" i="21"/>
  <c r="AJ86" i="20"/>
  <c r="AJ86" i="19"/>
  <c r="AQ87" i="20"/>
  <c r="AQ87" i="21"/>
  <c r="AQ87" i="19"/>
  <c r="AQ88" i="21"/>
  <c r="AQ88" i="20"/>
  <c r="AQ88" i="19"/>
  <c r="AQ89" i="20"/>
  <c r="AQ89" i="21"/>
  <c r="AQ89" i="19"/>
  <c r="AQ90" i="20"/>
  <c r="AQ90" i="21"/>
  <c r="AQ90" i="19"/>
  <c r="AP91" i="21"/>
  <c r="AP91" i="20"/>
  <c r="AP91" i="19"/>
  <c r="AO92" i="21"/>
  <c r="AO92" i="20"/>
  <c r="AO92" i="19"/>
  <c r="BL92" i="19" s="1"/>
  <c r="AN93" i="21"/>
  <c r="AN93" i="20"/>
  <c r="AN93" i="19"/>
  <c r="AM94" i="21"/>
  <c r="AM94" i="20"/>
  <c r="AM94" i="19"/>
  <c r="AL95" i="21"/>
  <c r="AL95" i="20"/>
  <c r="AL95" i="19"/>
  <c r="AK96" i="20"/>
  <c r="AK96" i="21"/>
  <c r="AK96" i="19"/>
  <c r="AJ97" i="20"/>
  <c r="AJ97" i="21"/>
  <c r="AJ97" i="19"/>
  <c r="AQ98" i="20"/>
  <c r="AQ98" i="21"/>
  <c r="AQ98" i="19"/>
  <c r="AP99" i="21"/>
  <c r="AP99" i="20"/>
  <c r="AP99" i="19"/>
  <c r="AO100" i="21"/>
  <c r="AO100" i="20"/>
  <c r="AO100" i="19"/>
  <c r="AN101" i="20"/>
  <c r="AN101" i="21"/>
  <c r="AN101" i="19"/>
  <c r="AM102" i="21"/>
  <c r="AM102" i="20"/>
  <c r="AM102" i="19"/>
  <c r="AL103" i="21"/>
  <c r="AL103" i="20"/>
  <c r="AL103" i="19"/>
  <c r="AK104" i="21"/>
  <c r="AK104" i="20"/>
  <c r="AK104" i="19"/>
  <c r="AJ105" i="21"/>
  <c r="AJ105" i="20"/>
  <c r="AJ105" i="19"/>
  <c r="AQ106" i="21"/>
  <c r="AQ106" i="20"/>
  <c r="AQ106" i="19"/>
  <c r="AQ107" i="20"/>
  <c r="AQ107" i="21"/>
  <c r="AQ107" i="19"/>
  <c r="AQ108" i="20"/>
  <c r="AQ108" i="21"/>
  <c r="AQ108" i="19"/>
  <c r="AQ109" i="21"/>
  <c r="AQ109" i="20"/>
  <c r="AQ109" i="19"/>
  <c r="AK15" i="21"/>
  <c r="AK15" i="20"/>
  <c r="AK15" i="19"/>
  <c r="AJ16" i="21"/>
  <c r="AJ16" i="20"/>
  <c r="AJ16" i="19"/>
  <c r="BG16" i="19" s="1"/>
  <c r="AQ17" i="21"/>
  <c r="AQ17" i="20"/>
  <c r="AQ17" i="19"/>
  <c r="BN17" i="19" s="1"/>
  <c r="AP18" i="21"/>
  <c r="AP18" i="20"/>
  <c r="AP18" i="19"/>
  <c r="BM18" i="19" s="1"/>
  <c r="AO19" i="21"/>
  <c r="AO19" i="20"/>
  <c r="AO19" i="19"/>
  <c r="AN20" i="20"/>
  <c r="AN20" i="21"/>
  <c r="AN20" i="19"/>
  <c r="AM21" i="20"/>
  <c r="AM21" i="21"/>
  <c r="AM21" i="19"/>
  <c r="AL22" i="20"/>
  <c r="AL22" i="21"/>
  <c r="AL22" i="19"/>
  <c r="AK23" i="21"/>
  <c r="AK23" i="20"/>
  <c r="AK23" i="19"/>
  <c r="AJ24" i="21"/>
  <c r="AJ24" i="20"/>
  <c r="AJ24" i="19"/>
  <c r="AQ25" i="21"/>
  <c r="AQ25" i="20"/>
  <c r="AQ25" i="19"/>
  <c r="AP26" i="21"/>
  <c r="AP26" i="20"/>
  <c r="AP26" i="19"/>
  <c r="AO27" i="21"/>
  <c r="AO27" i="20"/>
  <c r="AO27" i="19"/>
  <c r="AN28" i="21"/>
  <c r="AN28" i="20"/>
  <c r="AN28" i="19"/>
  <c r="AM29" i="21"/>
  <c r="AM29" i="20"/>
  <c r="AM29" i="19"/>
  <c r="AL30" i="20"/>
  <c r="AL30" i="21"/>
  <c r="AL30" i="19"/>
  <c r="AO31" i="21"/>
  <c r="AO31" i="20"/>
  <c r="AO31" i="19"/>
  <c r="AK32" i="21"/>
  <c r="AK32" i="20"/>
  <c r="AK32" i="19"/>
  <c r="AL33" i="20"/>
  <c r="AL33" i="21"/>
  <c r="AL33" i="19"/>
  <c r="AK34" i="20"/>
  <c r="AK34" i="21"/>
  <c r="AK34" i="19"/>
  <c r="BH34" i="19" s="1"/>
  <c r="AJ35" i="20"/>
  <c r="AJ35" i="21"/>
  <c r="AJ35" i="19"/>
  <c r="AQ36" i="20"/>
  <c r="AQ36" i="21"/>
  <c r="AQ36" i="19"/>
  <c r="BN36" i="19" s="1"/>
  <c r="AP37" i="21"/>
  <c r="AP37" i="20"/>
  <c r="AP37" i="19"/>
  <c r="BM37" i="19" s="1"/>
  <c r="AO38" i="21"/>
  <c r="AO38" i="20"/>
  <c r="AO38" i="19"/>
  <c r="AN39" i="21"/>
  <c r="AN39" i="20"/>
  <c r="AN39" i="19"/>
  <c r="AM40" i="20"/>
  <c r="AM40" i="21"/>
  <c r="AM40" i="19"/>
  <c r="AL41" i="20"/>
  <c r="AL41" i="21"/>
  <c r="AL41" i="19"/>
  <c r="AK42" i="20"/>
  <c r="AK42" i="21"/>
  <c r="AK42" i="19"/>
  <c r="AJ43" i="20"/>
  <c r="AJ43" i="21"/>
  <c r="AJ43" i="19"/>
  <c r="AQ44" i="21"/>
  <c r="AQ44" i="20"/>
  <c r="AQ44" i="19"/>
  <c r="AP45" i="20"/>
  <c r="AP45" i="21"/>
  <c r="AP45" i="19"/>
  <c r="AO46" i="20"/>
  <c r="AO46" i="21"/>
  <c r="AO46" i="19"/>
  <c r="AN47" i="20"/>
  <c r="AN47" i="21"/>
  <c r="AN47" i="19"/>
  <c r="AM48" i="21"/>
  <c r="AM48" i="20"/>
  <c r="AM48" i="19"/>
  <c r="AL49" i="21"/>
  <c r="AL49" i="20"/>
  <c r="AL49" i="19"/>
  <c r="AM50" i="21"/>
  <c r="AM50" i="20"/>
  <c r="AM50" i="19"/>
  <c r="AO51" i="20"/>
  <c r="AO51" i="21"/>
  <c r="AO51" i="19"/>
  <c r="AQ52" i="21"/>
  <c r="AQ52" i="20"/>
  <c r="AQ52" i="19"/>
  <c r="AP53" i="20"/>
  <c r="AP53" i="21"/>
  <c r="AP53" i="19"/>
  <c r="BM53" i="19" s="1"/>
  <c r="AO54" i="21"/>
  <c r="AO54" i="20"/>
  <c r="AO54" i="19"/>
  <c r="BL54" i="19" s="1"/>
  <c r="AN55" i="21"/>
  <c r="AN55" i="20"/>
  <c r="AN55" i="19"/>
  <c r="AM56" i="21"/>
  <c r="AM56" i="20"/>
  <c r="AM56" i="19"/>
  <c r="BJ56" i="19" s="1"/>
  <c r="AL57" i="21"/>
  <c r="AL57" i="20"/>
  <c r="AL57" i="19"/>
  <c r="AK58" i="20"/>
  <c r="AK58" i="21"/>
  <c r="AK58" i="19"/>
  <c r="AJ59" i="21"/>
  <c r="AJ59" i="20"/>
  <c r="AJ59" i="19"/>
  <c r="AQ60" i="20"/>
  <c r="AQ60" i="21"/>
  <c r="AQ60" i="19"/>
  <c r="AP61" i="20"/>
  <c r="AP61" i="21"/>
  <c r="AP61" i="19"/>
  <c r="AO62" i="21"/>
  <c r="AO62" i="20"/>
  <c r="AO62" i="19"/>
  <c r="AN63" i="21"/>
  <c r="AN63" i="20"/>
  <c r="AN63" i="19"/>
  <c r="AM64" i="21"/>
  <c r="AM64" i="20"/>
  <c r="AM64" i="19"/>
  <c r="AL65" i="21"/>
  <c r="AL65" i="20"/>
  <c r="AL65" i="19"/>
  <c r="AK66" i="21"/>
  <c r="AK66" i="20"/>
  <c r="AK66" i="19"/>
  <c r="AJ67" i="21"/>
  <c r="AJ67" i="20"/>
  <c r="AJ67" i="19"/>
  <c r="AQ68" i="21"/>
  <c r="AQ68" i="20"/>
  <c r="AQ68" i="19"/>
  <c r="AQ69" i="20"/>
  <c r="AQ69" i="21"/>
  <c r="AQ69" i="19"/>
  <c r="AQ70" i="21"/>
  <c r="AQ70" i="20"/>
  <c r="AQ70" i="19"/>
  <c r="AJ71" i="21"/>
  <c r="AJ71" i="20"/>
  <c r="AJ71" i="19"/>
  <c r="AQ72" i="21"/>
  <c r="AQ72" i="20"/>
  <c r="AQ72" i="19"/>
  <c r="AP73" i="20"/>
  <c r="AP73" i="21"/>
  <c r="AP73" i="19"/>
  <c r="BM73" i="19" s="1"/>
  <c r="AO74" i="21"/>
  <c r="AO74" i="20"/>
  <c r="AO74" i="19"/>
  <c r="BL74" i="19" s="1"/>
  <c r="AN75" i="21"/>
  <c r="AN75" i="20"/>
  <c r="AN75" i="19"/>
  <c r="BK75" i="19" s="1"/>
  <c r="AM76" i="20"/>
  <c r="AM76" i="21"/>
  <c r="AM76" i="19"/>
  <c r="AL77" i="20"/>
  <c r="AL77" i="21"/>
  <c r="AL77" i="19"/>
  <c r="AK78" i="20"/>
  <c r="AK78" i="21"/>
  <c r="AK78" i="19"/>
  <c r="AJ79" i="20"/>
  <c r="AJ79" i="21"/>
  <c r="AJ79" i="19"/>
  <c r="AQ80" i="20"/>
  <c r="AQ80" i="21"/>
  <c r="AQ80" i="19"/>
  <c r="AP81" i="21"/>
  <c r="AP81" i="20"/>
  <c r="AP81" i="19"/>
  <c r="AO82" i="21"/>
  <c r="AO82" i="20"/>
  <c r="AO82" i="19"/>
  <c r="AN83" i="21"/>
  <c r="AN83" i="20"/>
  <c r="AN83" i="19"/>
  <c r="AM84" i="21"/>
  <c r="AM84" i="20"/>
  <c r="AM84" i="19"/>
  <c r="AL85" i="20"/>
  <c r="AL85" i="21"/>
  <c r="AL85" i="19"/>
  <c r="AK86" i="21"/>
  <c r="AK86" i="20"/>
  <c r="AK86" i="19"/>
  <c r="AJ87" i="20"/>
  <c r="AJ87" i="21"/>
  <c r="AJ87" i="19"/>
  <c r="AJ88" i="21"/>
  <c r="AJ88" i="20"/>
  <c r="AJ88" i="19"/>
  <c r="AJ89" i="21"/>
  <c r="AJ89" i="20"/>
  <c r="AJ89" i="19"/>
  <c r="AJ90" i="20"/>
  <c r="AJ90" i="21"/>
  <c r="AJ90" i="19"/>
  <c r="AQ91" i="21"/>
  <c r="AQ91" i="20"/>
  <c r="AQ91" i="19"/>
  <c r="BN91" i="19" s="1"/>
  <c r="AP92" i="20"/>
  <c r="AP92" i="21"/>
  <c r="AP92" i="19"/>
  <c r="BM92" i="19" s="1"/>
  <c r="AO93" i="21"/>
  <c r="AO93" i="20"/>
  <c r="AO93" i="19"/>
  <c r="BL93" i="19" s="1"/>
  <c r="AN94" i="20"/>
  <c r="AN94" i="21"/>
  <c r="AN94" i="19"/>
  <c r="AM95" i="21"/>
  <c r="AM95" i="20"/>
  <c r="AM95" i="19"/>
  <c r="AL96" i="21"/>
  <c r="AL96" i="20"/>
  <c r="AL96" i="19"/>
  <c r="AK97" i="21"/>
  <c r="AK97" i="20"/>
  <c r="AK97" i="19"/>
  <c r="AJ98" i="20"/>
  <c r="AJ98" i="21"/>
  <c r="AJ98" i="19"/>
  <c r="AQ99" i="21"/>
  <c r="AQ99" i="20"/>
  <c r="AQ99" i="19"/>
  <c r="AP100" i="21"/>
  <c r="AP100" i="20"/>
  <c r="AP100" i="19"/>
  <c r="AO101" i="21"/>
  <c r="AO101" i="20"/>
  <c r="AO101" i="19"/>
  <c r="AN102" i="21"/>
  <c r="AN102" i="20"/>
  <c r="AN102" i="19"/>
  <c r="AM103" i="20"/>
  <c r="AM103" i="21"/>
  <c r="AM103" i="19"/>
  <c r="AL104" i="21"/>
  <c r="AL104" i="20"/>
  <c r="AL104" i="19"/>
  <c r="AK105" i="20"/>
  <c r="AK105" i="21"/>
  <c r="AK105" i="19"/>
  <c r="AJ106" i="21"/>
  <c r="AJ106" i="20"/>
  <c r="AJ106" i="19"/>
  <c r="AJ107" i="21"/>
  <c r="AJ107" i="20"/>
  <c r="AJ107" i="19"/>
  <c r="AJ108" i="20"/>
  <c r="AJ108" i="21"/>
  <c r="AJ108" i="19"/>
  <c r="AJ109" i="21"/>
  <c r="AJ109" i="20"/>
  <c r="AJ109" i="19"/>
  <c r="AQ105" i="4"/>
  <c r="AL15" i="20"/>
  <c r="AL15" i="21"/>
  <c r="AL15" i="19"/>
  <c r="BI15" i="19" s="1"/>
  <c r="AK16" i="21"/>
  <c r="AK16" i="20"/>
  <c r="AK16" i="19"/>
  <c r="BH16" i="19" s="1"/>
  <c r="AJ17" i="20"/>
  <c r="AJ17" i="21"/>
  <c r="AJ17" i="19"/>
  <c r="AQ18" i="21"/>
  <c r="AQ18" i="20"/>
  <c r="AQ18" i="19"/>
  <c r="BN18" i="19" s="1"/>
  <c r="AP19" i="20"/>
  <c r="AP19" i="21"/>
  <c r="AP19" i="19"/>
  <c r="AO20" i="20"/>
  <c r="AO20" i="21"/>
  <c r="AO20" i="19"/>
  <c r="AN21" i="20"/>
  <c r="AN21" i="21"/>
  <c r="AN21" i="19"/>
  <c r="AM22" i="20"/>
  <c r="AM22" i="21"/>
  <c r="AM22" i="19"/>
  <c r="AL23" i="20"/>
  <c r="AL23" i="21"/>
  <c r="AL23" i="19"/>
  <c r="AK24" i="21"/>
  <c r="AK24" i="20"/>
  <c r="AK24" i="19"/>
  <c r="AJ25" i="20"/>
  <c r="AJ25" i="21"/>
  <c r="AJ25" i="19"/>
  <c r="AQ26" i="20"/>
  <c r="AQ26" i="21"/>
  <c r="AQ26" i="19"/>
  <c r="AP27" i="21"/>
  <c r="AP27" i="20"/>
  <c r="AP27" i="19"/>
  <c r="AO28" i="21"/>
  <c r="AO28" i="20"/>
  <c r="AO28" i="19"/>
  <c r="AN29" i="21"/>
  <c r="AN29" i="20"/>
  <c r="AN29" i="19"/>
  <c r="AM30" i="20"/>
  <c r="AM30" i="21"/>
  <c r="AM30" i="19"/>
  <c r="AP31" i="21"/>
  <c r="AP31" i="20"/>
  <c r="AP31" i="19"/>
  <c r="AL32" i="21"/>
  <c r="AL32" i="20"/>
  <c r="AL32" i="19"/>
  <c r="AM33" i="21"/>
  <c r="AM33" i="20"/>
  <c r="AM33" i="19"/>
  <c r="AL34" i="20"/>
  <c r="AL34" i="21"/>
  <c r="AL34" i="19"/>
  <c r="AK35" i="20"/>
  <c r="AK35" i="21"/>
  <c r="AK35" i="19"/>
  <c r="BH35" i="19" s="1"/>
  <c r="AJ36" i="20"/>
  <c r="AJ36" i="21"/>
  <c r="AJ36" i="19"/>
  <c r="AQ37" i="20"/>
  <c r="AQ37" i="21"/>
  <c r="AQ37" i="19"/>
  <c r="BN37" i="19" s="1"/>
  <c r="AP38" i="21"/>
  <c r="AP38" i="20"/>
  <c r="AP38" i="19"/>
  <c r="AO39" i="20"/>
  <c r="AO39" i="21"/>
  <c r="AO39" i="19"/>
  <c r="AN40" i="20"/>
  <c r="AN40" i="21"/>
  <c r="AN40" i="19"/>
  <c r="AM41" i="21"/>
  <c r="AM41" i="20"/>
  <c r="AM41" i="19"/>
  <c r="AL42" i="21"/>
  <c r="AL42" i="20"/>
  <c r="AL42" i="19"/>
  <c r="AK43" i="20"/>
  <c r="AK43" i="21"/>
  <c r="AK43" i="19"/>
  <c r="AJ44" i="21"/>
  <c r="AJ44" i="20"/>
  <c r="AJ44" i="19"/>
  <c r="AQ45" i="21"/>
  <c r="AQ45" i="20"/>
  <c r="AQ45" i="19"/>
  <c r="AP46" i="20"/>
  <c r="AP46" i="21"/>
  <c r="AP46" i="19"/>
  <c r="AO47" i="21"/>
  <c r="AO47" i="20"/>
  <c r="AO47" i="19"/>
  <c r="AN48" i="20"/>
  <c r="AN48" i="21"/>
  <c r="AN48" i="19"/>
  <c r="AM49" i="21"/>
  <c r="AM49" i="20"/>
  <c r="AM49" i="19"/>
  <c r="AN50" i="21"/>
  <c r="AN50" i="20"/>
  <c r="AN50" i="19"/>
  <c r="AP51" i="20"/>
  <c r="AP51" i="21"/>
  <c r="AP51" i="19"/>
  <c r="AJ52" i="20"/>
  <c r="AJ52" i="21"/>
  <c r="AJ52" i="19"/>
  <c r="AQ53" i="21"/>
  <c r="AQ53" i="20"/>
  <c r="AQ53" i="19"/>
  <c r="BN53" i="19" s="1"/>
  <c r="AP54" i="21"/>
  <c r="AP54" i="20"/>
  <c r="AP54" i="19"/>
  <c r="BM54" i="19" s="1"/>
  <c r="AO55" i="20"/>
  <c r="AO55" i="21"/>
  <c r="AO55" i="19"/>
  <c r="BL55" i="19" s="1"/>
  <c r="AN56" i="20"/>
  <c r="AN56" i="21"/>
  <c r="AN56" i="19"/>
  <c r="BK56" i="19" s="1"/>
  <c r="AM57" i="21"/>
  <c r="AM57" i="20"/>
  <c r="AM57" i="19"/>
  <c r="AL58" i="21"/>
  <c r="AL58" i="20"/>
  <c r="AL58" i="19"/>
  <c r="AK59" i="20"/>
  <c r="AK59" i="21"/>
  <c r="AK59" i="19"/>
  <c r="AJ60" i="20"/>
  <c r="AJ60" i="21"/>
  <c r="AJ60" i="19"/>
  <c r="AQ61" i="20"/>
  <c r="AQ61" i="21"/>
  <c r="AQ61" i="19"/>
  <c r="AP62" i="21"/>
  <c r="AP62" i="20"/>
  <c r="AP62" i="19"/>
  <c r="AO63" i="21"/>
  <c r="AO63" i="20"/>
  <c r="AO63" i="19"/>
  <c r="AN64" i="21"/>
  <c r="AN64" i="20"/>
  <c r="AN64" i="19"/>
  <c r="AM65" i="20"/>
  <c r="AM65" i="21"/>
  <c r="AM65" i="19"/>
  <c r="AL66" i="21"/>
  <c r="AL66" i="20"/>
  <c r="AL66" i="19"/>
  <c r="AK67" i="21"/>
  <c r="AK67" i="20"/>
  <c r="AK67" i="19"/>
  <c r="AJ68" i="20"/>
  <c r="AJ68" i="21"/>
  <c r="AJ68" i="19"/>
  <c r="AJ69" i="20"/>
  <c r="AJ69" i="21"/>
  <c r="AJ69" i="19"/>
  <c r="AJ70" i="21"/>
  <c r="AJ70" i="20"/>
  <c r="AJ70" i="19"/>
  <c r="AK71" i="21"/>
  <c r="AK71" i="20"/>
  <c r="AK71" i="19"/>
  <c r="AJ72" i="21"/>
  <c r="AJ72" i="20"/>
  <c r="AJ72" i="19"/>
  <c r="AQ73" i="21"/>
  <c r="AQ73" i="20"/>
  <c r="AQ73" i="19"/>
  <c r="BN73" i="19" s="1"/>
  <c r="AP74" i="20"/>
  <c r="AP74" i="21"/>
  <c r="AP74" i="19"/>
  <c r="BM74" i="19" s="1"/>
  <c r="AO75" i="20"/>
  <c r="AO75" i="21"/>
  <c r="AO75" i="19"/>
  <c r="BL75" i="19" s="1"/>
  <c r="AN76" i="20"/>
  <c r="AN76" i="21"/>
  <c r="AN76" i="19"/>
  <c r="AM77" i="20"/>
  <c r="AM77" i="21"/>
  <c r="AM77" i="19"/>
  <c r="AL78" i="20"/>
  <c r="AL78" i="21"/>
  <c r="AL78" i="19"/>
  <c r="AK79" i="20"/>
  <c r="AK79" i="21"/>
  <c r="AK79" i="19"/>
  <c r="AJ80" i="20"/>
  <c r="AJ80" i="21"/>
  <c r="AJ80" i="19"/>
  <c r="AQ81" i="21"/>
  <c r="AQ81" i="20"/>
  <c r="AQ81" i="19"/>
  <c r="AP82" i="21"/>
  <c r="AP82" i="20"/>
  <c r="AP82" i="19"/>
  <c r="AO83" i="21"/>
  <c r="AO83" i="20"/>
  <c r="AO83" i="19"/>
  <c r="AN84" i="21"/>
  <c r="AN84" i="20"/>
  <c r="AN84" i="19"/>
  <c r="AM85" i="21"/>
  <c r="AM85" i="20"/>
  <c r="AM85" i="19"/>
  <c r="AL86" i="20"/>
  <c r="AL86" i="21"/>
  <c r="AL86" i="19"/>
  <c r="AK87" i="20"/>
  <c r="AK87" i="21"/>
  <c r="AK87" i="19"/>
  <c r="AK88" i="21"/>
  <c r="AK88" i="20"/>
  <c r="AK88" i="19"/>
  <c r="AK89" i="20"/>
  <c r="AK89" i="21"/>
  <c r="AK89" i="19"/>
  <c r="AK90" i="21"/>
  <c r="AK90" i="20"/>
  <c r="AK90" i="19"/>
  <c r="AJ91" i="21"/>
  <c r="AJ91" i="20"/>
  <c r="AJ91" i="19"/>
  <c r="AQ92" i="20"/>
  <c r="AQ92" i="21"/>
  <c r="AQ92" i="19"/>
  <c r="BN92" i="19" s="1"/>
  <c r="AP93" i="20"/>
  <c r="AP93" i="21"/>
  <c r="AP93" i="19"/>
  <c r="BM93" i="19" s="1"/>
  <c r="AO94" i="21"/>
  <c r="AO94" i="20"/>
  <c r="AO94" i="19"/>
  <c r="AN95" i="21"/>
  <c r="AN95" i="20"/>
  <c r="AN95" i="19"/>
  <c r="AM96" i="20"/>
  <c r="AM96" i="21"/>
  <c r="AM96" i="19"/>
  <c r="AL97" i="21"/>
  <c r="AL97" i="20"/>
  <c r="AL97" i="19"/>
  <c r="AK98" i="21"/>
  <c r="AK98" i="20"/>
  <c r="AK98" i="19"/>
  <c r="AJ99" i="21"/>
  <c r="AJ99" i="20"/>
  <c r="AJ99" i="19"/>
  <c r="AQ100" i="21"/>
  <c r="AQ100" i="20"/>
  <c r="AQ100" i="19"/>
  <c r="AP101" i="21"/>
  <c r="AP101" i="20"/>
  <c r="AP101" i="19"/>
  <c r="AO102" i="21"/>
  <c r="AO102" i="20"/>
  <c r="AO102" i="19"/>
  <c r="AN103" i="20"/>
  <c r="AN103" i="21"/>
  <c r="AN103" i="19"/>
  <c r="AM104" i="21"/>
  <c r="AM104" i="20"/>
  <c r="AM104" i="19"/>
  <c r="AL105" i="20"/>
  <c r="AL105" i="21"/>
  <c r="AL105" i="19"/>
  <c r="AK106" i="21"/>
  <c r="AK106" i="20"/>
  <c r="AK106" i="19"/>
  <c r="AK107" i="21"/>
  <c r="AK107" i="20"/>
  <c r="AK107" i="19"/>
  <c r="AK108" i="20"/>
  <c r="AK108" i="21"/>
  <c r="AK108" i="19"/>
  <c r="AK109" i="21"/>
  <c r="AK109" i="20"/>
  <c r="AK109" i="19"/>
  <c r="BI75" i="19"/>
  <c r="AO66" i="4"/>
  <c r="AO104" i="4"/>
  <c r="AM15" i="21"/>
  <c r="AM15" i="20"/>
  <c r="AM15" i="19"/>
  <c r="AL16" i="21"/>
  <c r="AL16" i="20"/>
  <c r="AL16" i="19"/>
  <c r="BI16" i="19" s="1"/>
  <c r="AK17" i="20"/>
  <c r="AK17" i="21"/>
  <c r="AK17" i="19"/>
  <c r="BH17" i="19" s="1"/>
  <c r="AJ18" i="21"/>
  <c r="AJ18" i="20"/>
  <c r="AJ18" i="19"/>
  <c r="AQ19" i="21"/>
  <c r="AQ19" i="20"/>
  <c r="AQ19" i="19"/>
  <c r="AP20" i="20"/>
  <c r="AP20" i="21"/>
  <c r="AP20" i="19"/>
  <c r="AO21" i="20"/>
  <c r="AO21" i="21"/>
  <c r="AO21" i="19"/>
  <c r="AN22" i="20"/>
  <c r="AN22" i="21"/>
  <c r="AN22" i="19"/>
  <c r="AM23" i="21"/>
  <c r="AM23" i="20"/>
  <c r="AM23" i="19"/>
  <c r="AL24" i="21"/>
  <c r="AL24" i="20"/>
  <c r="AL24" i="19"/>
  <c r="AK25" i="21"/>
  <c r="AK25" i="20"/>
  <c r="AK25" i="19"/>
  <c r="AJ26" i="21"/>
  <c r="AJ26" i="20"/>
  <c r="AJ26" i="19"/>
  <c r="AQ27" i="21"/>
  <c r="AQ27" i="20"/>
  <c r="AQ27" i="19"/>
  <c r="AP28" i="20"/>
  <c r="AP28" i="21"/>
  <c r="AP28" i="19"/>
  <c r="AO29" i="21"/>
  <c r="AO29" i="20"/>
  <c r="AO29" i="19"/>
  <c r="AN30" i="21"/>
  <c r="AN30" i="20"/>
  <c r="AN30" i="19"/>
  <c r="AQ31" i="21"/>
  <c r="AQ31" i="20"/>
  <c r="AQ31" i="19"/>
  <c r="AM32" i="21"/>
  <c r="AM32" i="20"/>
  <c r="AM32" i="19"/>
  <c r="AN33" i="21"/>
  <c r="AN33" i="20"/>
  <c r="AN33" i="19"/>
  <c r="AM34" i="20"/>
  <c r="AM34" i="21"/>
  <c r="AM34" i="19"/>
  <c r="BJ34" i="19" s="1"/>
  <c r="AL35" i="21"/>
  <c r="AL35" i="20"/>
  <c r="AL35" i="19"/>
  <c r="BI35" i="19" s="1"/>
  <c r="AK36" i="20"/>
  <c r="AK36" i="21"/>
  <c r="AK36" i="19"/>
  <c r="AJ37" i="20"/>
  <c r="AJ37" i="21"/>
  <c r="AJ37" i="19"/>
  <c r="AQ38" i="20"/>
  <c r="AQ38" i="21"/>
  <c r="AQ38" i="19"/>
  <c r="AP39" i="21"/>
  <c r="AP39" i="20"/>
  <c r="AP39" i="19"/>
  <c r="AO40" i="20"/>
  <c r="AO40" i="21"/>
  <c r="AO40" i="19"/>
  <c r="AN41" i="21"/>
  <c r="AN41" i="20"/>
  <c r="AN41" i="19"/>
  <c r="AM42" i="21"/>
  <c r="AM42" i="20"/>
  <c r="AM42" i="19"/>
  <c r="AL43" i="21"/>
  <c r="AL43" i="20"/>
  <c r="AL43" i="19"/>
  <c r="AK44" i="21"/>
  <c r="AK44" i="20"/>
  <c r="AK44" i="19"/>
  <c r="AJ45" i="21"/>
  <c r="AJ45" i="20"/>
  <c r="AJ45" i="19"/>
  <c r="AQ46" i="20"/>
  <c r="AQ46" i="21"/>
  <c r="AQ46" i="19"/>
  <c r="AP47" i="21"/>
  <c r="AP47" i="20"/>
  <c r="AP47" i="19"/>
  <c r="AO48" i="21"/>
  <c r="AO48" i="20"/>
  <c r="AO48" i="19"/>
  <c r="AN49" i="21"/>
  <c r="AN49" i="20"/>
  <c r="AN49" i="19"/>
  <c r="AO50" i="21"/>
  <c r="AO50" i="20"/>
  <c r="AO50" i="19"/>
  <c r="AQ51" i="21"/>
  <c r="AQ51" i="20"/>
  <c r="AQ51" i="19"/>
  <c r="AK52" i="20"/>
  <c r="AK52" i="21"/>
  <c r="AK52" i="19"/>
  <c r="AJ53" i="21"/>
  <c r="AJ53" i="20"/>
  <c r="AJ53" i="19"/>
  <c r="AQ54" i="21"/>
  <c r="AQ54" i="20"/>
  <c r="AQ54" i="19"/>
  <c r="BN54" i="19" s="1"/>
  <c r="AP55" i="20"/>
  <c r="AP55" i="21"/>
  <c r="AP55" i="19"/>
  <c r="BM55" i="19" s="1"/>
  <c r="AO56" i="21"/>
  <c r="AO56" i="20"/>
  <c r="AO56" i="19"/>
  <c r="BL56" i="19" s="1"/>
  <c r="AN57" i="21"/>
  <c r="AN57" i="20"/>
  <c r="AN57" i="19"/>
  <c r="AM58" i="21"/>
  <c r="AM58" i="20"/>
  <c r="AM58" i="19"/>
  <c r="AL59" i="21"/>
  <c r="AL59" i="20"/>
  <c r="AL59" i="19"/>
  <c r="AK60" i="20"/>
  <c r="AK60" i="21"/>
  <c r="AK60" i="19"/>
  <c r="AJ61" i="21"/>
  <c r="AJ61" i="20"/>
  <c r="AJ61" i="19"/>
  <c r="AQ62" i="21"/>
  <c r="AQ62" i="20"/>
  <c r="AQ62" i="19"/>
  <c r="AP63" i="21"/>
  <c r="AP63" i="20"/>
  <c r="AP63" i="19"/>
  <c r="AO64" i="21"/>
  <c r="AO64" i="20"/>
  <c r="AO64" i="19"/>
  <c r="AN65" i="20"/>
  <c r="AN65" i="21"/>
  <c r="AN65" i="19"/>
  <c r="AM66" i="21"/>
  <c r="AM66" i="20"/>
  <c r="AM66" i="19"/>
  <c r="AL67" i="21"/>
  <c r="AL67" i="20"/>
  <c r="AL67" i="19"/>
  <c r="AK68" i="21"/>
  <c r="AK68" i="20"/>
  <c r="AK68" i="19"/>
  <c r="AK69" i="21"/>
  <c r="AK69" i="20"/>
  <c r="AK69" i="19"/>
  <c r="AK70" i="21"/>
  <c r="AK70" i="20"/>
  <c r="AK70" i="19"/>
  <c r="AL71" i="20"/>
  <c r="AL71" i="21"/>
  <c r="AL71" i="19"/>
  <c r="AK72" i="21"/>
  <c r="AK72" i="20"/>
  <c r="AK72" i="19"/>
  <c r="AJ73" i="20"/>
  <c r="AJ73" i="21"/>
  <c r="AJ73" i="19"/>
  <c r="AQ74" i="20"/>
  <c r="AQ74" i="21"/>
  <c r="AQ74" i="19"/>
  <c r="BN74" i="19" s="1"/>
  <c r="AP75" i="20"/>
  <c r="AP75" i="21"/>
  <c r="AP75" i="19"/>
  <c r="BM75" i="19" s="1"/>
  <c r="AO76" i="21"/>
  <c r="AO76" i="20"/>
  <c r="AO76" i="19"/>
  <c r="AN77" i="21"/>
  <c r="AN77" i="20"/>
  <c r="AN77" i="19"/>
  <c r="AM78" i="20"/>
  <c r="AM78" i="21"/>
  <c r="AM78" i="19"/>
  <c r="AL79" i="20"/>
  <c r="AL79" i="21"/>
  <c r="AL79" i="19"/>
  <c r="AK80" i="20"/>
  <c r="AK80" i="21"/>
  <c r="AK80" i="19"/>
  <c r="AJ81" i="20"/>
  <c r="AJ81" i="21"/>
  <c r="AJ81" i="19"/>
  <c r="AQ82" i="20"/>
  <c r="AQ82" i="21"/>
  <c r="AQ82" i="19"/>
  <c r="AP83" i="21"/>
  <c r="AP83" i="20"/>
  <c r="AP83" i="19"/>
  <c r="AO84" i="20"/>
  <c r="AO84" i="21"/>
  <c r="AO84" i="19"/>
  <c r="AN85" i="21"/>
  <c r="AN85" i="20"/>
  <c r="AN85" i="19"/>
  <c r="AM86" i="21"/>
  <c r="AM86" i="20"/>
  <c r="AM86" i="19"/>
  <c r="AL87" i="21"/>
  <c r="AL87" i="20"/>
  <c r="AL87" i="19"/>
  <c r="AL88" i="21"/>
  <c r="AL88" i="20"/>
  <c r="AL88" i="19"/>
  <c r="AL89" i="21"/>
  <c r="AL89" i="20"/>
  <c r="AL89" i="19"/>
  <c r="AL90" i="20"/>
  <c r="AL90" i="21"/>
  <c r="AL90" i="19"/>
  <c r="AK91" i="21"/>
  <c r="AK91" i="20"/>
  <c r="AK91" i="19"/>
  <c r="AJ92" i="21"/>
  <c r="AJ92" i="20"/>
  <c r="AJ92" i="19"/>
  <c r="AQ93" i="20"/>
  <c r="AQ93" i="21"/>
  <c r="AQ93" i="19"/>
  <c r="BN93" i="19" s="1"/>
  <c r="AP94" i="21"/>
  <c r="AP94" i="20"/>
  <c r="AP94" i="19"/>
  <c r="AO95" i="21"/>
  <c r="AO95" i="20"/>
  <c r="AO95" i="19"/>
  <c r="AN96" i="21"/>
  <c r="AN96" i="20"/>
  <c r="AN96" i="19"/>
  <c r="AM97" i="21"/>
  <c r="AM97" i="20"/>
  <c r="AM97" i="19"/>
  <c r="AL98" i="20"/>
  <c r="AL98" i="21"/>
  <c r="AL98" i="19"/>
  <c r="AK99" i="20"/>
  <c r="AK99" i="21"/>
  <c r="AK99" i="19"/>
  <c r="AJ100" i="20"/>
  <c r="AJ100" i="21"/>
  <c r="AJ100" i="19"/>
  <c r="AQ101" i="21"/>
  <c r="AQ101" i="20"/>
  <c r="AQ101" i="19"/>
  <c r="AP102" i="21"/>
  <c r="AP102" i="20"/>
  <c r="AP102" i="19"/>
  <c r="AO103" i="21"/>
  <c r="AO103" i="20"/>
  <c r="AO103" i="19"/>
  <c r="AN104" i="21"/>
  <c r="AN104" i="20"/>
  <c r="AN104" i="19"/>
  <c r="AM105" i="20"/>
  <c r="AM105" i="21"/>
  <c r="AM105" i="19"/>
  <c r="AL106" i="21"/>
  <c r="AL106" i="20"/>
  <c r="AL106" i="19"/>
  <c r="AL107" i="21"/>
  <c r="AL107" i="20"/>
  <c r="AL107" i="19"/>
  <c r="AL108" i="20"/>
  <c r="AL108" i="21"/>
  <c r="AL108" i="19"/>
  <c r="AL109" i="21"/>
  <c r="AL109" i="20"/>
  <c r="AL109" i="19"/>
  <c r="AM79" i="4"/>
  <c r="AO15" i="21"/>
  <c r="AO15" i="20"/>
  <c r="AO15" i="19"/>
  <c r="AN16" i="21"/>
  <c r="AN16" i="20"/>
  <c r="AN16" i="19"/>
  <c r="BK16" i="19" s="1"/>
  <c r="AM17" i="21"/>
  <c r="AM17" i="20"/>
  <c r="AM17" i="19"/>
  <c r="BJ17" i="19" s="1"/>
  <c r="AL18" i="21"/>
  <c r="AL18" i="20"/>
  <c r="AL18" i="19"/>
  <c r="BI18" i="19" s="1"/>
  <c r="AK19" i="21"/>
  <c r="AK19" i="20"/>
  <c r="AK19" i="19"/>
  <c r="AJ20" i="21"/>
  <c r="AJ20" i="20"/>
  <c r="AJ20" i="19"/>
  <c r="AQ21" i="21"/>
  <c r="AQ21" i="20"/>
  <c r="AQ21" i="19"/>
  <c r="AP22" i="20"/>
  <c r="AP22" i="21"/>
  <c r="AP22" i="19"/>
  <c r="AO23" i="21"/>
  <c r="AO23" i="20"/>
  <c r="AO23" i="19"/>
  <c r="AN24" i="21"/>
  <c r="AN24" i="20"/>
  <c r="AN24" i="19"/>
  <c r="AM25" i="21"/>
  <c r="AM25" i="20"/>
  <c r="AM25" i="19"/>
  <c r="AL26" i="20"/>
  <c r="AL26" i="21"/>
  <c r="AL26" i="19"/>
  <c r="AK27" i="21"/>
  <c r="AK27" i="20"/>
  <c r="AK27" i="19"/>
  <c r="AJ28" i="20"/>
  <c r="AJ28" i="21"/>
  <c r="AJ28" i="19"/>
  <c r="AQ29" i="21"/>
  <c r="AQ29" i="20"/>
  <c r="AQ29" i="19"/>
  <c r="AP30" i="20"/>
  <c r="AP30" i="21"/>
  <c r="AP30" i="19"/>
  <c r="AK31" i="21"/>
  <c r="AK31" i="20"/>
  <c r="AK31" i="19"/>
  <c r="AO32" i="21"/>
  <c r="AO32" i="20"/>
  <c r="AO32" i="19"/>
  <c r="AP33" i="21"/>
  <c r="AP33" i="20"/>
  <c r="AP33" i="19"/>
  <c r="AO34" i="21"/>
  <c r="AO34" i="20"/>
  <c r="AO34" i="19"/>
  <c r="AN35" i="21"/>
  <c r="AN35" i="20"/>
  <c r="AN35" i="19"/>
  <c r="BK35" i="19" s="1"/>
  <c r="AM36" i="21"/>
  <c r="AM36" i="20"/>
  <c r="AM36" i="19"/>
  <c r="BJ36" i="19" s="1"/>
  <c r="AL37" i="20"/>
  <c r="AL37" i="21"/>
  <c r="AL37" i="19"/>
  <c r="BI37" i="19" s="1"/>
  <c r="AK38" i="20"/>
  <c r="AK38" i="21"/>
  <c r="AK38" i="19"/>
  <c r="AJ39" i="20"/>
  <c r="AJ39" i="21"/>
  <c r="AJ39" i="19"/>
  <c r="AQ40" i="21"/>
  <c r="AQ40" i="20"/>
  <c r="AQ40" i="19"/>
  <c r="AP41" i="20"/>
  <c r="AP41" i="21"/>
  <c r="AP41" i="19"/>
  <c r="AO42" i="20"/>
  <c r="AO42" i="21"/>
  <c r="AO42" i="19"/>
  <c r="AN43" i="21"/>
  <c r="AN43" i="20"/>
  <c r="AN43" i="19"/>
  <c r="AM44" i="20"/>
  <c r="AM44" i="21"/>
  <c r="AM44" i="19"/>
  <c r="AL45" i="20"/>
  <c r="AL45" i="21"/>
  <c r="AL45" i="19"/>
  <c r="AK46" i="20"/>
  <c r="AK46" i="21"/>
  <c r="AK46" i="19"/>
  <c r="AJ47" i="21"/>
  <c r="AJ47" i="20"/>
  <c r="AJ47" i="19"/>
  <c r="AQ48" i="21"/>
  <c r="AQ48" i="20"/>
  <c r="AQ48" i="19"/>
  <c r="AP49" i="21"/>
  <c r="AP49" i="20"/>
  <c r="AP49" i="19"/>
  <c r="AQ50" i="21"/>
  <c r="AQ50" i="20"/>
  <c r="AQ50" i="19"/>
  <c r="AK51" i="20"/>
  <c r="AK51" i="21"/>
  <c r="AK51" i="19"/>
  <c r="AM52" i="21"/>
  <c r="AM52" i="20"/>
  <c r="AM52" i="19"/>
  <c r="AL53" i="20"/>
  <c r="AL53" i="21"/>
  <c r="AL53" i="19"/>
  <c r="AK54" i="21"/>
  <c r="AK54" i="20"/>
  <c r="AK54" i="19"/>
  <c r="BH54" i="19" s="1"/>
  <c r="AJ55" i="20"/>
  <c r="AJ55" i="21"/>
  <c r="AJ55" i="19"/>
  <c r="AQ56" i="21"/>
  <c r="AQ56" i="20"/>
  <c r="AQ56" i="19"/>
  <c r="BN56" i="19" s="1"/>
  <c r="AP57" i="21"/>
  <c r="AP57" i="20"/>
  <c r="AP57" i="19"/>
  <c r="AO58" i="21"/>
  <c r="AO58" i="20"/>
  <c r="AO58" i="19"/>
  <c r="AN59" i="20"/>
  <c r="AN59" i="21"/>
  <c r="AN59" i="19"/>
  <c r="AM60" i="21"/>
  <c r="AM60" i="20"/>
  <c r="AM60" i="19"/>
  <c r="AL61" i="21"/>
  <c r="AL61" i="20"/>
  <c r="AL61" i="19"/>
  <c r="AK62" i="21"/>
  <c r="AK62" i="20"/>
  <c r="AK62" i="19"/>
  <c r="AJ63" i="21"/>
  <c r="AJ63" i="20"/>
  <c r="AJ63" i="19"/>
  <c r="AQ64" i="21"/>
  <c r="AQ64" i="20"/>
  <c r="AQ64" i="19"/>
  <c r="AP65" i="20"/>
  <c r="AP65" i="21"/>
  <c r="AP65" i="19"/>
  <c r="AO66" i="20"/>
  <c r="AO66" i="21"/>
  <c r="AO66" i="19"/>
  <c r="AN67" i="21"/>
  <c r="AN67" i="20"/>
  <c r="AN67" i="19"/>
  <c r="AM68" i="21"/>
  <c r="AM68" i="20"/>
  <c r="AM68" i="19"/>
  <c r="AM69" i="21"/>
  <c r="AM69" i="20"/>
  <c r="AM69" i="19"/>
  <c r="AM70" i="21"/>
  <c r="AM70" i="20"/>
  <c r="AM70" i="19"/>
  <c r="AN71" i="20"/>
  <c r="AN71" i="21"/>
  <c r="AN71" i="19"/>
  <c r="AM72" i="21"/>
  <c r="AM72" i="20"/>
  <c r="AM72" i="19"/>
  <c r="AL73" i="21"/>
  <c r="AL73" i="20"/>
  <c r="AL73" i="19"/>
  <c r="BI73" i="19" s="1"/>
  <c r="AK74" i="20"/>
  <c r="AK74" i="21"/>
  <c r="AK74" i="19"/>
  <c r="AJ75" i="21"/>
  <c r="AJ75" i="20"/>
  <c r="AJ75" i="19"/>
  <c r="AQ76" i="20"/>
  <c r="AQ76" i="21"/>
  <c r="AQ76" i="19"/>
  <c r="AP77" i="20"/>
  <c r="AP77" i="21"/>
  <c r="AP77" i="19"/>
  <c r="AO78" i="21"/>
  <c r="AO78" i="20"/>
  <c r="AO78" i="19"/>
  <c r="AN79" i="20"/>
  <c r="AN79" i="21"/>
  <c r="AN79" i="19"/>
  <c r="AM80" i="20"/>
  <c r="AM80" i="21"/>
  <c r="AM80" i="19"/>
  <c r="AL81" i="21"/>
  <c r="AL81" i="20"/>
  <c r="AL81" i="19"/>
  <c r="AK82" i="20"/>
  <c r="AK82" i="21"/>
  <c r="AK82" i="19"/>
  <c r="AJ83" i="21"/>
  <c r="AJ83" i="20"/>
  <c r="AJ83" i="19"/>
  <c r="AQ84" i="21"/>
  <c r="AQ84" i="20"/>
  <c r="AQ84" i="19"/>
  <c r="AP85" i="20"/>
  <c r="AP85" i="21"/>
  <c r="AP85" i="19"/>
  <c r="AO86" i="21"/>
  <c r="AO86" i="20"/>
  <c r="AO86" i="19"/>
  <c r="AN87" i="21"/>
  <c r="AN87" i="20"/>
  <c r="AN87" i="19"/>
  <c r="AN88" i="21"/>
  <c r="AN88" i="20"/>
  <c r="AN88" i="19"/>
  <c r="AN89" i="20"/>
  <c r="AN89" i="21"/>
  <c r="AN89" i="19"/>
  <c r="AN90" i="21"/>
  <c r="AN90" i="20"/>
  <c r="AN90" i="19"/>
  <c r="AM91" i="20"/>
  <c r="AM91" i="21"/>
  <c r="AM91" i="19"/>
  <c r="AL92" i="20"/>
  <c r="AL92" i="21"/>
  <c r="AL92" i="19"/>
  <c r="AK93" i="21"/>
  <c r="AK93" i="20"/>
  <c r="AK93" i="19"/>
  <c r="AJ94" i="21"/>
  <c r="AJ94" i="20"/>
  <c r="AJ94" i="19"/>
  <c r="BG94" i="19" s="1"/>
  <c r="AQ95" i="21"/>
  <c r="AQ95" i="20"/>
  <c r="AQ95" i="19"/>
  <c r="AP96" i="20"/>
  <c r="AP96" i="21"/>
  <c r="AP96" i="19"/>
  <c r="AO97" i="21"/>
  <c r="AO97" i="20"/>
  <c r="AO97" i="19"/>
  <c r="AN98" i="21"/>
  <c r="AN98" i="20"/>
  <c r="AN98" i="19"/>
  <c r="AM99" i="21"/>
  <c r="AM99" i="20"/>
  <c r="AM99" i="19"/>
  <c r="AL100" i="21"/>
  <c r="AL100" i="20"/>
  <c r="AL100" i="19"/>
  <c r="AK101" i="20"/>
  <c r="AK101" i="21"/>
  <c r="AK101" i="19"/>
  <c r="AJ102" i="21"/>
  <c r="AJ102" i="20"/>
  <c r="AJ102" i="19"/>
  <c r="AQ103" i="21"/>
  <c r="AQ103" i="20"/>
  <c r="AQ103" i="19"/>
  <c r="AP104" i="21"/>
  <c r="AP104" i="20"/>
  <c r="AP104" i="19"/>
  <c r="AO105" i="21"/>
  <c r="AO105" i="20"/>
  <c r="AO105" i="19"/>
  <c r="AN106" i="21"/>
  <c r="AN106" i="20"/>
  <c r="AN106" i="19"/>
  <c r="AN107" i="21"/>
  <c r="AN107" i="20"/>
  <c r="AN107" i="19"/>
  <c r="AN108" i="21"/>
  <c r="AN108" i="20"/>
  <c r="AN108" i="19"/>
  <c r="AN109" i="20"/>
  <c r="AN109" i="21"/>
  <c r="AN109" i="19"/>
  <c r="AV75" i="19"/>
  <c r="AV56" i="19"/>
  <c r="AZ18" i="19"/>
  <c r="F20" i="19"/>
  <c r="M19" i="19"/>
  <c r="L19" i="19"/>
  <c r="K19" i="19"/>
  <c r="J19" i="19"/>
  <c r="I19" i="19"/>
  <c r="BG19" i="19"/>
  <c r="H19" i="19"/>
  <c r="G19" i="19"/>
  <c r="AU19" i="19"/>
  <c r="AW56" i="19"/>
  <c r="BA18" i="19"/>
  <c r="BK18" i="19"/>
  <c r="AV18" i="19"/>
  <c r="BH37" i="19"/>
  <c r="AV37" i="19"/>
  <c r="BA75" i="19"/>
  <c r="L38" i="19"/>
  <c r="F39" i="19"/>
  <c r="M38" i="19"/>
  <c r="K38" i="19"/>
  <c r="J38" i="19"/>
  <c r="I38" i="19"/>
  <c r="G38" i="19"/>
  <c r="H38" i="19"/>
  <c r="BA37" i="19"/>
  <c r="BB56" i="19"/>
  <c r="BN75" i="19"/>
  <c r="AZ56" i="19"/>
  <c r="BJ18" i="19"/>
  <c r="AX18" i="19"/>
  <c r="J57" i="19"/>
  <c r="F58" i="19"/>
  <c r="M57" i="19"/>
  <c r="I57" i="19"/>
  <c r="L57" i="19"/>
  <c r="K57" i="19"/>
  <c r="H57" i="19"/>
  <c r="G57" i="19"/>
  <c r="AU57" i="19"/>
  <c r="I76" i="19"/>
  <c r="L76" i="19"/>
  <c r="H76" i="19"/>
  <c r="G76" i="19"/>
  <c r="J76" i="19"/>
  <c r="M76" i="19"/>
  <c r="F77" i="19"/>
  <c r="K76" i="19"/>
  <c r="F95" i="19"/>
  <c r="M94" i="19"/>
  <c r="L94" i="19"/>
  <c r="K94" i="19"/>
  <c r="F3" i="4"/>
  <c r="O53" i="4" s="1"/>
  <c r="E3" i="4"/>
  <c r="O34" i="4" s="1"/>
  <c r="O91" i="4"/>
  <c r="Q12" i="4"/>
  <c r="R12" i="4"/>
  <c r="S12" i="4"/>
  <c r="T12" i="4"/>
  <c r="BL15" i="4"/>
  <c r="BH54" i="4"/>
  <c r="BM72" i="4"/>
  <c r="BN34" i="4"/>
  <c r="AL16" i="4"/>
  <c r="AC16" i="4"/>
  <c r="AK17" i="4"/>
  <c r="BH17" i="4" s="1"/>
  <c r="AA17" i="4"/>
  <c r="AJ17" i="4"/>
  <c r="BG17" i="4" s="1"/>
  <c r="Z17" i="4"/>
  <c r="AN17" i="4"/>
  <c r="AB17" i="4"/>
  <c r="AL17" i="4"/>
  <c r="AM21" i="4"/>
  <c r="AK22" i="4"/>
  <c r="AA22" i="4"/>
  <c r="AJ22" i="4"/>
  <c r="Z22" i="4"/>
  <c r="AF22" i="4"/>
  <c r="AP22" i="4"/>
  <c r="AD22" i="4"/>
  <c r="AM22" i="4"/>
  <c r="Y22" i="4"/>
  <c r="AQ22" i="4"/>
  <c r="AU73" i="4"/>
  <c r="AL24" i="4"/>
  <c r="AK25" i="4"/>
  <c r="AA25" i="4"/>
  <c r="AJ25" i="4"/>
  <c r="Z25" i="4"/>
  <c r="AN25" i="4"/>
  <c r="AB25" i="4"/>
  <c r="AL25" i="4"/>
  <c r="AQ25" i="4"/>
  <c r="AE25" i="4"/>
  <c r="AP25" i="4"/>
  <c r="AO34" i="4"/>
  <c r="BK35" i="4"/>
  <c r="F36" i="4"/>
  <c r="AD15" i="4"/>
  <c r="AE16" i="4"/>
  <c r="F18" i="4"/>
  <c r="AM17" i="4"/>
  <c r="AB18" i="4"/>
  <c r="AC19" i="4"/>
  <c r="AO21" i="4"/>
  <c r="AB22" i="4"/>
  <c r="AF23" i="4"/>
  <c r="AN24" i="4"/>
  <c r="Y25" i="4"/>
  <c r="AM27" i="4"/>
  <c r="AK28" i="4"/>
  <c r="AA28" i="4"/>
  <c r="AJ28" i="4"/>
  <c r="Z28" i="4"/>
  <c r="AF28" i="4"/>
  <c r="AP28" i="4"/>
  <c r="AD28" i="4"/>
  <c r="AM28" i="4"/>
  <c r="Y28" i="4"/>
  <c r="AQ28" i="4"/>
  <c r="AK31" i="4"/>
  <c r="AA31" i="4"/>
  <c r="AJ31" i="4"/>
  <c r="Z31" i="4"/>
  <c r="AN31" i="4"/>
  <c r="AB31" i="4"/>
  <c r="AL31" i="4"/>
  <c r="AQ31" i="4"/>
  <c r="AE31" i="4"/>
  <c r="AP31" i="4"/>
  <c r="AC32" i="4"/>
  <c r="AV35" i="4"/>
  <c r="AU35" i="4"/>
  <c r="AF36" i="4"/>
  <c r="AM38" i="4"/>
  <c r="AC38" i="4"/>
  <c r="AL38" i="4"/>
  <c r="AB38" i="4"/>
  <c r="AP38" i="4"/>
  <c r="AD38" i="4"/>
  <c r="AN38" i="4"/>
  <c r="Z38" i="4"/>
  <c r="AQ38" i="4"/>
  <c r="AF40" i="4"/>
  <c r="AM42" i="4"/>
  <c r="AC42" i="4"/>
  <c r="AL42" i="4"/>
  <c r="AB42" i="4"/>
  <c r="AP42" i="4"/>
  <c r="AD42" i="4"/>
  <c r="AN42" i="4"/>
  <c r="Z42" i="4"/>
  <c r="AQ42" i="4"/>
  <c r="AF44" i="4"/>
  <c r="AM46" i="4"/>
  <c r="AC46" i="4"/>
  <c r="AL46" i="4"/>
  <c r="AB46" i="4"/>
  <c r="AP46" i="4"/>
  <c r="AD46" i="4"/>
  <c r="AN46" i="4"/>
  <c r="Z46" i="4"/>
  <c r="AQ46" i="4"/>
  <c r="AF48" i="4"/>
  <c r="AM50" i="4"/>
  <c r="AC50" i="4"/>
  <c r="AL50" i="4"/>
  <c r="AB50" i="4"/>
  <c r="AP50" i="4"/>
  <c r="AD50" i="4"/>
  <c r="AN50" i="4"/>
  <c r="Z50" i="4"/>
  <c r="AQ50" i="4"/>
  <c r="AF52" i="4"/>
  <c r="AJ70" i="4"/>
  <c r="Z70" i="4"/>
  <c r="AO70" i="4"/>
  <c r="AD70" i="4"/>
  <c r="AN70" i="4"/>
  <c r="AC70" i="4"/>
  <c r="AC115" i="4" s="1"/>
  <c r="AP70" i="4"/>
  <c r="AA70" i="4"/>
  <c r="AM70" i="4"/>
  <c r="Y70" i="4"/>
  <c r="AL70" i="4"/>
  <c r="AK70" i="4"/>
  <c r="AE70" i="4"/>
  <c r="AQ70" i="4"/>
  <c r="BJ72" i="4"/>
  <c r="AL74" i="4"/>
  <c r="AB74" i="4"/>
  <c r="AO74" i="4"/>
  <c r="AD74" i="4"/>
  <c r="AN74" i="4"/>
  <c r="AC74" i="4"/>
  <c r="AP74" i="4"/>
  <c r="Z74" i="4"/>
  <c r="AM74" i="4"/>
  <c r="Y74" i="4"/>
  <c r="AK74" i="4"/>
  <c r="AJ74" i="4"/>
  <c r="BG74" i="4" s="1"/>
  <c r="AE74" i="4"/>
  <c r="AQ74" i="4"/>
  <c r="AK79" i="4"/>
  <c r="AL90" i="4"/>
  <c r="AB90" i="4"/>
  <c r="AO90" i="4"/>
  <c r="AD90" i="4"/>
  <c r="AM90" i="4"/>
  <c r="AN90" i="4"/>
  <c r="AC90" i="4"/>
  <c r="AA90" i="4"/>
  <c r="AJ90" i="4"/>
  <c r="AF90" i="4"/>
  <c r="AE90" i="4"/>
  <c r="AQ90" i="4"/>
  <c r="Y90" i="4"/>
  <c r="AP90" i="4"/>
  <c r="AM34" i="4"/>
  <c r="AC34" i="4"/>
  <c r="AL34" i="4"/>
  <c r="AB34" i="4"/>
  <c r="AP34" i="4"/>
  <c r="AD34" i="4"/>
  <c r="AN34" i="4"/>
  <c r="Z34" i="4"/>
  <c r="Y34" i="4"/>
  <c r="AJ44" i="4"/>
  <c r="AJ48" i="4"/>
  <c r="AJ52" i="4"/>
  <c r="F75" i="4"/>
  <c r="AU75" i="4" s="1"/>
  <c r="AU17" i="4"/>
  <c r="AL79" i="4"/>
  <c r="AB79" i="4"/>
  <c r="AQ79" i="4"/>
  <c r="AF79" i="4"/>
  <c r="AO79" i="4"/>
  <c r="AD79" i="4"/>
  <c r="AP79" i="4"/>
  <c r="AE79" i="4"/>
  <c r="AC79" i="4"/>
  <c r="AA79" i="4"/>
  <c r="Z79" i="4"/>
  <c r="AN79" i="4"/>
  <c r="Y79" i="4"/>
  <c r="AJ79" i="4"/>
  <c r="Y21" i="4"/>
  <c r="AW34" i="4"/>
  <c r="AM16" i="4"/>
  <c r="AC17" i="4"/>
  <c r="AQ17" i="4"/>
  <c r="AC21" i="4"/>
  <c r="AF25" i="4"/>
  <c r="Y27" i="4"/>
  <c r="AK30" i="4"/>
  <c r="AA30" i="4"/>
  <c r="AJ30" i="4"/>
  <c r="Z30" i="4"/>
  <c r="AF30" i="4"/>
  <c r="AP30" i="4"/>
  <c r="AD30" i="4"/>
  <c r="AM30" i="4"/>
  <c r="Y30" i="4"/>
  <c r="AQ30" i="4"/>
  <c r="AK33" i="4"/>
  <c r="AA33" i="4"/>
  <c r="AJ33" i="4"/>
  <c r="Z33" i="4"/>
  <c r="AN33" i="4"/>
  <c r="AB33" i="4"/>
  <c r="AL33" i="4"/>
  <c r="AQ33" i="4"/>
  <c r="AE33" i="4"/>
  <c r="AP33" i="4"/>
  <c r="AE34" i="4"/>
  <c r="AW53" i="4"/>
  <c r="AV53" i="4"/>
  <c r="AW54" i="4"/>
  <c r="AL82" i="4"/>
  <c r="AB82" i="4"/>
  <c r="AO82" i="4"/>
  <c r="AD82" i="4"/>
  <c r="AN82" i="4"/>
  <c r="AC82" i="4"/>
  <c r="AM82" i="4"/>
  <c r="AA82" i="4"/>
  <c r="AF82" i="4"/>
  <c r="AE82" i="4"/>
  <c r="Z82" i="4"/>
  <c r="AQ82" i="4"/>
  <c r="Y82" i="4"/>
  <c r="AJ82" i="4"/>
  <c r="AN91" i="4"/>
  <c r="AD91" i="4"/>
  <c r="AQ91" i="4"/>
  <c r="BN91" i="4" s="1"/>
  <c r="AF91" i="4"/>
  <c r="AO91" i="4"/>
  <c r="BL91" i="4" s="1"/>
  <c r="AC91" i="4"/>
  <c r="AP91" i="4"/>
  <c r="BM91" i="4" s="1"/>
  <c r="AE91" i="4"/>
  <c r="AB91" i="4"/>
  <c r="AA91" i="4"/>
  <c r="Z91" i="4"/>
  <c r="AL91" i="4"/>
  <c r="AK91" i="4"/>
  <c r="Y91" i="4"/>
  <c r="AK92" i="4"/>
  <c r="AA92" i="4"/>
  <c r="AN92" i="4"/>
  <c r="AC92" i="4"/>
  <c r="AL92" i="4"/>
  <c r="Z92" i="4"/>
  <c r="AM92" i="4"/>
  <c r="AB92" i="4"/>
  <c r="AJ92" i="4"/>
  <c r="AF92" i="4"/>
  <c r="AE92" i="4"/>
  <c r="AQ92" i="4"/>
  <c r="Y92" i="4"/>
  <c r="AP92" i="4"/>
  <c r="BM92" i="4" s="1"/>
  <c r="AO92" i="4"/>
  <c r="AK24" i="4"/>
  <c r="AA24" i="4"/>
  <c r="AJ24" i="4"/>
  <c r="Z24" i="4"/>
  <c r="AF24" i="4"/>
  <c r="AP24" i="4"/>
  <c r="AD24" i="4"/>
  <c r="AM24" i="4"/>
  <c r="Y24" i="4"/>
  <c r="AQ24" i="4"/>
  <c r="AD17" i="4"/>
  <c r="AC27" i="4"/>
  <c r="AF34" i="4"/>
  <c r="AM40" i="4"/>
  <c r="AC40" i="4"/>
  <c r="AL40" i="4"/>
  <c r="AB40" i="4"/>
  <c r="AP40" i="4"/>
  <c r="AD40" i="4"/>
  <c r="AN40" i="4"/>
  <c r="Z40" i="4"/>
  <c r="AQ40" i="4"/>
  <c r="AM44" i="4"/>
  <c r="AC44" i="4"/>
  <c r="AL44" i="4"/>
  <c r="AB44" i="4"/>
  <c r="AP44" i="4"/>
  <c r="AD44" i="4"/>
  <c r="AN44" i="4"/>
  <c r="Z44" i="4"/>
  <c r="AQ44" i="4"/>
  <c r="AM48" i="4"/>
  <c r="AC48" i="4"/>
  <c r="AL48" i="4"/>
  <c r="AB48" i="4"/>
  <c r="AP48" i="4"/>
  <c r="AD48" i="4"/>
  <c r="AN48" i="4"/>
  <c r="Z48" i="4"/>
  <c r="AQ48" i="4"/>
  <c r="AM52" i="4"/>
  <c r="AC52" i="4"/>
  <c r="AL52" i="4"/>
  <c r="AB52" i="4"/>
  <c r="AP52" i="4"/>
  <c r="AD52" i="4"/>
  <c r="AN52" i="4"/>
  <c r="Z52" i="4"/>
  <c r="AQ52" i="4"/>
  <c r="AY53" i="4"/>
  <c r="AL87" i="4"/>
  <c r="AB87" i="4"/>
  <c r="AQ87" i="4"/>
  <c r="AF87" i="4"/>
  <c r="AP87" i="4"/>
  <c r="AE87" i="4"/>
  <c r="AO87" i="4"/>
  <c r="AD87" i="4"/>
  <c r="AJ87" i="4"/>
  <c r="AC87" i="4"/>
  <c r="AA87" i="4"/>
  <c r="AN87" i="4"/>
  <c r="Y87" i="4"/>
  <c r="AM87" i="4"/>
  <c r="AJ91" i="4"/>
  <c r="AK16" i="4"/>
  <c r="AA16" i="4"/>
  <c r="AJ16" i="4"/>
  <c r="BG16" i="4" s="1"/>
  <c r="Z16" i="4"/>
  <c r="AF16" i="4"/>
  <c r="AP16" i="4"/>
  <c r="BM16" i="4" s="1"/>
  <c r="AD16" i="4"/>
  <c r="AK21" i="4"/>
  <c r="AA21" i="4"/>
  <c r="AJ21" i="4"/>
  <c r="Z21" i="4"/>
  <c r="AN21" i="4"/>
  <c r="AB21" i="4"/>
  <c r="AL21" i="4"/>
  <c r="AQ21" i="4"/>
  <c r="AE21" i="4"/>
  <c r="BA35" i="4"/>
  <c r="AK20" i="4"/>
  <c r="AA20" i="4"/>
  <c r="AJ20" i="4"/>
  <c r="Z20" i="4"/>
  <c r="AF20" i="4"/>
  <c r="AP20" i="4"/>
  <c r="AD20" i="4"/>
  <c r="AM20" i="4"/>
  <c r="Y20" i="4"/>
  <c r="AQ20" i="4"/>
  <c r="AK23" i="4"/>
  <c r="AA23" i="4"/>
  <c r="AJ23" i="4"/>
  <c r="Z23" i="4"/>
  <c r="AN23" i="4"/>
  <c r="AB23" i="4"/>
  <c r="AL23" i="4"/>
  <c r="AQ23" i="4"/>
  <c r="AE23" i="4"/>
  <c r="AP23" i="4"/>
  <c r="AM36" i="4"/>
  <c r="AC36" i="4"/>
  <c r="AL36" i="4"/>
  <c r="AB36" i="4"/>
  <c r="AP36" i="4"/>
  <c r="AD36" i="4"/>
  <c r="AN36" i="4"/>
  <c r="Z36" i="4"/>
  <c r="AQ36" i="4"/>
  <c r="Y16" i="4"/>
  <c r="AO16" i="4"/>
  <c r="AE17" i="4"/>
  <c r="AK18" i="4"/>
  <c r="AA18" i="4"/>
  <c r="AJ18" i="4"/>
  <c r="Z18" i="4"/>
  <c r="AF18" i="4"/>
  <c r="AP18" i="4"/>
  <c r="AD18" i="4"/>
  <c r="AM18" i="4"/>
  <c r="AB20" i="4"/>
  <c r="AF21" i="4"/>
  <c r="AN22" i="4"/>
  <c r="Y23" i="4"/>
  <c r="AE24" i="4"/>
  <c r="AM25" i="4"/>
  <c r="AK26" i="4"/>
  <c r="AA26" i="4"/>
  <c r="AJ26" i="4"/>
  <c r="Z26" i="4"/>
  <c r="AF26" i="4"/>
  <c r="AP26" i="4"/>
  <c r="AD26" i="4"/>
  <c r="AM26" i="4"/>
  <c r="Y26" i="4"/>
  <c r="AQ26" i="4"/>
  <c r="AK29" i="4"/>
  <c r="AA29" i="4"/>
  <c r="AJ29" i="4"/>
  <c r="Z29" i="4"/>
  <c r="AN29" i="4"/>
  <c r="AB29" i="4"/>
  <c r="AL29" i="4"/>
  <c r="AQ29" i="4"/>
  <c r="AE29" i="4"/>
  <c r="AP29" i="4"/>
  <c r="AC30" i="4"/>
  <c r="AC33" i="4"/>
  <c r="AJ34" i="4"/>
  <c r="Y36" i="4"/>
  <c r="AJ38" i="4"/>
  <c r="Y40" i="4"/>
  <c r="AJ42" i="4"/>
  <c r="Y44" i="4"/>
  <c r="AJ46" i="4"/>
  <c r="Y48" i="4"/>
  <c r="AJ50" i="4"/>
  <c r="Y52" i="4"/>
  <c r="AY54" i="4"/>
  <c r="AB70" i="4"/>
  <c r="AA74" i="4"/>
  <c r="AM91" i="4"/>
  <c r="AK27" i="4"/>
  <c r="AA27" i="4"/>
  <c r="AJ27" i="4"/>
  <c r="Z27" i="4"/>
  <c r="AN27" i="4"/>
  <c r="AB27" i="4"/>
  <c r="AL27" i="4"/>
  <c r="AQ27" i="4"/>
  <c r="AE27" i="4"/>
  <c r="AP27" i="4"/>
  <c r="AD21" i="4"/>
  <c r="AL22" i="4"/>
  <c r="AC24" i="4"/>
  <c r="AK15" i="4"/>
  <c r="AA15" i="4"/>
  <c r="AJ15" i="4"/>
  <c r="Z15" i="4"/>
  <c r="AN15" i="4"/>
  <c r="AB15" i="4"/>
  <c r="AL15" i="4"/>
  <c r="Y15" i="4"/>
  <c r="AP15" i="4"/>
  <c r="BM15" i="4" s="1"/>
  <c r="AB16" i="4"/>
  <c r="AQ16" i="4"/>
  <c r="AF17" i="4"/>
  <c r="AK19" i="4"/>
  <c r="AA19" i="4"/>
  <c r="AJ19" i="4"/>
  <c r="Z19" i="4"/>
  <c r="AN19" i="4"/>
  <c r="AB19" i="4"/>
  <c r="AL19" i="4"/>
  <c r="AQ19" i="4"/>
  <c r="AE19" i="4"/>
  <c r="AP19" i="4"/>
  <c r="AC20" i="4"/>
  <c r="AO22" i="4"/>
  <c r="AC23" i="4"/>
  <c r="AO25" i="4"/>
  <c r="AF27" i="4"/>
  <c r="AE30" i="4"/>
  <c r="AK32" i="4"/>
  <c r="AA32" i="4"/>
  <c r="AJ32" i="4"/>
  <c r="Z32" i="4"/>
  <c r="AF32" i="4"/>
  <c r="AP32" i="4"/>
  <c r="AD32" i="4"/>
  <c r="AM32" i="4"/>
  <c r="Y32" i="4"/>
  <c r="AQ32" i="4"/>
  <c r="AD33" i="4"/>
  <c r="AK34" i="4"/>
  <c r="BH34" i="4" s="1"/>
  <c r="AA36" i="4"/>
  <c r="AA40" i="4"/>
  <c r="AA44" i="4"/>
  <c r="AK46" i="4"/>
  <c r="AA48" i="4"/>
  <c r="AK50" i="4"/>
  <c r="AA52" i="4"/>
  <c r="BG53" i="4"/>
  <c r="AV54" i="4"/>
  <c r="AF70" i="4"/>
  <c r="BB72" i="4"/>
  <c r="AF74" i="4"/>
  <c r="AM35" i="4"/>
  <c r="BJ35" i="4" s="1"/>
  <c r="AC35" i="4"/>
  <c r="AL35" i="4"/>
  <c r="AB35" i="4"/>
  <c r="AA35" i="4"/>
  <c r="AO35" i="4"/>
  <c r="AM37" i="4"/>
  <c r="AC37" i="4"/>
  <c r="AL37" i="4"/>
  <c r="AB37" i="4"/>
  <c r="AA37" i="4"/>
  <c r="AO37" i="4"/>
  <c r="AM39" i="4"/>
  <c r="AC39" i="4"/>
  <c r="AL39" i="4"/>
  <c r="AB39" i="4"/>
  <c r="AA39" i="4"/>
  <c r="AO39" i="4"/>
  <c r="AM41" i="4"/>
  <c r="AC41" i="4"/>
  <c r="AL41" i="4"/>
  <c r="AB41" i="4"/>
  <c r="AA41" i="4"/>
  <c r="AO41" i="4"/>
  <c r="AM43" i="4"/>
  <c r="AC43" i="4"/>
  <c r="AL43" i="4"/>
  <c r="AB43" i="4"/>
  <c r="AA43" i="4"/>
  <c r="AO43" i="4"/>
  <c r="AM45" i="4"/>
  <c r="AC45" i="4"/>
  <c r="AL45" i="4"/>
  <c r="AB45" i="4"/>
  <c r="AA45" i="4"/>
  <c r="AO45" i="4"/>
  <c r="AM47" i="4"/>
  <c r="AC47" i="4"/>
  <c r="AL47" i="4"/>
  <c r="AB47" i="4"/>
  <c r="AA47" i="4"/>
  <c r="AO47" i="4"/>
  <c r="AM49" i="4"/>
  <c r="AC49" i="4"/>
  <c r="AL49" i="4"/>
  <c r="AB49" i="4"/>
  <c r="AA49" i="4"/>
  <c r="AO49" i="4"/>
  <c r="AM51" i="4"/>
  <c r="AC51" i="4"/>
  <c r="AL51" i="4"/>
  <c r="AB51" i="4"/>
  <c r="AA51" i="4"/>
  <c r="AO51" i="4"/>
  <c r="AO53" i="4"/>
  <c r="AE53" i="4"/>
  <c r="AN53" i="4"/>
  <c r="AD53" i="4"/>
  <c r="Y53" i="4"/>
  <c r="AK53" i="4"/>
  <c r="AN69" i="4"/>
  <c r="AL71" i="4"/>
  <c r="AY72" i="4"/>
  <c r="AK75" i="4"/>
  <c r="Y78" i="4"/>
  <c r="AQ78" i="4"/>
  <c r="Y97" i="4"/>
  <c r="AQ97" i="4"/>
  <c r="AQ98" i="4"/>
  <c r="Y98" i="4"/>
  <c r="AM98" i="4"/>
  <c r="AB98" i="4"/>
  <c r="AL98" i="4"/>
  <c r="AA98" i="4"/>
  <c r="AK98" i="4"/>
  <c r="Z98" i="4"/>
  <c r="AE98" i="4"/>
  <c r="AJ100" i="4"/>
  <c r="AJ103" i="4"/>
  <c r="Z103" i="4"/>
  <c r="AP103" i="4"/>
  <c r="AE103" i="4"/>
  <c r="AO103" i="4"/>
  <c r="AD103" i="4"/>
  <c r="AN103" i="4"/>
  <c r="AC103" i="4"/>
  <c r="AB103" i="4"/>
  <c r="AQ106" i="4"/>
  <c r="Y106" i="4"/>
  <c r="AO106" i="4"/>
  <c r="AD106" i="4"/>
  <c r="AN106" i="4"/>
  <c r="AC106" i="4"/>
  <c r="AM106" i="4"/>
  <c r="AB106" i="4"/>
  <c r="AE106" i="4"/>
  <c r="AM107" i="4"/>
  <c r="AL97" i="4"/>
  <c r="AB97" i="4"/>
  <c r="AP97" i="4"/>
  <c r="AE97" i="4"/>
  <c r="AO97" i="4"/>
  <c r="AD97" i="4"/>
  <c r="AN97" i="4"/>
  <c r="AC97" i="4"/>
  <c r="AA97" i="4"/>
  <c r="BN15" i="4"/>
  <c r="AF35" i="4"/>
  <c r="AF37" i="4"/>
  <c r="AF39" i="4"/>
  <c r="AF41" i="4"/>
  <c r="AF43" i="4"/>
  <c r="AF45" i="4"/>
  <c r="AF47" i="4"/>
  <c r="AF49" i="4"/>
  <c r="AF51" i="4"/>
  <c r="BJ53" i="4"/>
  <c r="AB53" i="4"/>
  <c r="AP53" i="4"/>
  <c r="AD69" i="4"/>
  <c r="AQ69" i="4"/>
  <c r="AB71" i="4"/>
  <c r="AO71" i="4"/>
  <c r="AL73" i="4"/>
  <c r="BI73" i="4" s="1"/>
  <c r="AB73" i="4"/>
  <c r="AM73" i="4"/>
  <c r="AA73" i="4"/>
  <c r="AK73" i="4"/>
  <c r="Z73" i="4"/>
  <c r="AD73" i="4"/>
  <c r="AQ73" i="4"/>
  <c r="AA75" i="4"/>
  <c r="AO75" i="4"/>
  <c r="AF78" i="4"/>
  <c r="F93" i="4"/>
  <c r="AL94" i="4"/>
  <c r="AF97" i="4"/>
  <c r="AN98" i="4"/>
  <c r="Y100" i="4"/>
  <c r="AQ100" i="4"/>
  <c r="AP101" i="4"/>
  <c r="AF101" i="4"/>
  <c r="AM101" i="4"/>
  <c r="AB101" i="4"/>
  <c r="AL101" i="4"/>
  <c r="AA101" i="4"/>
  <c r="AK101" i="4"/>
  <c r="Z101" i="4"/>
  <c r="AE101" i="4"/>
  <c r="AK103" i="4"/>
  <c r="AB107" i="4"/>
  <c r="AQ107" i="4"/>
  <c r="AE73" i="4"/>
  <c r="AL83" i="4"/>
  <c r="AB83" i="4"/>
  <c r="AQ83" i="4"/>
  <c r="AF83" i="4"/>
  <c r="AP83" i="4"/>
  <c r="AE83" i="4"/>
  <c r="AO83" i="4"/>
  <c r="AD83" i="4"/>
  <c r="AK83" i="4"/>
  <c r="AL86" i="4"/>
  <c r="AB86" i="4"/>
  <c r="AO86" i="4"/>
  <c r="AD86" i="4"/>
  <c r="AN86" i="4"/>
  <c r="AC86" i="4"/>
  <c r="AM86" i="4"/>
  <c r="AA86" i="4"/>
  <c r="AK86" i="4"/>
  <c r="Y94" i="4"/>
  <c r="AN94" i="4"/>
  <c r="AJ95" i="4"/>
  <c r="Z95" i="4"/>
  <c r="AN95" i="4"/>
  <c r="AC95" i="4"/>
  <c r="AL95" i="4"/>
  <c r="AA95" i="4"/>
  <c r="AM95" i="4"/>
  <c r="AB95" i="4"/>
  <c r="AE95" i="4"/>
  <c r="AO98" i="4"/>
  <c r="AL103" i="4"/>
  <c r="AL106" i="4"/>
  <c r="AP109" i="4"/>
  <c r="AF109" i="4"/>
  <c r="AO109" i="4"/>
  <c r="AD109" i="4"/>
  <c r="AN109" i="4"/>
  <c r="AC109" i="4"/>
  <c r="AM109" i="4"/>
  <c r="AB109" i="4"/>
  <c r="AJ109" i="4"/>
  <c r="AJ35" i="4"/>
  <c r="BG35" i="4" s="1"/>
  <c r="AJ37" i="4"/>
  <c r="AJ39" i="4"/>
  <c r="AJ41" i="4"/>
  <c r="AJ43" i="4"/>
  <c r="AJ45" i="4"/>
  <c r="AJ47" i="4"/>
  <c r="AJ49" i="4"/>
  <c r="AJ51" i="4"/>
  <c r="AF53" i="4"/>
  <c r="F55" i="4"/>
  <c r="AJ69" i="4"/>
  <c r="Z69" i="4"/>
  <c r="AM69" i="4"/>
  <c r="AB69" i="4"/>
  <c r="AL69" i="4"/>
  <c r="AA69" i="4"/>
  <c r="AF69" i="4"/>
  <c r="AJ71" i="4"/>
  <c r="Z71" i="4"/>
  <c r="AQ71" i="4"/>
  <c r="AF71" i="4"/>
  <c r="AP71" i="4"/>
  <c r="AE71" i="4"/>
  <c r="AD71" i="4"/>
  <c r="AL75" i="4"/>
  <c r="AB75" i="4"/>
  <c r="AQ75" i="4"/>
  <c r="AF75" i="4"/>
  <c r="AP75" i="4"/>
  <c r="AE75" i="4"/>
  <c r="AD75" i="4"/>
  <c r="AJ97" i="4"/>
  <c r="AK100" i="4"/>
  <c r="AA100" i="4"/>
  <c r="AP100" i="4"/>
  <c r="AE100" i="4"/>
  <c r="AO100" i="4"/>
  <c r="AD100" i="4"/>
  <c r="AN100" i="4"/>
  <c r="AC100" i="4"/>
  <c r="AB100" i="4"/>
  <c r="AN107" i="4"/>
  <c r="AD107" i="4"/>
  <c r="AL107" i="4"/>
  <c r="AA107" i="4"/>
  <c r="AK107" i="4"/>
  <c r="Z107" i="4"/>
  <c r="AJ107" i="4"/>
  <c r="Y107" i="4"/>
  <c r="AE107" i="4"/>
  <c r="AL78" i="4"/>
  <c r="AB78" i="4"/>
  <c r="AO78" i="4"/>
  <c r="AD78" i="4"/>
  <c r="AM78" i="4"/>
  <c r="AA78" i="4"/>
  <c r="AN78" i="4"/>
  <c r="AC78" i="4"/>
  <c r="AK78" i="4"/>
  <c r="AM94" i="4"/>
  <c r="AC94" i="4"/>
  <c r="AQ94" i="4"/>
  <c r="AF94" i="4"/>
  <c r="AO94" i="4"/>
  <c r="AD94" i="4"/>
  <c r="AP94" i="4"/>
  <c r="AE94" i="4"/>
  <c r="AA94" i="4"/>
  <c r="AK97" i="4"/>
  <c r="AF107" i="4"/>
  <c r="AL81" i="4"/>
  <c r="AB81" i="4"/>
  <c r="Y81" i="4"/>
  <c r="AJ81" i="4"/>
  <c r="AL85" i="4"/>
  <c r="AB85" i="4"/>
  <c r="Y85" i="4"/>
  <c r="AJ85" i="4"/>
  <c r="AL89" i="4"/>
  <c r="AB89" i="4"/>
  <c r="AD54" i="4"/>
  <c r="AN54" i="4"/>
  <c r="AD55" i="4"/>
  <c r="AN55" i="4"/>
  <c r="AD56" i="4"/>
  <c r="AN56" i="4"/>
  <c r="AD57" i="4"/>
  <c r="AN57" i="4"/>
  <c r="AD58" i="4"/>
  <c r="AN58" i="4"/>
  <c r="AD59" i="4"/>
  <c r="AN59" i="4"/>
  <c r="AD60" i="4"/>
  <c r="AN60" i="4"/>
  <c r="AD61" i="4"/>
  <c r="AN61" i="4"/>
  <c r="AD62" i="4"/>
  <c r="AN62" i="4"/>
  <c r="AD63" i="4"/>
  <c r="AN63" i="4"/>
  <c r="AD64" i="4"/>
  <c r="AN64" i="4"/>
  <c r="AD65" i="4"/>
  <c r="AN65" i="4"/>
  <c r="AD66" i="4"/>
  <c r="AN66" i="4"/>
  <c r="AE67" i="4"/>
  <c r="Z77" i="4"/>
  <c r="Z81" i="4"/>
  <c r="AK81" i="4"/>
  <c r="Z85" i="4"/>
  <c r="AK85" i="4"/>
  <c r="Z89" i="4"/>
  <c r="AK89" i="4"/>
  <c r="AP93" i="4"/>
  <c r="AF93" i="4"/>
  <c r="Y93" i="4"/>
  <c r="AJ93" i="4"/>
  <c r="AN99" i="4"/>
  <c r="AD99" i="4"/>
  <c r="AG99" i="4" s="1"/>
  <c r="AM102" i="4"/>
  <c r="AC102" i="4"/>
  <c r="AG102" i="4" s="1"/>
  <c r="AF105" i="4"/>
  <c r="AF108" i="4"/>
  <c r="AL77" i="4"/>
  <c r="AB77" i="4"/>
  <c r="Y77" i="4"/>
  <c r="AJ77" i="4"/>
  <c r="AJ89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J67" i="4"/>
  <c r="Z67" i="4"/>
  <c r="AF67" i="4"/>
  <c r="AQ67" i="4"/>
  <c r="AJ68" i="4"/>
  <c r="Z68" i="4"/>
  <c r="Y68" i="4"/>
  <c r="AK68" i="4"/>
  <c r="AL72" i="4"/>
  <c r="AB72" i="4"/>
  <c r="Y72" i="4"/>
  <c r="AJ72" i="4"/>
  <c r="AL76" i="4"/>
  <c r="AB76" i="4"/>
  <c r="Y76" i="4"/>
  <c r="AJ76" i="4"/>
  <c r="AA77" i="4"/>
  <c r="AM77" i="4"/>
  <c r="AL80" i="4"/>
  <c r="AB80" i="4"/>
  <c r="Y80" i="4"/>
  <c r="AJ80" i="4"/>
  <c r="AA81" i="4"/>
  <c r="AM81" i="4"/>
  <c r="AL84" i="4"/>
  <c r="AB84" i="4"/>
  <c r="Y84" i="4"/>
  <c r="AJ84" i="4"/>
  <c r="AA85" i="4"/>
  <c r="AM85" i="4"/>
  <c r="AL88" i="4"/>
  <c r="AB88" i="4"/>
  <c r="Y88" i="4"/>
  <c r="AJ88" i="4"/>
  <c r="AA89" i="4"/>
  <c r="AM89" i="4"/>
  <c r="AL105" i="4"/>
  <c r="AB105" i="4"/>
  <c r="AK108" i="4"/>
  <c r="AA108" i="4"/>
  <c r="AE96" i="4"/>
  <c r="AE104" i="4"/>
  <c r="F58" i="21" l="1"/>
  <c r="P58" i="21" s="1"/>
  <c r="O59" i="20"/>
  <c r="O78" i="20"/>
  <c r="F77" i="21"/>
  <c r="P77" i="21" s="1"/>
  <c r="P75" i="19"/>
  <c r="O76" i="19"/>
  <c r="F75" i="20"/>
  <c r="P75" i="20" s="1"/>
  <c r="G95" i="21"/>
  <c r="AV95" i="21" s="1"/>
  <c r="I95" i="21"/>
  <c r="AX95" i="21" s="1"/>
  <c r="H95" i="21"/>
  <c r="AW95" i="21" s="1"/>
  <c r="J95" i="21"/>
  <c r="AY95" i="21" s="1"/>
  <c r="P95" i="21"/>
  <c r="F39" i="21"/>
  <c r="P39" i="21" s="1"/>
  <c r="O40" i="20"/>
  <c r="O40" i="21"/>
  <c r="O98" i="21"/>
  <c r="F56" i="20"/>
  <c r="P56" i="20" s="1"/>
  <c r="O57" i="19"/>
  <c r="P56" i="19"/>
  <c r="F37" i="20"/>
  <c r="P37" i="20" s="1"/>
  <c r="P37" i="19"/>
  <c r="O38" i="19"/>
  <c r="F20" i="21"/>
  <c r="P20" i="21" s="1"/>
  <c r="O21" i="20"/>
  <c r="F96" i="21"/>
  <c r="O97" i="20"/>
  <c r="F94" i="20"/>
  <c r="O95" i="19"/>
  <c r="P94" i="19"/>
  <c r="F18" i="20"/>
  <c r="P18" i="20" s="1"/>
  <c r="P18" i="19"/>
  <c r="O19" i="19"/>
  <c r="J93" i="20"/>
  <c r="BK93" i="20" s="1"/>
  <c r="I93" i="20"/>
  <c r="AX93" i="20" s="1"/>
  <c r="H93" i="20"/>
  <c r="AW93" i="20" s="1"/>
  <c r="G93" i="20"/>
  <c r="AV93" i="20" s="1"/>
  <c r="P93" i="20"/>
  <c r="BL73" i="4"/>
  <c r="BI16" i="4"/>
  <c r="BL54" i="4"/>
  <c r="G44" i="22"/>
  <c r="I55" i="4"/>
  <c r="M55" i="4"/>
  <c r="J55" i="4"/>
  <c r="G55" i="4"/>
  <c r="K55" i="4"/>
  <c r="H55" i="4"/>
  <c r="L55" i="4"/>
  <c r="BM55" i="4" s="1"/>
  <c r="G64" i="22"/>
  <c r="I75" i="4"/>
  <c r="M75" i="4"/>
  <c r="J75" i="4"/>
  <c r="G75" i="4"/>
  <c r="K75" i="4"/>
  <c r="H75" i="4"/>
  <c r="L75" i="4"/>
  <c r="BM75" i="4" s="1"/>
  <c r="AG88" i="19"/>
  <c r="BB73" i="4"/>
  <c r="G93" i="4"/>
  <c r="AV93" i="4" s="1"/>
  <c r="J93" i="4"/>
  <c r="H93" i="4"/>
  <c r="AW93" i="4" s="1"/>
  <c r="I93" i="4"/>
  <c r="AX93" i="4" s="1"/>
  <c r="G82" i="22"/>
  <c r="K93" i="4"/>
  <c r="L93" i="4"/>
  <c r="M93" i="4"/>
  <c r="BN93" i="4" s="1"/>
  <c r="G7" i="22"/>
  <c r="H18" i="4"/>
  <c r="L18" i="4"/>
  <c r="I18" i="4"/>
  <c r="M18" i="4"/>
  <c r="BN18" i="4" s="1"/>
  <c r="J18" i="4"/>
  <c r="G18" i="4"/>
  <c r="K18" i="4"/>
  <c r="BL18" i="4" s="1"/>
  <c r="J95" i="19"/>
  <c r="BK95" i="19" s="1"/>
  <c r="H95" i="19"/>
  <c r="G95" i="19"/>
  <c r="I95" i="19"/>
  <c r="AQ72" i="4"/>
  <c r="BN72" i="4" s="1"/>
  <c r="G25" i="22"/>
  <c r="J36" i="4"/>
  <c r="G36" i="4"/>
  <c r="K36" i="4"/>
  <c r="BL36" i="4" s="1"/>
  <c r="H36" i="4"/>
  <c r="BI36" i="4" s="1"/>
  <c r="L36" i="4"/>
  <c r="I36" i="4"/>
  <c r="M36" i="4"/>
  <c r="BN36" i="4" s="1"/>
  <c r="AO30" i="4"/>
  <c r="AO113" i="4" s="1"/>
  <c r="G63" i="22"/>
  <c r="H74" i="4"/>
  <c r="BI74" i="4" s="1"/>
  <c r="L74" i="4"/>
  <c r="BA74" i="4" s="1"/>
  <c r="I74" i="4"/>
  <c r="M74" i="4"/>
  <c r="J74" i="4"/>
  <c r="BK74" i="4" s="1"/>
  <c r="G74" i="4"/>
  <c r="BH74" i="4" s="1"/>
  <c r="K74" i="4"/>
  <c r="E21" i="2"/>
  <c r="M21" i="2" s="1"/>
  <c r="U72" i="4"/>
  <c r="BX72" i="4" s="1"/>
  <c r="Q72" i="4"/>
  <c r="CP72" i="4" s="1"/>
  <c r="P72" i="4"/>
  <c r="R72" i="4"/>
  <c r="BU72" i="4" s="1"/>
  <c r="O73" i="4"/>
  <c r="CI73" i="4" s="1"/>
  <c r="V72" i="4"/>
  <c r="BY72" i="4" s="1"/>
  <c r="W72" i="4"/>
  <c r="BZ72" i="4" s="1"/>
  <c r="S72" i="4"/>
  <c r="CR72" i="4" s="1"/>
  <c r="T72" i="4"/>
  <c r="BW72" i="4" s="1"/>
  <c r="V5" i="24"/>
  <c r="V11" i="24" s="1"/>
  <c r="V6" i="24"/>
  <c r="V12" i="24" s="1"/>
  <c r="V4" i="24"/>
  <c r="V10" i="24" s="1"/>
  <c r="V3" i="24"/>
  <c r="V9" i="24" s="1"/>
  <c r="X2" i="24"/>
  <c r="W7" i="24"/>
  <c r="W13" i="24" s="1"/>
  <c r="CI72" i="4"/>
  <c r="CJ34" i="4"/>
  <c r="CI34" i="4"/>
  <c r="CI53" i="4"/>
  <c r="CJ53" i="4"/>
  <c r="CJ15" i="4"/>
  <c r="CI15" i="4"/>
  <c r="CI91" i="4"/>
  <c r="CJ91" i="4"/>
  <c r="Q91" i="4"/>
  <c r="BT91" i="4" s="1"/>
  <c r="T91" i="4"/>
  <c r="CS91" i="4" s="1"/>
  <c r="S91" i="4"/>
  <c r="CR91" i="4" s="1"/>
  <c r="R91" i="4"/>
  <c r="BU91" i="4" s="1"/>
  <c r="O92" i="4"/>
  <c r="O93" i="4" s="1"/>
  <c r="AG101" i="19"/>
  <c r="AG79" i="19"/>
  <c r="AG76" i="19"/>
  <c r="AG99" i="19"/>
  <c r="AG81" i="19"/>
  <c r="AG21" i="19"/>
  <c r="AG95" i="19"/>
  <c r="AG64" i="19"/>
  <c r="AG105" i="19"/>
  <c r="AV92" i="19"/>
  <c r="AV92" i="20"/>
  <c r="AV94" i="21"/>
  <c r="AE115" i="20"/>
  <c r="AF116" i="21"/>
  <c r="AG84" i="21"/>
  <c r="AG35" i="21"/>
  <c r="AB115" i="21"/>
  <c r="AG28" i="20"/>
  <c r="BA15" i="20"/>
  <c r="AE113" i="20"/>
  <c r="AG45" i="20"/>
  <c r="AG69" i="19"/>
  <c r="AG60" i="19"/>
  <c r="AW94" i="19"/>
  <c r="AG39" i="19"/>
  <c r="AG92" i="19"/>
  <c r="AU92" i="19"/>
  <c r="AE117" i="19"/>
  <c r="BA91" i="19"/>
  <c r="AG83" i="19"/>
  <c r="Y114" i="19"/>
  <c r="AU34" i="19"/>
  <c r="AG34" i="19"/>
  <c r="AG24" i="19"/>
  <c r="BB53" i="19"/>
  <c r="AF115" i="19"/>
  <c r="AG61" i="19"/>
  <c r="AF117" i="20"/>
  <c r="AG36" i="21"/>
  <c r="AW94" i="21"/>
  <c r="AG88" i="20"/>
  <c r="Y115" i="20"/>
  <c r="AG53" i="20"/>
  <c r="AG70" i="20"/>
  <c r="AG20" i="20"/>
  <c r="AG46" i="20"/>
  <c r="AG61" i="20"/>
  <c r="AG15" i="20"/>
  <c r="AU15" i="20"/>
  <c r="Y113" i="20"/>
  <c r="AG95" i="21"/>
  <c r="AG41" i="21"/>
  <c r="AG26" i="20"/>
  <c r="AG24" i="20"/>
  <c r="AG52" i="21"/>
  <c r="AC117" i="20"/>
  <c r="AY91" i="20"/>
  <c r="AG19" i="20"/>
  <c r="AG71" i="21"/>
  <c r="AG73" i="21"/>
  <c r="AG31" i="21"/>
  <c r="AY94" i="21"/>
  <c r="AG79" i="21"/>
  <c r="AG94" i="21"/>
  <c r="AG106" i="21"/>
  <c r="AG64" i="21"/>
  <c r="AG46" i="21"/>
  <c r="AG40" i="21"/>
  <c r="AV15" i="20"/>
  <c r="Z113" i="20"/>
  <c r="AY15" i="20"/>
  <c r="AC113" i="20"/>
  <c r="AG96" i="20"/>
  <c r="AG22" i="21"/>
  <c r="BB15" i="20"/>
  <c r="AF113" i="20"/>
  <c r="AG98" i="20"/>
  <c r="AG39" i="21"/>
  <c r="AD115" i="21"/>
  <c r="AG66" i="20"/>
  <c r="AG79" i="20"/>
  <c r="AD113" i="21"/>
  <c r="AE114" i="21"/>
  <c r="AG56" i="21"/>
  <c r="AG100" i="21"/>
  <c r="AG59" i="20"/>
  <c r="AV72" i="19"/>
  <c r="Z116" i="19"/>
  <c r="BA34" i="19"/>
  <c r="AE114" i="19"/>
  <c r="AG87" i="20"/>
  <c r="AG35" i="20"/>
  <c r="AG45" i="21"/>
  <c r="AG42" i="19"/>
  <c r="AG19" i="19"/>
  <c r="AG38" i="19"/>
  <c r="AU38" i="19"/>
  <c r="AY92" i="19"/>
  <c r="AG30" i="19"/>
  <c r="AG82" i="19"/>
  <c r="AG25" i="19"/>
  <c r="AG106" i="19"/>
  <c r="AG57" i="19"/>
  <c r="AW53" i="19"/>
  <c r="AA115" i="19"/>
  <c r="AG103" i="19"/>
  <c r="AG104" i="20"/>
  <c r="AG101" i="20"/>
  <c r="AB117" i="20"/>
  <c r="AX91" i="20"/>
  <c r="AG51" i="20"/>
  <c r="AA117" i="20"/>
  <c r="AW91" i="20"/>
  <c r="AA116" i="20"/>
  <c r="AD115" i="20"/>
  <c r="AG48" i="20"/>
  <c r="AG23" i="20"/>
  <c r="AW92" i="21"/>
  <c r="AG71" i="20"/>
  <c r="AG54" i="20"/>
  <c r="AG73" i="20"/>
  <c r="AG63" i="20"/>
  <c r="AG44" i="20"/>
  <c r="AG92" i="20"/>
  <c r="AE114" i="20"/>
  <c r="AG96" i="21"/>
  <c r="AW93" i="21"/>
  <c r="AG76" i="21"/>
  <c r="AG23" i="21"/>
  <c r="AG21" i="20"/>
  <c r="AG98" i="21"/>
  <c r="AG33" i="21"/>
  <c r="AG72" i="21"/>
  <c r="AB116" i="21"/>
  <c r="AB114" i="20"/>
  <c r="Z114" i="20"/>
  <c r="AG103" i="20"/>
  <c r="Z115" i="21"/>
  <c r="AD116" i="21"/>
  <c r="AG69" i="20"/>
  <c r="AG100" i="20"/>
  <c r="AG62" i="21"/>
  <c r="AG89" i="21"/>
  <c r="AG64" i="20"/>
  <c r="AC113" i="21"/>
  <c r="AD114" i="21"/>
  <c r="AG105" i="21"/>
  <c r="AG80" i="20"/>
  <c r="AG38" i="21"/>
  <c r="AW91" i="21"/>
  <c r="AA117" i="21"/>
  <c r="AG33" i="20"/>
  <c r="AC116" i="20"/>
  <c r="AG67" i="21"/>
  <c r="AG103" i="21"/>
  <c r="BB34" i="19"/>
  <c r="AF114" i="19"/>
  <c r="AG97" i="21"/>
  <c r="AG18" i="20"/>
  <c r="AG32" i="20"/>
  <c r="AG47" i="20"/>
  <c r="AD114" i="20"/>
  <c r="AG107" i="21"/>
  <c r="AG81" i="21"/>
  <c r="AG27" i="21"/>
  <c r="AG55" i="21"/>
  <c r="AG66" i="21"/>
  <c r="AX92" i="20"/>
  <c r="AG57" i="21"/>
  <c r="AG60" i="20"/>
  <c r="AG68" i="21"/>
  <c r="AG89" i="20"/>
  <c r="AF115" i="21"/>
  <c r="AG86" i="19"/>
  <c r="AG45" i="19"/>
  <c r="AW95" i="19"/>
  <c r="AU73" i="19"/>
  <c r="BC73" i="19" s="1"/>
  <c r="AG73" i="19"/>
  <c r="AG63" i="19"/>
  <c r="AG22" i="19"/>
  <c r="AG32" i="19"/>
  <c r="AG107" i="19"/>
  <c r="AG80" i="19"/>
  <c r="AW15" i="19"/>
  <c r="AA113" i="19"/>
  <c r="AV53" i="19"/>
  <c r="Z115" i="19"/>
  <c r="AU17" i="19"/>
  <c r="AG17" i="19"/>
  <c r="AX34" i="19"/>
  <c r="AB114" i="19"/>
  <c r="AZ53" i="19"/>
  <c r="AD115" i="19"/>
  <c r="AG67" i="19"/>
  <c r="AV15" i="19"/>
  <c r="Z113" i="19"/>
  <c r="AG66" i="19"/>
  <c r="AG104" i="19"/>
  <c r="AF114" i="20"/>
  <c r="AG52" i="20"/>
  <c r="AG93" i="20"/>
  <c r="AG50" i="20"/>
  <c r="Z116" i="20"/>
  <c r="AG29" i="20"/>
  <c r="Z117" i="21"/>
  <c r="AV91" i="21"/>
  <c r="AA114" i="21"/>
  <c r="AG55" i="20"/>
  <c r="AY93" i="21"/>
  <c r="AC114" i="20"/>
  <c r="Z117" i="20"/>
  <c r="AV91" i="20"/>
  <c r="AD117" i="21"/>
  <c r="AD118" i="21" s="1"/>
  <c r="AG82" i="21"/>
  <c r="AG21" i="21"/>
  <c r="AG70" i="21"/>
  <c r="AG63" i="21"/>
  <c r="AG78" i="21"/>
  <c r="AB113" i="21"/>
  <c r="AX94" i="21"/>
  <c r="AG69" i="21"/>
  <c r="AG34" i="21"/>
  <c r="Y114" i="21"/>
  <c r="AG41" i="20"/>
  <c r="AG38" i="20"/>
  <c r="AG99" i="21"/>
  <c r="AG57" i="20"/>
  <c r="AG86" i="20"/>
  <c r="AA114" i="20"/>
  <c r="AG81" i="20"/>
  <c r="AG50" i="21"/>
  <c r="Z116" i="21"/>
  <c r="AX92" i="21"/>
  <c r="AU75" i="19"/>
  <c r="BC75" i="19" s="1"/>
  <c r="AG75" i="19"/>
  <c r="AD114" i="19"/>
  <c r="AZ34" i="19"/>
  <c r="AG87" i="19"/>
  <c r="AG48" i="19"/>
  <c r="AF116" i="19"/>
  <c r="BB72" i="19"/>
  <c r="AE116" i="19"/>
  <c r="BA72" i="19"/>
  <c r="AA116" i="19"/>
  <c r="AW72" i="19"/>
  <c r="AF113" i="19"/>
  <c r="BB15" i="19"/>
  <c r="AG29" i="19"/>
  <c r="AC117" i="19"/>
  <c r="AY91" i="19"/>
  <c r="AX92" i="19"/>
  <c r="AG68" i="19"/>
  <c r="AU56" i="19"/>
  <c r="AG56" i="19"/>
  <c r="AZ15" i="19"/>
  <c r="AD113" i="19"/>
  <c r="AU91" i="19"/>
  <c r="AG91" i="19"/>
  <c r="Y117" i="19"/>
  <c r="AX15" i="19"/>
  <c r="AB113" i="19"/>
  <c r="AY15" i="19"/>
  <c r="AC113" i="19"/>
  <c r="AG65" i="19"/>
  <c r="AG70" i="19"/>
  <c r="AG52" i="19"/>
  <c r="AG85" i="19"/>
  <c r="AG94" i="20"/>
  <c r="AG106" i="20"/>
  <c r="Z115" i="20"/>
  <c r="AG99" i="20"/>
  <c r="AF114" i="21"/>
  <c r="AG27" i="20"/>
  <c r="AG108" i="21"/>
  <c r="AD117" i="20"/>
  <c r="AE116" i="20"/>
  <c r="AA115" i="20"/>
  <c r="AG104" i="21"/>
  <c r="AG80" i="21"/>
  <c r="AG37" i="21"/>
  <c r="AG26" i="21"/>
  <c r="AG56" i="20"/>
  <c r="AG58" i="20"/>
  <c r="AW15" i="20"/>
  <c r="AA113" i="20"/>
  <c r="AG62" i="20"/>
  <c r="AE117" i="21"/>
  <c r="AG105" i="20"/>
  <c r="AA115" i="21"/>
  <c r="AG48" i="21"/>
  <c r="AG42" i="21"/>
  <c r="AG60" i="21"/>
  <c r="AG74" i="20"/>
  <c r="AG82" i="20"/>
  <c r="AG29" i="21"/>
  <c r="AF115" i="20"/>
  <c r="AG54" i="21"/>
  <c r="AX91" i="21"/>
  <c r="AB117" i="21"/>
  <c r="AG100" i="19"/>
  <c r="AG35" i="19"/>
  <c r="AU35" i="19"/>
  <c r="BC35" i="19" s="1"/>
  <c r="AG59" i="19"/>
  <c r="AG78" i="19"/>
  <c r="AG89" i="19"/>
  <c r="AF117" i="19"/>
  <c r="BB91" i="19"/>
  <c r="AG62" i="19"/>
  <c r="AG102" i="19"/>
  <c r="Z117" i="19"/>
  <c r="AV91" i="19"/>
  <c r="AE113" i="19"/>
  <c r="BA15" i="19"/>
  <c r="AG33" i="19"/>
  <c r="AU93" i="19"/>
  <c r="AG93" i="19"/>
  <c r="Y115" i="19"/>
  <c r="AU53" i="19"/>
  <c r="AG53" i="19"/>
  <c r="AU55" i="19"/>
  <c r="BC55" i="19" s="1"/>
  <c r="AG55" i="19"/>
  <c r="AV34" i="19"/>
  <c r="Z114" i="19"/>
  <c r="AX53" i="19"/>
  <c r="AB115" i="19"/>
  <c r="AV93" i="19"/>
  <c r="AG20" i="19"/>
  <c r="AY34" i="19"/>
  <c r="AC114" i="19"/>
  <c r="AU15" i="19"/>
  <c r="Y113" i="19"/>
  <c r="AG15" i="19"/>
  <c r="AW91" i="19"/>
  <c r="AA117" i="19"/>
  <c r="AG85" i="20"/>
  <c r="AG40" i="20"/>
  <c r="AG102" i="21"/>
  <c r="AG74" i="21"/>
  <c r="AE113" i="21"/>
  <c r="AG22" i="20"/>
  <c r="AG101" i="21"/>
  <c r="AG43" i="21"/>
  <c r="AG24" i="21"/>
  <c r="AG25" i="20"/>
  <c r="AG30" i="20"/>
  <c r="AG92" i="21"/>
  <c r="AV93" i="21"/>
  <c r="AG65" i="21"/>
  <c r="AG37" i="20"/>
  <c r="AZ15" i="20"/>
  <c r="AD113" i="20"/>
  <c r="AG34" i="20"/>
  <c r="Y114" i="20"/>
  <c r="AC116" i="21"/>
  <c r="AB114" i="21"/>
  <c r="AE116" i="21"/>
  <c r="AB115" i="20"/>
  <c r="AG75" i="20"/>
  <c r="AG83" i="20"/>
  <c r="AG88" i="21"/>
  <c r="AG107" i="20"/>
  <c r="AA116" i="21"/>
  <c r="AY92" i="21"/>
  <c r="AG90" i="19"/>
  <c r="AG54" i="19"/>
  <c r="BA54" i="19"/>
  <c r="BC54" i="19" s="1"/>
  <c r="AG27" i="19"/>
  <c r="AE115" i="19"/>
  <c r="BA53" i="19"/>
  <c r="BC17" i="19"/>
  <c r="AD117" i="19"/>
  <c r="AZ91" i="19"/>
  <c r="AG41" i="19"/>
  <c r="AZ72" i="19"/>
  <c r="AD116" i="19"/>
  <c r="AG47" i="19"/>
  <c r="AW34" i="19"/>
  <c r="AA114" i="19"/>
  <c r="AG71" i="19"/>
  <c r="AG40" i="19"/>
  <c r="AG23" i="19"/>
  <c r="AU16" i="19"/>
  <c r="BC16" i="19" s="1"/>
  <c r="AG16" i="19"/>
  <c r="AG28" i="19"/>
  <c r="AG50" i="19"/>
  <c r="AW93" i="19"/>
  <c r="AU72" i="19"/>
  <c r="AG72" i="19"/>
  <c r="Y116" i="19"/>
  <c r="AX91" i="19"/>
  <c r="AB117" i="19"/>
  <c r="AG109" i="19"/>
  <c r="Y117" i="21"/>
  <c r="AG91" i="21"/>
  <c r="AY92" i="20"/>
  <c r="AG78" i="20"/>
  <c r="AG84" i="20"/>
  <c r="AB116" i="20"/>
  <c r="AG20" i="21"/>
  <c r="AG109" i="21"/>
  <c r="AG19" i="21"/>
  <c r="AB113" i="20"/>
  <c r="AX15" i="20"/>
  <c r="AG90" i="21"/>
  <c r="AD116" i="20"/>
  <c r="AE115" i="21"/>
  <c r="AG95" i="20"/>
  <c r="AG67" i="20"/>
  <c r="AG75" i="21"/>
  <c r="AG30" i="21"/>
  <c r="AG47" i="21"/>
  <c r="Y113" i="21"/>
  <c r="AG15" i="21"/>
  <c r="AG49" i="21"/>
  <c r="AG16" i="21"/>
  <c r="AG16" i="20"/>
  <c r="AG93" i="21"/>
  <c r="AG85" i="21"/>
  <c r="AG87" i="21"/>
  <c r="AG58" i="21"/>
  <c r="AG44" i="21"/>
  <c r="AF113" i="21"/>
  <c r="AG39" i="20"/>
  <c r="Z113" i="21"/>
  <c r="AE117" i="20"/>
  <c r="AG32" i="21"/>
  <c r="AG51" i="21"/>
  <c r="AG86" i="21"/>
  <c r="AG76" i="20"/>
  <c r="AC115" i="20"/>
  <c r="AU37" i="19"/>
  <c r="BC37" i="19" s="1"/>
  <c r="AG37" i="19"/>
  <c r="AV94" i="19"/>
  <c r="AG97" i="19"/>
  <c r="AY94" i="19"/>
  <c r="AG43" i="19"/>
  <c r="AG46" i="19"/>
  <c r="AG51" i="19"/>
  <c r="AX95" i="19"/>
  <c r="AG49" i="19"/>
  <c r="AW92" i="19"/>
  <c r="AX72" i="19"/>
  <c r="AB116" i="19"/>
  <c r="AG26" i="19"/>
  <c r="AU94" i="19"/>
  <c r="AG94" i="19"/>
  <c r="AC116" i="19"/>
  <c r="AY72" i="19"/>
  <c r="AG31" i="19"/>
  <c r="AG108" i="19"/>
  <c r="AG96" i="19"/>
  <c r="AG84" i="19"/>
  <c r="AY93" i="19"/>
  <c r="AG77" i="19"/>
  <c r="AG58" i="19"/>
  <c r="AX94" i="19"/>
  <c r="AG98" i="19"/>
  <c r="AU36" i="19"/>
  <c r="BC36" i="19" s="1"/>
  <c r="AG36" i="19"/>
  <c r="AY53" i="19"/>
  <c r="AC115" i="19"/>
  <c r="AU74" i="19"/>
  <c r="BC74" i="19" s="1"/>
  <c r="AG74" i="19"/>
  <c r="AG44" i="19"/>
  <c r="AG18" i="19"/>
  <c r="AU18" i="19"/>
  <c r="BC18" i="19" s="1"/>
  <c r="AV95" i="19"/>
  <c r="AX93" i="19"/>
  <c r="AG109" i="20"/>
  <c r="AG91" i="20"/>
  <c r="Y117" i="20"/>
  <c r="AF116" i="20"/>
  <c r="AG36" i="20"/>
  <c r="AG108" i="20"/>
  <c r="AG65" i="20"/>
  <c r="AG42" i="20"/>
  <c r="AG68" i="20"/>
  <c r="AC117" i="21"/>
  <c r="AY91" i="21"/>
  <c r="AG17" i="21"/>
  <c r="AG72" i="20"/>
  <c r="Y116" i="20"/>
  <c r="AG49" i="20"/>
  <c r="AG25" i="21"/>
  <c r="AG83" i="21"/>
  <c r="AG28" i="21"/>
  <c r="AG53" i="21"/>
  <c r="Y115" i="21"/>
  <c r="AX93" i="21"/>
  <c r="AG17" i="20"/>
  <c r="AV92" i="21"/>
  <c r="AG102" i="20"/>
  <c r="AG31" i="20"/>
  <c r="AG77" i="21"/>
  <c r="Z114" i="21"/>
  <c r="AG43" i="20"/>
  <c r="AF117" i="21"/>
  <c r="AG90" i="20"/>
  <c r="AA113" i="21"/>
  <c r="AC114" i="21"/>
  <c r="AC115" i="21"/>
  <c r="AG77" i="20"/>
  <c r="Y116" i="21"/>
  <c r="AG97" i="20"/>
  <c r="AG18" i="21"/>
  <c r="AG59" i="21"/>
  <c r="AW92" i="20"/>
  <c r="AG61" i="21"/>
  <c r="AU76" i="19"/>
  <c r="AA115" i="4"/>
  <c r="AR102" i="4"/>
  <c r="AR58" i="4"/>
  <c r="AR108" i="4"/>
  <c r="AR104" i="4"/>
  <c r="AR96" i="4"/>
  <c r="AR55" i="4"/>
  <c r="AR105" i="4"/>
  <c r="AR66" i="4"/>
  <c r="AR63" i="19"/>
  <c r="AR47" i="19"/>
  <c r="AR39" i="19"/>
  <c r="AR59" i="4"/>
  <c r="AR62" i="19"/>
  <c r="AR99" i="4"/>
  <c r="AR105" i="19"/>
  <c r="AR70" i="19"/>
  <c r="AR46" i="19"/>
  <c r="AR60" i="4"/>
  <c r="AM115" i="4"/>
  <c r="AN113" i="19"/>
  <c r="AR28" i="19"/>
  <c r="AR81" i="19"/>
  <c r="AR37" i="20"/>
  <c r="AR18" i="20"/>
  <c r="AR90" i="21"/>
  <c r="AQ113" i="20"/>
  <c r="BN15" i="20"/>
  <c r="BH94" i="21"/>
  <c r="AR51" i="21"/>
  <c r="BH92" i="20"/>
  <c r="BI92" i="19"/>
  <c r="AR63" i="20"/>
  <c r="AR55" i="21"/>
  <c r="AR47" i="20"/>
  <c r="AR39" i="21"/>
  <c r="AO114" i="21"/>
  <c r="BL15" i="20"/>
  <c r="AO113" i="20"/>
  <c r="AR100" i="19"/>
  <c r="AR92" i="19"/>
  <c r="BG92" i="19"/>
  <c r="AK114" i="19"/>
  <c r="BH36" i="19"/>
  <c r="AR26" i="21"/>
  <c r="BJ15" i="20"/>
  <c r="AM113" i="20"/>
  <c r="AR69" i="20"/>
  <c r="AR58" i="20"/>
  <c r="AR108" i="19"/>
  <c r="AR106" i="21"/>
  <c r="AR98" i="20"/>
  <c r="AR90" i="20"/>
  <c r="AR87" i="21"/>
  <c r="AR79" i="21"/>
  <c r="AR71" i="20"/>
  <c r="AK114" i="20"/>
  <c r="AR18" i="21"/>
  <c r="BH15" i="20"/>
  <c r="AK113" i="20"/>
  <c r="AR97" i="19"/>
  <c r="AR41" i="19"/>
  <c r="AR23" i="21"/>
  <c r="AR15" i="21"/>
  <c r="AJ113" i="21"/>
  <c r="BK92" i="20"/>
  <c r="AR76" i="21"/>
  <c r="AR65" i="19"/>
  <c r="AR57" i="19"/>
  <c r="AR49" i="19"/>
  <c r="AR33" i="19"/>
  <c r="AQ113" i="21"/>
  <c r="AN117" i="20"/>
  <c r="BK91" i="20"/>
  <c r="AR75" i="21"/>
  <c r="AN116" i="19"/>
  <c r="BK72" i="19"/>
  <c r="AR64" i="19"/>
  <c r="BG56" i="19"/>
  <c r="BO56" i="19" s="1"/>
  <c r="AR56" i="19"/>
  <c r="AR48" i="19"/>
  <c r="AR40" i="19"/>
  <c r="AR16" i="19"/>
  <c r="BL16" i="19"/>
  <c r="BO16" i="19" s="1"/>
  <c r="AN116" i="21"/>
  <c r="AR51" i="20"/>
  <c r="AR46" i="20"/>
  <c r="BH92" i="21"/>
  <c r="AR74" i="21"/>
  <c r="AR62" i="20"/>
  <c r="AQ115" i="21"/>
  <c r="BI91" i="20"/>
  <c r="AL117" i="20"/>
  <c r="AR82" i="21"/>
  <c r="AM114" i="21"/>
  <c r="BJ15" i="19"/>
  <c r="AM113" i="19"/>
  <c r="AR69" i="21"/>
  <c r="AR29" i="20"/>
  <c r="AJ113" i="20"/>
  <c r="AR15" i="20"/>
  <c r="BG15" i="20"/>
  <c r="BK92" i="19"/>
  <c r="AN117" i="19"/>
  <c r="BK91" i="19"/>
  <c r="AR82" i="20"/>
  <c r="AN114" i="21"/>
  <c r="BI92" i="21"/>
  <c r="AR63" i="21"/>
  <c r="AR55" i="20"/>
  <c r="AR52" i="20"/>
  <c r="AP114" i="19"/>
  <c r="AR39" i="20"/>
  <c r="AR28" i="21"/>
  <c r="AR20" i="20"/>
  <c r="AO113" i="21"/>
  <c r="AR100" i="21"/>
  <c r="AR92" i="20"/>
  <c r="BG73" i="19"/>
  <c r="BO73" i="19" s="1"/>
  <c r="AR73" i="19"/>
  <c r="AR68" i="19"/>
  <c r="AR60" i="19"/>
  <c r="AR52" i="19"/>
  <c r="AR44" i="19"/>
  <c r="BG36" i="19"/>
  <c r="AR36" i="19"/>
  <c r="AR20" i="19"/>
  <c r="AL113" i="21"/>
  <c r="AR108" i="21"/>
  <c r="AR89" i="19"/>
  <c r="AR87" i="20"/>
  <c r="AR79" i="20"/>
  <c r="AR71" i="21"/>
  <c r="AR105" i="20"/>
  <c r="AR97" i="21"/>
  <c r="BJ94" i="19"/>
  <c r="AR86" i="19"/>
  <c r="AR78" i="19"/>
  <c r="AR41" i="21"/>
  <c r="BI94" i="19"/>
  <c r="BK92" i="21"/>
  <c r="AR65" i="20"/>
  <c r="AR57" i="20"/>
  <c r="AR49" i="20"/>
  <c r="AR33" i="21"/>
  <c r="AR30" i="19"/>
  <c r="AJ113" i="19"/>
  <c r="AR22" i="19"/>
  <c r="BI93" i="19"/>
  <c r="BK91" i="21"/>
  <c r="AN117" i="21"/>
  <c r="AR64" i="20"/>
  <c r="AR56" i="20"/>
  <c r="BJ53" i="19"/>
  <c r="AM115" i="19"/>
  <c r="AR48" i="20"/>
  <c r="AR40" i="20"/>
  <c r="AR29" i="19"/>
  <c r="AR21" i="19"/>
  <c r="AR46" i="21"/>
  <c r="AR101" i="19"/>
  <c r="AR74" i="20"/>
  <c r="AR62" i="21"/>
  <c r="AL117" i="21"/>
  <c r="BI91" i="21"/>
  <c r="BH93" i="21"/>
  <c r="AR106" i="20"/>
  <c r="AR87" i="19"/>
  <c r="AL114" i="20"/>
  <c r="AQ114" i="21"/>
  <c r="AR60" i="20"/>
  <c r="BI91" i="19"/>
  <c r="AL117" i="19"/>
  <c r="AR102" i="19"/>
  <c r="AR94" i="19"/>
  <c r="BI92" i="20"/>
  <c r="AR28" i="20"/>
  <c r="AR20" i="21"/>
  <c r="AR100" i="20"/>
  <c r="AR92" i="21"/>
  <c r="AR81" i="21"/>
  <c r="AR73" i="21"/>
  <c r="AR68" i="21"/>
  <c r="AK113" i="21"/>
  <c r="AR60" i="21"/>
  <c r="AR52" i="21"/>
  <c r="AR44" i="20"/>
  <c r="AR36" i="21"/>
  <c r="AR25" i="19"/>
  <c r="BG17" i="19"/>
  <c r="BO17" i="19" s="1"/>
  <c r="AR17" i="19"/>
  <c r="BI15" i="20"/>
  <c r="AL113" i="20"/>
  <c r="AR108" i="20"/>
  <c r="BK94" i="19"/>
  <c r="AR89" i="20"/>
  <c r="AL114" i="21"/>
  <c r="AR105" i="21"/>
  <c r="AR97" i="20"/>
  <c r="BM91" i="19"/>
  <c r="AP117" i="19"/>
  <c r="AR78" i="21"/>
  <c r="BL91" i="19"/>
  <c r="AO117" i="19"/>
  <c r="AR65" i="21"/>
  <c r="AR57" i="21"/>
  <c r="AR49" i="21"/>
  <c r="AR41" i="20"/>
  <c r="AR30" i="21"/>
  <c r="AR22" i="20"/>
  <c r="BI93" i="21"/>
  <c r="AN116" i="20"/>
  <c r="AR64" i="21"/>
  <c r="AP115" i="19"/>
  <c r="AR56" i="21"/>
  <c r="AM115" i="20"/>
  <c r="AR50" i="19"/>
  <c r="AR48" i="21"/>
  <c r="AR40" i="21"/>
  <c r="AR29" i="21"/>
  <c r="AR21" i="20"/>
  <c r="BI72" i="19"/>
  <c r="AL116" i="19"/>
  <c r="AM114" i="19"/>
  <c r="BJ35" i="19"/>
  <c r="AR19" i="19"/>
  <c r="AR101" i="20"/>
  <c r="AR61" i="21"/>
  <c r="AR80" i="20"/>
  <c r="AR98" i="21"/>
  <c r="AR42" i="21"/>
  <c r="AR23" i="20"/>
  <c r="AR102" i="20"/>
  <c r="AM117" i="19"/>
  <c r="BJ91" i="19"/>
  <c r="AR83" i="19"/>
  <c r="BG75" i="19"/>
  <c r="BO75" i="19" s="1"/>
  <c r="AR75" i="19"/>
  <c r="AM113" i="21"/>
  <c r="AK117" i="19"/>
  <c r="BH91" i="19"/>
  <c r="AR81" i="20"/>
  <c r="AR73" i="20"/>
  <c r="AR68" i="20"/>
  <c r="AR44" i="21"/>
  <c r="AM114" i="20"/>
  <c r="AR36" i="20"/>
  <c r="AR33" i="20"/>
  <c r="AR25" i="21"/>
  <c r="AR17" i="21"/>
  <c r="AR107" i="19"/>
  <c r="BK94" i="21"/>
  <c r="AR89" i="21"/>
  <c r="AR67" i="19"/>
  <c r="AR59" i="19"/>
  <c r="AR43" i="19"/>
  <c r="BG35" i="19"/>
  <c r="AR35" i="19"/>
  <c r="BJ94" i="21"/>
  <c r="AP117" i="20"/>
  <c r="AR86" i="21"/>
  <c r="AR78" i="20"/>
  <c r="BM72" i="19"/>
  <c r="AP116" i="19"/>
  <c r="AR32" i="19"/>
  <c r="AR104" i="19"/>
  <c r="AR99" i="21"/>
  <c r="AR96" i="19"/>
  <c r="BI94" i="21"/>
  <c r="AO117" i="20"/>
  <c r="BL72" i="19"/>
  <c r="AO116" i="19"/>
  <c r="AR30" i="20"/>
  <c r="AR22" i="21"/>
  <c r="AR103" i="19"/>
  <c r="AR95" i="19"/>
  <c r="AM115" i="21"/>
  <c r="AR50" i="20"/>
  <c r="AP114" i="20"/>
  <c r="AR21" i="21"/>
  <c r="BM15" i="19"/>
  <c r="AP113" i="19"/>
  <c r="AL116" i="20"/>
  <c r="BH53" i="19"/>
  <c r="AK115" i="19"/>
  <c r="AR45" i="21"/>
  <c r="AR19" i="21"/>
  <c r="BG93" i="19"/>
  <c r="AR93" i="19"/>
  <c r="AL115" i="20"/>
  <c r="AO114" i="20"/>
  <c r="AJ116" i="21"/>
  <c r="AQ115" i="20"/>
  <c r="AR109" i="21"/>
  <c r="AR71" i="19"/>
  <c r="AP115" i="20"/>
  <c r="AK114" i="21"/>
  <c r="BH15" i="19"/>
  <c r="AK113" i="19"/>
  <c r="AR34" i="21"/>
  <c r="AR94" i="20"/>
  <c r="AR102" i="21"/>
  <c r="AM117" i="21"/>
  <c r="BJ91" i="21"/>
  <c r="AM116" i="19"/>
  <c r="BJ72" i="19"/>
  <c r="BH91" i="20"/>
  <c r="AK117" i="20"/>
  <c r="BH72" i="19"/>
  <c r="AK116" i="19"/>
  <c r="AR99" i="19"/>
  <c r="AJ117" i="19"/>
  <c r="BG91" i="19"/>
  <c r="AR91" i="19"/>
  <c r="AR70" i="20"/>
  <c r="AR25" i="20"/>
  <c r="AR17" i="20"/>
  <c r="AR107" i="20"/>
  <c r="AQ117" i="20"/>
  <c r="AR88" i="19"/>
  <c r="BN72" i="19"/>
  <c r="AQ116" i="19"/>
  <c r="AR67" i="20"/>
  <c r="AR59" i="20"/>
  <c r="AR43" i="21"/>
  <c r="AJ114" i="21"/>
  <c r="AR35" i="21"/>
  <c r="AR24" i="19"/>
  <c r="BK93" i="19"/>
  <c r="AP117" i="21"/>
  <c r="AP116" i="20"/>
  <c r="BL53" i="19"/>
  <c r="AO115" i="19"/>
  <c r="AR32" i="20"/>
  <c r="AL113" i="19"/>
  <c r="AR104" i="20"/>
  <c r="AR96" i="20"/>
  <c r="BJ93" i="19"/>
  <c r="AO117" i="21"/>
  <c r="AR85" i="19"/>
  <c r="AO116" i="21"/>
  <c r="AR77" i="19"/>
  <c r="AO116" i="20"/>
  <c r="AR103" i="20"/>
  <c r="AR95" i="20"/>
  <c r="BJ92" i="19"/>
  <c r="AR84" i="19"/>
  <c r="AR76" i="19"/>
  <c r="AR50" i="21"/>
  <c r="AP114" i="21"/>
  <c r="AP113" i="21"/>
  <c r="AR72" i="21"/>
  <c r="AL116" i="21"/>
  <c r="AK115" i="20"/>
  <c r="AR27" i="19"/>
  <c r="AR38" i="19"/>
  <c r="AR31" i="19"/>
  <c r="AR19" i="20"/>
  <c r="AR93" i="21"/>
  <c r="BG55" i="19"/>
  <c r="AR55" i="19"/>
  <c r="BL15" i="19"/>
  <c r="AO113" i="19"/>
  <c r="AR53" i="21"/>
  <c r="AJ115" i="21"/>
  <c r="BI34" i="19"/>
  <c r="AL114" i="19"/>
  <c r="BJ95" i="19"/>
  <c r="AN115" i="19"/>
  <c r="BK55" i="19"/>
  <c r="AR66" i="21"/>
  <c r="BH93" i="19"/>
  <c r="BJ91" i="20"/>
  <c r="AM117" i="20"/>
  <c r="AR83" i="21"/>
  <c r="AM116" i="20"/>
  <c r="BI53" i="19"/>
  <c r="AL115" i="19"/>
  <c r="AQ117" i="19"/>
  <c r="AK117" i="21"/>
  <c r="BH91" i="21"/>
  <c r="AK116" i="20"/>
  <c r="AR69" i="19"/>
  <c r="AR61" i="19"/>
  <c r="BG53" i="19"/>
  <c r="AR53" i="19"/>
  <c r="AJ115" i="19"/>
  <c r="AR45" i="19"/>
  <c r="BG37" i="19"/>
  <c r="BO37" i="19" s="1"/>
  <c r="AR37" i="19"/>
  <c r="AR99" i="20"/>
  <c r="AR91" i="20"/>
  <c r="AJ117" i="20"/>
  <c r="AR86" i="20"/>
  <c r="AR83" i="20"/>
  <c r="AR80" i="19"/>
  <c r="BG72" i="19"/>
  <c r="AR72" i="19"/>
  <c r="AJ116" i="19"/>
  <c r="AR70" i="21"/>
  <c r="AP113" i="20"/>
  <c r="AR109" i="19"/>
  <c r="AR107" i="21"/>
  <c r="AQ117" i="21"/>
  <c r="AR88" i="20"/>
  <c r="AQ116" i="20"/>
  <c r="AR67" i="21"/>
  <c r="AR59" i="21"/>
  <c r="AR43" i="20"/>
  <c r="AR35" i="20"/>
  <c r="AR24" i="20"/>
  <c r="AR16" i="20"/>
  <c r="AP116" i="21"/>
  <c r="AR66" i="19"/>
  <c r="AR58" i="19"/>
  <c r="AO115" i="21"/>
  <c r="AR42" i="19"/>
  <c r="AJ114" i="19"/>
  <c r="BG34" i="19"/>
  <c r="AR34" i="19"/>
  <c r="AR32" i="21"/>
  <c r="AR104" i="21"/>
  <c r="AR96" i="21"/>
  <c r="BJ93" i="21"/>
  <c r="AR85" i="20"/>
  <c r="AR77" i="21"/>
  <c r="AN115" i="20"/>
  <c r="BN34" i="19"/>
  <c r="AQ114" i="19"/>
  <c r="AR95" i="21"/>
  <c r="BJ92" i="20"/>
  <c r="AR84" i="20"/>
  <c r="AR76" i="20"/>
  <c r="AR47" i="21"/>
  <c r="AK115" i="21"/>
  <c r="AR27" i="20"/>
  <c r="AR38" i="20"/>
  <c r="BK34" i="19"/>
  <c r="AN114" i="19"/>
  <c r="AR31" i="21"/>
  <c r="AR93" i="20"/>
  <c r="AR54" i="20"/>
  <c r="AN113" i="21"/>
  <c r="AR26" i="20"/>
  <c r="AR79" i="19"/>
  <c r="AR103" i="21"/>
  <c r="AR94" i="21"/>
  <c r="AR75" i="20"/>
  <c r="AR101" i="21"/>
  <c r="AR74" i="19"/>
  <c r="BH74" i="19"/>
  <c r="BO74" i="19" s="1"/>
  <c r="AM116" i="21"/>
  <c r="AL115" i="21"/>
  <c r="BL34" i="19"/>
  <c r="AO114" i="19"/>
  <c r="AK116" i="21"/>
  <c r="AR61" i="20"/>
  <c r="AJ115" i="20"/>
  <c r="AR53" i="20"/>
  <c r="AR45" i="20"/>
  <c r="AR37" i="21"/>
  <c r="AR26" i="19"/>
  <c r="AR18" i="19"/>
  <c r="BG18" i="19"/>
  <c r="BO18" i="19" s="1"/>
  <c r="AJ117" i="21"/>
  <c r="AR91" i="21"/>
  <c r="AR80" i="21"/>
  <c r="AR72" i="20"/>
  <c r="AJ116" i="20"/>
  <c r="AR109" i="20"/>
  <c r="AR106" i="19"/>
  <c r="AR98" i="19"/>
  <c r="AR90" i="19"/>
  <c r="AR88" i="21"/>
  <c r="AQ116" i="21"/>
  <c r="AP115" i="21"/>
  <c r="AR24" i="21"/>
  <c r="AR16" i="21"/>
  <c r="BI95" i="19"/>
  <c r="BK93" i="21"/>
  <c r="AR66" i="20"/>
  <c r="AR58" i="21"/>
  <c r="AO115" i="20"/>
  <c r="AR42" i="20"/>
  <c r="AJ114" i="20"/>
  <c r="AR34" i="20"/>
  <c r="AR23" i="19"/>
  <c r="BG15" i="19"/>
  <c r="AR15" i="19"/>
  <c r="BH95" i="19"/>
  <c r="BJ93" i="20"/>
  <c r="AR85" i="21"/>
  <c r="AR77" i="20"/>
  <c r="AN115" i="21"/>
  <c r="AQ114" i="20"/>
  <c r="BN15" i="19"/>
  <c r="AQ113" i="19"/>
  <c r="BH94" i="19"/>
  <c r="BJ92" i="21"/>
  <c r="AR84" i="21"/>
  <c r="AR54" i="19"/>
  <c r="BI54" i="19"/>
  <c r="BO54" i="19" s="1"/>
  <c r="AR51" i="19"/>
  <c r="AR27" i="21"/>
  <c r="AR82" i="19"/>
  <c r="AR38" i="21"/>
  <c r="AN114" i="20"/>
  <c r="AR31" i="20"/>
  <c r="BH92" i="19"/>
  <c r="AR54" i="21"/>
  <c r="AQ115" i="19"/>
  <c r="BN55" i="19"/>
  <c r="BK15" i="20"/>
  <c r="AN113" i="20"/>
  <c r="BL19" i="19"/>
  <c r="AZ19" i="19"/>
  <c r="BN38" i="19"/>
  <c r="BB38" i="19"/>
  <c r="I77" i="19"/>
  <c r="K77" i="19"/>
  <c r="J77" i="19"/>
  <c r="G77" i="19"/>
  <c r="M77" i="19"/>
  <c r="BG77" i="19"/>
  <c r="L77" i="19"/>
  <c r="H77" i="19"/>
  <c r="F78" i="19"/>
  <c r="AU77" i="19"/>
  <c r="BK57" i="19"/>
  <c r="AY57" i="19"/>
  <c r="L39" i="19"/>
  <c r="G39" i="19"/>
  <c r="BG39" i="19"/>
  <c r="F40" i="19"/>
  <c r="M39" i="19"/>
  <c r="K39" i="19"/>
  <c r="J39" i="19"/>
  <c r="I39" i="19"/>
  <c r="H39" i="19"/>
  <c r="AU39" i="19"/>
  <c r="BL94" i="19"/>
  <c r="AZ94" i="19"/>
  <c r="BN76" i="19"/>
  <c r="BB76" i="19"/>
  <c r="BH57" i="19"/>
  <c r="AV57" i="19"/>
  <c r="BM19" i="19"/>
  <c r="BA19" i="19"/>
  <c r="BK76" i="19"/>
  <c r="AY76" i="19"/>
  <c r="BI57" i="19"/>
  <c r="AW57" i="19"/>
  <c r="BI38" i="19"/>
  <c r="AW38" i="19"/>
  <c r="BM38" i="19"/>
  <c r="BA38" i="19"/>
  <c r="BN19" i="19"/>
  <c r="BB19" i="19"/>
  <c r="BM94" i="19"/>
  <c r="BA94" i="19"/>
  <c r="BH76" i="19"/>
  <c r="AV76" i="19"/>
  <c r="AV19" i="19"/>
  <c r="BH19" i="19"/>
  <c r="F21" i="19"/>
  <c r="M20" i="19"/>
  <c r="G20" i="19"/>
  <c r="L20" i="19"/>
  <c r="K20" i="19"/>
  <c r="BG20" i="19"/>
  <c r="H20" i="19"/>
  <c r="AU20" i="19"/>
  <c r="J20" i="19"/>
  <c r="I20" i="19"/>
  <c r="BC56" i="19"/>
  <c r="BN94" i="19"/>
  <c r="BB94" i="19"/>
  <c r="BI76" i="19"/>
  <c r="AW76" i="19"/>
  <c r="BM57" i="19"/>
  <c r="BA57" i="19"/>
  <c r="BJ38" i="19"/>
  <c r="AX38" i="19"/>
  <c r="AW19" i="19"/>
  <c r="BI19" i="19"/>
  <c r="BK19" i="19"/>
  <c r="AY19" i="19"/>
  <c r="BL57" i="19"/>
  <c r="AZ57" i="19"/>
  <c r="BH38" i="19"/>
  <c r="AV38" i="19"/>
  <c r="L95" i="19"/>
  <c r="F96" i="19"/>
  <c r="M95" i="19"/>
  <c r="BG95" i="19"/>
  <c r="K95" i="19"/>
  <c r="AU95" i="19"/>
  <c r="BM76" i="19"/>
  <c r="BA76" i="19"/>
  <c r="BJ57" i="19"/>
  <c r="AX57" i="19"/>
  <c r="BK38" i="19"/>
  <c r="AY38" i="19"/>
  <c r="J58" i="19"/>
  <c r="F59" i="19"/>
  <c r="I58" i="19"/>
  <c r="H58" i="19"/>
  <c r="BG58" i="19"/>
  <c r="G58" i="19"/>
  <c r="M58" i="19"/>
  <c r="K58" i="19"/>
  <c r="L58" i="19"/>
  <c r="AU58" i="19"/>
  <c r="BL76" i="19"/>
  <c r="AZ76" i="19"/>
  <c r="BJ76" i="19"/>
  <c r="AX76" i="19"/>
  <c r="BN57" i="19"/>
  <c r="BB57" i="19"/>
  <c r="BL38" i="19"/>
  <c r="AZ38" i="19"/>
  <c r="BJ19" i="19"/>
  <c r="AX19" i="19"/>
  <c r="W91" i="4"/>
  <c r="CV91" i="4" s="1"/>
  <c r="V91" i="4"/>
  <c r="BY91" i="4" s="1"/>
  <c r="U91" i="4"/>
  <c r="BX91" i="4" s="1"/>
  <c r="Q15" i="4"/>
  <c r="BT15" i="4" s="1"/>
  <c r="W15" i="4"/>
  <c r="BZ15" i="4" s="1"/>
  <c r="V15" i="4"/>
  <c r="BY15" i="4" s="1"/>
  <c r="U15" i="4"/>
  <c r="CT15" i="4" s="1"/>
  <c r="T15" i="4"/>
  <c r="BW15" i="4" s="1"/>
  <c r="S15" i="4"/>
  <c r="CR15" i="4" s="1"/>
  <c r="R15" i="4"/>
  <c r="CQ15" i="4" s="1"/>
  <c r="O35" i="4"/>
  <c r="T34" i="4"/>
  <c r="CS34" i="4" s="1"/>
  <c r="S34" i="4"/>
  <c r="CR34" i="4" s="1"/>
  <c r="U34" i="4"/>
  <c r="CT34" i="4" s="1"/>
  <c r="R34" i="4"/>
  <c r="BU34" i="4" s="1"/>
  <c r="Q34" i="4"/>
  <c r="BT34" i="4" s="1"/>
  <c r="V34" i="4"/>
  <c r="CU34" i="4" s="1"/>
  <c r="W34" i="4"/>
  <c r="CV34" i="4" s="1"/>
  <c r="CO53" i="4"/>
  <c r="W53" i="4"/>
  <c r="CV53" i="4" s="1"/>
  <c r="V53" i="4"/>
  <c r="CU53" i="4" s="1"/>
  <c r="S53" i="4"/>
  <c r="CR53" i="4" s="1"/>
  <c r="U53" i="4"/>
  <c r="CT53" i="4" s="1"/>
  <c r="T53" i="4"/>
  <c r="BW53" i="4" s="1"/>
  <c r="R53" i="4"/>
  <c r="Q53" i="4"/>
  <c r="BT53" i="4" s="1"/>
  <c r="O16" i="4"/>
  <c r="P15" i="4"/>
  <c r="O54" i="4"/>
  <c r="E15" i="2"/>
  <c r="E17" i="2"/>
  <c r="P34" i="4"/>
  <c r="P91" i="4"/>
  <c r="E19" i="2"/>
  <c r="P53" i="4"/>
  <c r="AG105" i="4"/>
  <c r="AR73" i="4"/>
  <c r="BJ17" i="4"/>
  <c r="AR40" i="4"/>
  <c r="AQ116" i="4"/>
  <c r="BL74" i="4"/>
  <c r="AG67" i="4"/>
  <c r="AG109" i="4"/>
  <c r="AR53" i="4"/>
  <c r="AG46" i="4"/>
  <c r="AG17" i="4"/>
  <c r="AG62" i="4"/>
  <c r="BJ16" i="4"/>
  <c r="AG61" i="4"/>
  <c r="AG47" i="4"/>
  <c r="AG39" i="4"/>
  <c r="BJ74" i="4"/>
  <c r="AR54" i="4"/>
  <c r="AF113" i="4"/>
  <c r="AG42" i="4"/>
  <c r="BL92" i="4"/>
  <c r="AG69" i="4"/>
  <c r="AE113" i="4"/>
  <c r="AG66" i="4"/>
  <c r="AG108" i="4"/>
  <c r="Z115" i="4"/>
  <c r="AR75" i="4"/>
  <c r="BN74" i="4"/>
  <c r="AR77" i="4"/>
  <c r="AR93" i="4"/>
  <c r="AR65" i="4"/>
  <c r="AR61" i="4"/>
  <c r="AR57" i="4"/>
  <c r="AG88" i="4"/>
  <c r="AA116" i="4"/>
  <c r="AL116" i="4"/>
  <c r="BI72" i="4"/>
  <c r="AR67" i="4"/>
  <c r="AJ115" i="4"/>
  <c r="AR39" i="4"/>
  <c r="AV73" i="4"/>
  <c r="AW35" i="4"/>
  <c r="AB113" i="4"/>
  <c r="AX15" i="4"/>
  <c r="AR50" i="4"/>
  <c r="AR42" i="4"/>
  <c r="AU36" i="4"/>
  <c r="AG36" i="4"/>
  <c r="BH16" i="4"/>
  <c r="AY92" i="4"/>
  <c r="AW91" i="4"/>
  <c r="AA117" i="4"/>
  <c r="AZ91" i="4"/>
  <c r="AD117" i="4"/>
  <c r="AR82" i="4"/>
  <c r="AG21" i="4"/>
  <c r="AG79" i="4"/>
  <c r="Z116" i="4"/>
  <c r="AR48" i="4"/>
  <c r="AP114" i="4"/>
  <c r="AR28" i="4"/>
  <c r="BJ18" i="4"/>
  <c r="BI18" i="4"/>
  <c r="BG18" i="4"/>
  <c r="BH18" i="4"/>
  <c r="F19" i="4"/>
  <c r="BN16" i="4"/>
  <c r="AR76" i="4"/>
  <c r="AG77" i="4"/>
  <c r="AG93" i="4"/>
  <c r="AU93" i="4"/>
  <c r="AG65" i="4"/>
  <c r="BB53" i="4"/>
  <c r="AF115" i="4"/>
  <c r="AR37" i="4"/>
  <c r="AR95" i="4"/>
  <c r="BN92" i="4"/>
  <c r="BH73" i="4"/>
  <c r="AK116" i="4"/>
  <c r="AP115" i="4"/>
  <c r="BM53" i="4"/>
  <c r="AR100" i="4"/>
  <c r="AK115" i="4"/>
  <c r="BH53" i="4"/>
  <c r="AX35" i="4"/>
  <c r="AG32" i="4"/>
  <c r="BB17" i="4"/>
  <c r="AN113" i="4"/>
  <c r="AM117" i="4"/>
  <c r="BJ91" i="4"/>
  <c r="AG57" i="4"/>
  <c r="AR26" i="4"/>
  <c r="AR20" i="4"/>
  <c r="BA92" i="4"/>
  <c r="BK92" i="4"/>
  <c r="AX91" i="4"/>
  <c r="AB117" i="4"/>
  <c r="AN117" i="4"/>
  <c r="BK91" i="4"/>
  <c r="AG82" i="4"/>
  <c r="AR30" i="4"/>
  <c r="AY17" i="4"/>
  <c r="BG75" i="4"/>
  <c r="BL75" i="4"/>
  <c r="F76" i="4"/>
  <c r="BJ75" i="4"/>
  <c r="BN75" i="4"/>
  <c r="AR52" i="4"/>
  <c r="AB114" i="4"/>
  <c r="AX34" i="4"/>
  <c r="AR90" i="4"/>
  <c r="AY73" i="4"/>
  <c r="BI17" i="4"/>
  <c r="AZ15" i="4"/>
  <c r="AD113" i="4"/>
  <c r="BL35" i="4"/>
  <c r="AZ35" i="4"/>
  <c r="AU18" i="4"/>
  <c r="AR22" i="4"/>
  <c r="AX17" i="4"/>
  <c r="AU76" i="4"/>
  <c r="AG76" i="4"/>
  <c r="AG68" i="4"/>
  <c r="AR56" i="4"/>
  <c r="AR51" i="4"/>
  <c r="AR35" i="4"/>
  <c r="AG101" i="4"/>
  <c r="AR101" i="4"/>
  <c r="BG93" i="4"/>
  <c r="F94" i="4"/>
  <c r="AU94" i="4" s="1"/>
  <c r="AW73" i="4"/>
  <c r="AX53" i="4"/>
  <c r="AB115" i="4"/>
  <c r="AG106" i="4"/>
  <c r="Y115" i="4"/>
  <c r="AG53" i="4"/>
  <c r="BS53" i="4"/>
  <c r="AU53" i="4"/>
  <c r="AG45" i="4"/>
  <c r="AG37" i="4"/>
  <c r="BB74" i="4"/>
  <c r="BB54" i="4"/>
  <c r="Z113" i="4"/>
  <c r="AV15" i="4"/>
  <c r="AG48" i="4"/>
  <c r="BG34" i="4"/>
  <c r="AJ114" i="4"/>
  <c r="CO34" i="4"/>
  <c r="AR34" i="4"/>
  <c r="AZ16" i="4"/>
  <c r="AG87" i="4"/>
  <c r="AF114" i="4"/>
  <c r="BB34" i="4"/>
  <c r="BB92" i="4"/>
  <c r="AW92" i="4"/>
  <c r="BA91" i="4"/>
  <c r="AE117" i="4"/>
  <c r="AR78" i="4"/>
  <c r="AL114" i="4"/>
  <c r="AY74" i="4"/>
  <c r="AG28" i="4"/>
  <c r="AO114" i="4"/>
  <c r="AL115" i="4"/>
  <c r="AQ113" i="4"/>
  <c r="AQ114" i="4"/>
  <c r="AR80" i="4"/>
  <c r="AG60" i="4"/>
  <c r="AR85" i="4"/>
  <c r="AR49" i="4"/>
  <c r="AG94" i="4"/>
  <c r="AR86" i="4"/>
  <c r="AG83" i="4"/>
  <c r="AC116" i="4"/>
  <c r="AG104" i="4"/>
  <c r="AG100" i="4"/>
  <c r="AG98" i="4"/>
  <c r="AD115" i="4"/>
  <c r="AZ53" i="4"/>
  <c r="AY35" i="4"/>
  <c r="BJ73" i="4"/>
  <c r="AX16" i="4"/>
  <c r="AJ113" i="4"/>
  <c r="AR15" i="4"/>
  <c r="CO15" i="4"/>
  <c r="BG15" i="4"/>
  <c r="AG40" i="4"/>
  <c r="AG26" i="4"/>
  <c r="AZ18" i="4"/>
  <c r="BA17" i="4"/>
  <c r="AG20" i="4"/>
  <c r="AR24" i="4"/>
  <c r="BG92" i="4"/>
  <c r="AR92" i="4"/>
  <c r="BH92" i="4"/>
  <c r="AP117" i="4"/>
  <c r="AG51" i="4"/>
  <c r="AG30" i="4"/>
  <c r="AG75" i="4"/>
  <c r="AG50" i="4"/>
  <c r="AC114" i="4"/>
  <c r="AY34" i="4"/>
  <c r="AG70" i="4"/>
  <c r="BA16" i="4"/>
  <c r="BM34" i="4"/>
  <c r="AC113" i="4"/>
  <c r="AG22" i="4"/>
  <c r="AV17" i="4"/>
  <c r="BK17" i="4"/>
  <c r="BN73" i="4"/>
  <c r="AG80" i="4"/>
  <c r="AR68" i="4"/>
  <c r="AG85" i="4"/>
  <c r="BB75" i="4"/>
  <c r="AR47" i="4"/>
  <c r="AR83" i="4"/>
  <c r="AZ73" i="4"/>
  <c r="AX73" i="4"/>
  <c r="BB35" i="4"/>
  <c r="AG103" i="4"/>
  <c r="AN115" i="4"/>
  <c r="AR19" i="4"/>
  <c r="AA113" i="4"/>
  <c r="AW15" i="4"/>
  <c r="AR27" i="4"/>
  <c r="AR46" i="4"/>
  <c r="BL16" i="4"/>
  <c r="BB16" i="4"/>
  <c r="AJ117" i="4"/>
  <c r="CO91" i="4"/>
  <c r="AR91" i="4"/>
  <c r="BG91" i="4"/>
  <c r="AZ17" i="4"/>
  <c r="AR94" i="4"/>
  <c r="AX92" i="4"/>
  <c r="Y117" i="4"/>
  <c r="BS91" i="4"/>
  <c r="AG91" i="4"/>
  <c r="AU91" i="4"/>
  <c r="AC117" i="4"/>
  <c r="AY91" i="4"/>
  <c r="AP116" i="4"/>
  <c r="AE114" i="4"/>
  <c r="BA34" i="4"/>
  <c r="AR33" i="4"/>
  <c r="AA114" i="4"/>
  <c r="BS34" i="4"/>
  <c r="Y114" i="4"/>
  <c r="AU34" i="4"/>
  <c r="AG34" i="4"/>
  <c r="AM114" i="4"/>
  <c r="BJ34" i="4"/>
  <c r="AR74" i="4"/>
  <c r="AZ74" i="4"/>
  <c r="AR70" i="4"/>
  <c r="AX18" i="4"/>
  <c r="BI35" i="4"/>
  <c r="AG73" i="4"/>
  <c r="AR17" i="4"/>
  <c r="BK54" i="4"/>
  <c r="BO54" i="4" s="1"/>
  <c r="AR84" i="4"/>
  <c r="BG72" i="4"/>
  <c r="AR72" i="4"/>
  <c r="AJ116" i="4"/>
  <c r="CO72" i="4"/>
  <c r="BA54" i="4"/>
  <c r="AG89" i="4"/>
  <c r="AR81" i="4"/>
  <c r="AG107" i="4"/>
  <c r="AR97" i="4"/>
  <c r="BL55" i="4"/>
  <c r="F56" i="4"/>
  <c r="BG55" i="4"/>
  <c r="AR45" i="4"/>
  <c r="AD116" i="4"/>
  <c r="AR103" i="4"/>
  <c r="AE115" i="4"/>
  <c r="BA53" i="4"/>
  <c r="AF116" i="4"/>
  <c r="AP113" i="4"/>
  <c r="AK113" i="4"/>
  <c r="BH15" i="4"/>
  <c r="AG56" i="4"/>
  <c r="AR38" i="4"/>
  <c r="AG31" i="4"/>
  <c r="BB18" i="4"/>
  <c r="AU16" i="4"/>
  <c r="AG16" i="4"/>
  <c r="AV16" i="4"/>
  <c r="BN17" i="4"/>
  <c r="AG24" i="4"/>
  <c r="BJ92" i="4"/>
  <c r="AK117" i="4"/>
  <c r="BH91" i="4"/>
  <c r="AO117" i="4"/>
  <c r="AG43" i="4"/>
  <c r="AG35" i="4"/>
  <c r="AG19" i="4"/>
  <c r="AG86" i="4"/>
  <c r="Z114" i="4"/>
  <c r="AV34" i="4"/>
  <c r="AG90" i="4"/>
  <c r="AR31" i="4"/>
  <c r="AG25" i="4"/>
  <c r="AW17" i="4"/>
  <c r="BI34" i="4"/>
  <c r="AR63" i="4"/>
  <c r="AG84" i="4"/>
  <c r="AU72" i="4"/>
  <c r="BS72" i="4"/>
  <c r="AG72" i="4"/>
  <c r="Y116" i="4"/>
  <c r="AR89" i="4"/>
  <c r="AR62" i="4"/>
  <c r="AG81" i="4"/>
  <c r="AR107" i="4"/>
  <c r="AX75" i="4"/>
  <c r="AR69" i="4"/>
  <c r="AR43" i="4"/>
  <c r="AR109" i="4"/>
  <c r="AG97" i="4"/>
  <c r="AX54" i="4"/>
  <c r="AO115" i="4"/>
  <c r="BL53" i="4"/>
  <c r="AG49" i="4"/>
  <c r="AG41" i="4"/>
  <c r="AK114" i="4"/>
  <c r="AU15" i="4"/>
  <c r="Y113" i="4"/>
  <c r="AG15" i="4"/>
  <c r="AW74" i="4"/>
  <c r="AG63" i="4"/>
  <c r="AG59" i="4"/>
  <c r="AG52" i="4"/>
  <c r="AG44" i="4"/>
  <c r="AG29" i="4"/>
  <c r="AG23" i="4"/>
  <c r="AV18" i="4"/>
  <c r="AR16" i="4"/>
  <c r="AR87" i="4"/>
  <c r="AM113" i="4"/>
  <c r="AV92" i="4"/>
  <c r="BI91" i="4"/>
  <c r="AL117" i="4"/>
  <c r="BB91" i="4"/>
  <c r="AF117" i="4"/>
  <c r="AG64" i="4"/>
  <c r="AG55" i="4"/>
  <c r="AG71" i="4"/>
  <c r="AN114" i="4"/>
  <c r="BK34" i="4"/>
  <c r="AU74" i="4"/>
  <c r="AG74" i="4"/>
  <c r="AX74" i="4"/>
  <c r="AM116" i="4"/>
  <c r="BB36" i="4"/>
  <c r="BG36" i="4"/>
  <c r="BH36" i="4"/>
  <c r="F37" i="4"/>
  <c r="BK53" i="4"/>
  <c r="AR88" i="4"/>
  <c r="AB116" i="4"/>
  <c r="AX72" i="4"/>
  <c r="AG96" i="4"/>
  <c r="AG58" i="4"/>
  <c r="AZ54" i="4"/>
  <c r="AR106" i="4"/>
  <c r="AR98" i="4"/>
  <c r="AE116" i="4"/>
  <c r="AR71" i="4"/>
  <c r="AR41" i="4"/>
  <c r="BA73" i="4"/>
  <c r="AO116" i="4"/>
  <c r="AG54" i="4"/>
  <c r="AG78" i="4"/>
  <c r="AR32" i="4"/>
  <c r="AL113" i="4"/>
  <c r="BI15" i="4"/>
  <c r="AG95" i="4"/>
  <c r="AR36" i="4"/>
  <c r="AR29" i="4"/>
  <c r="AR18" i="4"/>
  <c r="AR23" i="4"/>
  <c r="AR21" i="4"/>
  <c r="AW16" i="4"/>
  <c r="AU92" i="4"/>
  <c r="AG92" i="4"/>
  <c r="BI92" i="4"/>
  <c r="Z117" i="4"/>
  <c r="AV91" i="4"/>
  <c r="AQ117" i="4"/>
  <c r="AU55" i="4"/>
  <c r="AG27" i="4"/>
  <c r="AG18" i="4"/>
  <c r="AZ92" i="4"/>
  <c r="AR79" i="4"/>
  <c r="AR64" i="4"/>
  <c r="AN116" i="4"/>
  <c r="AQ115" i="4"/>
  <c r="AR44" i="4"/>
  <c r="AG38" i="4"/>
  <c r="AZ34" i="4"/>
  <c r="AD114" i="4"/>
  <c r="AR25" i="4"/>
  <c r="AY16" i="4"/>
  <c r="BK15" i="4"/>
  <c r="BL34" i="4"/>
  <c r="AG33" i="4"/>
  <c r="BI93" i="20" l="1"/>
  <c r="BH93" i="20"/>
  <c r="BJ95" i="21"/>
  <c r="BI95" i="21"/>
  <c r="BK95" i="21"/>
  <c r="BH95" i="21"/>
  <c r="F76" i="20"/>
  <c r="P76" i="20" s="1"/>
  <c r="P76" i="19"/>
  <c r="O77" i="19"/>
  <c r="F19" i="20"/>
  <c r="P19" i="20" s="1"/>
  <c r="P19" i="19"/>
  <c r="O20" i="19"/>
  <c r="H96" i="21"/>
  <c r="J96" i="21"/>
  <c r="I96" i="21"/>
  <c r="G96" i="21"/>
  <c r="P96" i="21"/>
  <c r="F57" i="20"/>
  <c r="P57" i="20" s="1"/>
  <c r="P57" i="19"/>
  <c r="O58" i="19"/>
  <c r="F97" i="21"/>
  <c r="O98" i="20"/>
  <c r="AY93" i="20"/>
  <c r="F21" i="21"/>
  <c r="P21" i="21" s="1"/>
  <c r="O22" i="20"/>
  <c r="O99" i="21"/>
  <c r="F78" i="21"/>
  <c r="P78" i="21" s="1"/>
  <c r="O79" i="20"/>
  <c r="F40" i="21"/>
  <c r="P40" i="21" s="1"/>
  <c r="O41" i="20"/>
  <c r="F95" i="20"/>
  <c r="P95" i="19"/>
  <c r="O96" i="19"/>
  <c r="F38" i="20"/>
  <c r="P38" i="20" s="1"/>
  <c r="P38" i="19"/>
  <c r="O39" i="19"/>
  <c r="F59" i="21"/>
  <c r="P59" i="21" s="1"/>
  <c r="O60" i="20"/>
  <c r="J94" i="20"/>
  <c r="I94" i="20"/>
  <c r="G94" i="20"/>
  <c r="H94" i="20"/>
  <c r="P94" i="20"/>
  <c r="O41" i="21"/>
  <c r="AZ36" i="4"/>
  <c r="BI93" i="4"/>
  <c r="BJ93" i="4"/>
  <c r="G26" i="22"/>
  <c r="G37" i="4"/>
  <c r="K37" i="4"/>
  <c r="H37" i="4"/>
  <c r="L37" i="4"/>
  <c r="I37" i="4"/>
  <c r="M37" i="4"/>
  <c r="J37" i="4"/>
  <c r="AY95" i="19"/>
  <c r="G45" i="22"/>
  <c r="J56" i="4"/>
  <c r="G56" i="4"/>
  <c r="K56" i="4"/>
  <c r="H56" i="4"/>
  <c r="L56" i="4"/>
  <c r="I56" i="4"/>
  <c r="M56" i="4"/>
  <c r="AV74" i="4"/>
  <c r="BC74" i="4" s="1"/>
  <c r="G8" i="22"/>
  <c r="I19" i="4"/>
  <c r="M19" i="4"/>
  <c r="J19" i="4"/>
  <c r="G19" i="4"/>
  <c r="K19" i="4"/>
  <c r="H19" i="4"/>
  <c r="L19" i="4"/>
  <c r="BT72" i="4"/>
  <c r="J96" i="19"/>
  <c r="I96" i="19"/>
  <c r="H96" i="19"/>
  <c r="G96" i="19"/>
  <c r="G94" i="4"/>
  <c r="I94" i="4"/>
  <c r="J94" i="4"/>
  <c r="H94" i="4"/>
  <c r="G83" i="22"/>
  <c r="L94" i="4"/>
  <c r="M94" i="4"/>
  <c r="K94" i="4"/>
  <c r="BM74" i="4"/>
  <c r="BO74" i="4" s="1"/>
  <c r="G65" i="22"/>
  <c r="J76" i="4"/>
  <c r="G76" i="4"/>
  <c r="K76" i="4"/>
  <c r="H76" i="4"/>
  <c r="L76" i="4"/>
  <c r="I76" i="4"/>
  <c r="M76" i="4"/>
  <c r="BH93" i="4"/>
  <c r="BK93" i="4"/>
  <c r="AY93" i="4"/>
  <c r="CT72" i="4"/>
  <c r="CQ72" i="4"/>
  <c r="P73" i="4"/>
  <c r="O74" i="4"/>
  <c r="CI74" i="4" s="1"/>
  <c r="F21" i="2"/>
  <c r="I21" i="2"/>
  <c r="K21" i="2"/>
  <c r="L21" i="2"/>
  <c r="N21" i="2"/>
  <c r="H21" i="2"/>
  <c r="J21" i="2"/>
  <c r="W72" i="19"/>
  <c r="CU72" i="19" s="1"/>
  <c r="R73" i="4"/>
  <c r="BU73" i="4" s="1"/>
  <c r="S73" i="4"/>
  <c r="CR73" i="4" s="1"/>
  <c r="Q73" i="4"/>
  <c r="CP73" i="4" s="1"/>
  <c r="T73" i="4"/>
  <c r="BW73" i="4" s="1"/>
  <c r="V73" i="4"/>
  <c r="CU73" i="4" s="1"/>
  <c r="BS73" i="4"/>
  <c r="W73" i="4"/>
  <c r="BZ73" i="4" s="1"/>
  <c r="CO73" i="4"/>
  <c r="U73" i="4"/>
  <c r="CT73" i="4" s="1"/>
  <c r="CU72" i="4"/>
  <c r="G21" i="2"/>
  <c r="CV72" i="4"/>
  <c r="CJ73" i="4"/>
  <c r="BV72" i="4"/>
  <c r="CS72" i="4"/>
  <c r="W6" i="24"/>
  <c r="W12" i="24" s="1"/>
  <c r="W4" i="24"/>
  <c r="W10" i="24" s="1"/>
  <c r="W3" i="24"/>
  <c r="W9" i="24" s="1"/>
  <c r="W5" i="24"/>
  <c r="W11" i="24" s="1"/>
  <c r="Y2" i="24"/>
  <c r="X7" i="24"/>
  <c r="X13" i="24" s="1"/>
  <c r="L17" i="2"/>
  <c r="K17" i="2"/>
  <c r="H17" i="2"/>
  <c r="G17" i="2"/>
  <c r="N17" i="2"/>
  <c r="M17" i="2"/>
  <c r="J17" i="2"/>
  <c r="I17" i="2"/>
  <c r="L19" i="2"/>
  <c r="J19" i="2"/>
  <c r="I19" i="2"/>
  <c r="N19" i="2"/>
  <c r="M19" i="2"/>
  <c r="K19" i="2"/>
  <c r="H19" i="2"/>
  <c r="G19" i="2"/>
  <c r="N15" i="2"/>
  <c r="M15" i="2"/>
  <c r="L15" i="2"/>
  <c r="K15" i="2"/>
  <c r="G15" i="2"/>
  <c r="J15" i="2"/>
  <c r="I15" i="2"/>
  <c r="H15" i="2"/>
  <c r="BW91" i="4"/>
  <c r="CQ91" i="4"/>
  <c r="W92" i="4"/>
  <c r="U92" i="4"/>
  <c r="CO92" i="4"/>
  <c r="V92" i="4"/>
  <c r="BS92" i="4"/>
  <c r="CJ93" i="4"/>
  <c r="CI93" i="4"/>
  <c r="CJ35" i="4"/>
  <c r="CI35" i="4"/>
  <c r="CJ54" i="4"/>
  <c r="CI54" i="4"/>
  <c r="CJ92" i="4"/>
  <c r="CI92" i="4"/>
  <c r="CP91" i="4"/>
  <c r="CJ16" i="4"/>
  <c r="CI16" i="4"/>
  <c r="T92" i="4"/>
  <c r="S92" i="4"/>
  <c r="R92" i="4"/>
  <c r="Q92" i="4"/>
  <c r="BV91" i="4"/>
  <c r="T93" i="4"/>
  <c r="S93" i="4"/>
  <c r="R93" i="4"/>
  <c r="Q93" i="4"/>
  <c r="AU72" i="20"/>
  <c r="P16" i="4"/>
  <c r="L4" i="22"/>
  <c r="J42" i="22"/>
  <c r="K42" i="22" s="1"/>
  <c r="R6" i="22" s="1"/>
  <c r="J23" i="22"/>
  <c r="G72" i="20"/>
  <c r="K72" i="20"/>
  <c r="J72" i="20"/>
  <c r="H72" i="20"/>
  <c r="M72" i="20"/>
  <c r="L72" i="20"/>
  <c r="I72" i="20"/>
  <c r="BG72" i="20"/>
  <c r="CU91" i="4"/>
  <c r="F15" i="2"/>
  <c r="CT91" i="4"/>
  <c r="Z118" i="19"/>
  <c r="Y118" i="21"/>
  <c r="AA118" i="21"/>
  <c r="AF118" i="21"/>
  <c r="BC93" i="19"/>
  <c r="Y118" i="19"/>
  <c r="BC53" i="19"/>
  <c r="AA118" i="20"/>
  <c r="Z118" i="20"/>
  <c r="AG115" i="20"/>
  <c r="AG114" i="19"/>
  <c r="AG117" i="20"/>
  <c r="AB118" i="20"/>
  <c r="BC91" i="19"/>
  <c r="AG116" i="21"/>
  <c r="Y118" i="20"/>
  <c r="BC34" i="19"/>
  <c r="AG117" i="19"/>
  <c r="AG116" i="20"/>
  <c r="Z118" i="21"/>
  <c r="AG113" i="19"/>
  <c r="AG115" i="19"/>
  <c r="AB118" i="21"/>
  <c r="BC15" i="20"/>
  <c r="BC92" i="19"/>
  <c r="AE118" i="20"/>
  <c r="AG114" i="20"/>
  <c r="AE118" i="21"/>
  <c r="AC118" i="20"/>
  <c r="AG113" i="20"/>
  <c r="BC72" i="19"/>
  <c r="AG115" i="21"/>
  <c r="AG113" i="21"/>
  <c r="BC15" i="19"/>
  <c r="AF118" i="19"/>
  <c r="AA118" i="19"/>
  <c r="AD118" i="19"/>
  <c r="AG117" i="21"/>
  <c r="AG116" i="19"/>
  <c r="AD118" i="20"/>
  <c r="AC118" i="19"/>
  <c r="AE118" i="19"/>
  <c r="AB118" i="19"/>
  <c r="AG114" i="21"/>
  <c r="AC118" i="21"/>
  <c r="AF118" i="20"/>
  <c r="BC19" i="19"/>
  <c r="BO36" i="19"/>
  <c r="AN118" i="21"/>
  <c r="AN118" i="20"/>
  <c r="AP118" i="19"/>
  <c r="AQ118" i="19"/>
  <c r="AR116" i="21"/>
  <c r="BO55" i="19"/>
  <c r="BO91" i="19"/>
  <c r="AR117" i="21"/>
  <c r="AR114" i="20"/>
  <c r="BO72" i="19"/>
  <c r="BO93" i="19"/>
  <c r="AO118" i="19"/>
  <c r="AQ118" i="21"/>
  <c r="AR114" i="19"/>
  <c r="AR115" i="20"/>
  <c r="AJ118" i="19"/>
  <c r="AR115" i="21"/>
  <c r="AP118" i="21"/>
  <c r="AR117" i="19"/>
  <c r="AR114" i="21"/>
  <c r="AM118" i="21"/>
  <c r="AQ118" i="20"/>
  <c r="AR115" i="19"/>
  <c r="AJ118" i="21"/>
  <c r="BO76" i="19"/>
  <c r="BO57" i="19"/>
  <c r="AR113" i="19"/>
  <c r="AR116" i="20"/>
  <c r="AR116" i="19"/>
  <c r="BO53" i="19"/>
  <c r="AK118" i="19"/>
  <c r="AP118" i="20"/>
  <c r="BO35" i="19"/>
  <c r="AO118" i="21"/>
  <c r="BO15" i="20"/>
  <c r="AR113" i="21"/>
  <c r="BO92" i="19"/>
  <c r="BO15" i="19"/>
  <c r="AR117" i="20"/>
  <c r="AL118" i="19"/>
  <c r="AR113" i="20"/>
  <c r="AL118" i="20"/>
  <c r="AL118" i="21"/>
  <c r="AJ118" i="20"/>
  <c r="AO118" i="20"/>
  <c r="AK118" i="21"/>
  <c r="AN118" i="19"/>
  <c r="AM118" i="19"/>
  <c r="AK118" i="20"/>
  <c r="BO19" i="19"/>
  <c r="BO34" i="19"/>
  <c r="AM118" i="20"/>
  <c r="BV34" i="4"/>
  <c r="BX15" i="4"/>
  <c r="CU15" i="4"/>
  <c r="BX53" i="4"/>
  <c r="CP15" i="4"/>
  <c r="BS16" i="4"/>
  <c r="CV15" i="4"/>
  <c r="BK20" i="19"/>
  <c r="AY20" i="19"/>
  <c r="M21" i="19"/>
  <c r="J21" i="19"/>
  <c r="I21" i="19"/>
  <c r="AU21" i="19"/>
  <c r="H21" i="19"/>
  <c r="G21" i="19"/>
  <c r="F22" i="19"/>
  <c r="BG21" i="19"/>
  <c r="K21" i="19"/>
  <c r="L21" i="19"/>
  <c r="BN77" i="19"/>
  <c r="BB77" i="19"/>
  <c r="BN20" i="19"/>
  <c r="BB20" i="19"/>
  <c r="L40" i="19"/>
  <c r="I40" i="19"/>
  <c r="H40" i="19"/>
  <c r="G40" i="19"/>
  <c r="F41" i="19"/>
  <c r="M40" i="19"/>
  <c r="K40" i="19"/>
  <c r="BG40" i="19"/>
  <c r="J40" i="19"/>
  <c r="AU40" i="19"/>
  <c r="K59" i="19"/>
  <c r="L59" i="19"/>
  <c r="I59" i="19"/>
  <c r="BG59" i="19"/>
  <c r="J59" i="19"/>
  <c r="H59" i="19"/>
  <c r="G59" i="19"/>
  <c r="F60" i="19"/>
  <c r="M59" i="19"/>
  <c r="AU59" i="19"/>
  <c r="BO94" i="19"/>
  <c r="BO38" i="19"/>
  <c r="BH39" i="19"/>
  <c r="AV39" i="19"/>
  <c r="BH77" i="19"/>
  <c r="AV77" i="19"/>
  <c r="BI58" i="19"/>
  <c r="AW58" i="19"/>
  <c r="BM58" i="19"/>
  <c r="BA58" i="19"/>
  <c r="BK58" i="19"/>
  <c r="AY58" i="19"/>
  <c r="BC38" i="19"/>
  <c r="BI20" i="19"/>
  <c r="AW20" i="19"/>
  <c r="BI39" i="19"/>
  <c r="AW39" i="19"/>
  <c r="BA39" i="19"/>
  <c r="BM39" i="19"/>
  <c r="BC57" i="19"/>
  <c r="BK77" i="19"/>
  <c r="AY77" i="19"/>
  <c r="BL58" i="19"/>
  <c r="AZ58" i="19"/>
  <c r="BJ39" i="19"/>
  <c r="AX39" i="19"/>
  <c r="BL77" i="19"/>
  <c r="AZ77" i="19"/>
  <c r="BJ20" i="19"/>
  <c r="AX20" i="19"/>
  <c r="BJ58" i="19"/>
  <c r="AX58" i="19"/>
  <c r="BM95" i="19"/>
  <c r="BA95" i="19"/>
  <c r="BN58" i="19"/>
  <c r="BB58" i="19"/>
  <c r="BL95" i="19"/>
  <c r="AZ95" i="19"/>
  <c r="BL20" i="19"/>
  <c r="AZ20" i="19"/>
  <c r="AY39" i="19"/>
  <c r="BK39" i="19"/>
  <c r="I78" i="19"/>
  <c r="G78" i="19"/>
  <c r="F79" i="19"/>
  <c r="BG78" i="19"/>
  <c r="M78" i="19"/>
  <c r="L78" i="19"/>
  <c r="K78" i="19"/>
  <c r="H78" i="19"/>
  <c r="J78" i="19"/>
  <c r="AU78" i="19"/>
  <c r="BJ77" i="19"/>
  <c r="AX77" i="19"/>
  <c r="F97" i="19"/>
  <c r="M96" i="19"/>
  <c r="L96" i="19"/>
  <c r="K96" i="19"/>
  <c r="BG96" i="19"/>
  <c r="AU96" i="19"/>
  <c r="BH58" i="19"/>
  <c r="AV58" i="19"/>
  <c r="BM20" i="19"/>
  <c r="BA20" i="19"/>
  <c r="BC94" i="19"/>
  <c r="BL39" i="19"/>
  <c r="AZ39" i="19"/>
  <c r="BI77" i="19"/>
  <c r="AW77" i="19"/>
  <c r="BN95" i="19"/>
  <c r="BB95" i="19"/>
  <c r="AV20" i="19"/>
  <c r="BH20" i="19"/>
  <c r="BC76" i="19"/>
  <c r="BN39" i="19"/>
  <c r="BB39" i="19"/>
  <c r="BM77" i="19"/>
  <c r="BA77" i="19"/>
  <c r="CP53" i="4"/>
  <c r="BU15" i="4"/>
  <c r="O36" i="4"/>
  <c r="U35" i="4"/>
  <c r="T35" i="4"/>
  <c r="W35" i="4"/>
  <c r="S35" i="4"/>
  <c r="V35" i="4"/>
  <c r="Q35" i="4"/>
  <c r="R35" i="4"/>
  <c r="O17" i="4"/>
  <c r="R16" i="4"/>
  <c r="BU16" i="4" s="1"/>
  <c r="Q16" i="4"/>
  <c r="CP16" i="4" s="1"/>
  <c r="S16" i="4"/>
  <c r="CR16" i="4" s="1"/>
  <c r="W16" i="4"/>
  <c r="CV16" i="4" s="1"/>
  <c r="U16" i="4"/>
  <c r="CT16" i="4" s="1"/>
  <c r="T16" i="4"/>
  <c r="CS16" i="4" s="1"/>
  <c r="V16" i="4"/>
  <c r="BY16" i="4" s="1"/>
  <c r="O55" i="4"/>
  <c r="W54" i="4"/>
  <c r="S54" i="4"/>
  <c r="R54" i="4"/>
  <c r="Q54" i="4"/>
  <c r="V54" i="4"/>
  <c r="U54" i="4"/>
  <c r="T54" i="4"/>
  <c r="CO35" i="4"/>
  <c r="BV15" i="4"/>
  <c r="O94" i="4"/>
  <c r="U93" i="4"/>
  <c r="W93" i="4"/>
  <c r="V93" i="4"/>
  <c r="BY53" i="4"/>
  <c r="BY34" i="4"/>
  <c r="CO16" i="4"/>
  <c r="CS15" i="4"/>
  <c r="BZ53" i="4"/>
  <c r="BX34" i="4"/>
  <c r="CS53" i="4"/>
  <c r="CQ34" i="4"/>
  <c r="BZ91" i="4"/>
  <c r="BV53" i="4"/>
  <c r="BW34" i="4"/>
  <c r="CP34" i="4"/>
  <c r="F19" i="2"/>
  <c r="P92" i="4"/>
  <c r="CQ53" i="4"/>
  <c r="BU53" i="4"/>
  <c r="BZ34" i="4"/>
  <c r="BS35" i="4"/>
  <c r="P35" i="4"/>
  <c r="CO54" i="4"/>
  <c r="P54" i="4"/>
  <c r="BS54" i="4"/>
  <c r="F17" i="2"/>
  <c r="BO17" i="4"/>
  <c r="AL118" i="4"/>
  <c r="BO35" i="4"/>
  <c r="BO73" i="4"/>
  <c r="AR115" i="4"/>
  <c r="AP118" i="4"/>
  <c r="AA118" i="4"/>
  <c r="Y118" i="4"/>
  <c r="AF118" i="4"/>
  <c r="AG116" i="4"/>
  <c r="BJ55" i="4"/>
  <c r="AX55" i="4"/>
  <c r="BO91" i="4"/>
  <c r="BA55" i="4"/>
  <c r="BC17" i="4"/>
  <c r="BC15" i="4"/>
  <c r="BC16" i="4"/>
  <c r="AR117" i="4"/>
  <c r="BO15" i="4"/>
  <c r="BJ36" i="4"/>
  <c r="AX36" i="4"/>
  <c r="AM118" i="4"/>
  <c r="BH55" i="4"/>
  <c r="AV55" i="4"/>
  <c r="BN55" i="4"/>
  <c r="BB55" i="4"/>
  <c r="AR116" i="4"/>
  <c r="AG114" i="4"/>
  <c r="AW36" i="4"/>
  <c r="AR114" i="4"/>
  <c r="AD118" i="4"/>
  <c r="BG37" i="4"/>
  <c r="F38" i="4"/>
  <c r="AU37" i="4"/>
  <c r="BC72" i="4"/>
  <c r="BI55" i="4"/>
  <c r="AW55" i="4"/>
  <c r="BO72" i="4"/>
  <c r="BC34" i="4"/>
  <c r="BC91" i="4"/>
  <c r="BK36" i="4"/>
  <c r="AY36" i="4"/>
  <c r="AG117" i="4"/>
  <c r="BI75" i="4"/>
  <c r="AW75" i="4"/>
  <c r="BC35" i="4"/>
  <c r="BC54" i="4"/>
  <c r="AV36" i="4"/>
  <c r="AK118" i="4"/>
  <c r="BK55" i="4"/>
  <c r="AY55" i="4"/>
  <c r="AZ55" i="4"/>
  <c r="BC92" i="4"/>
  <c r="AG113" i="4"/>
  <c r="BM36" i="4"/>
  <c r="BA36" i="4"/>
  <c r="BO16" i="4"/>
  <c r="AO118" i="4"/>
  <c r="BO53" i="4"/>
  <c r="BG56" i="4"/>
  <c r="F57" i="4"/>
  <c r="AU56" i="4"/>
  <c r="AE118" i="4"/>
  <c r="BC73" i="4"/>
  <c r="BG76" i="4"/>
  <c r="F77" i="4"/>
  <c r="F95" i="4"/>
  <c r="BG94" i="4"/>
  <c r="AB118" i="4"/>
  <c r="BO34" i="4"/>
  <c r="AN118" i="4"/>
  <c r="BK18" i="4"/>
  <c r="AY18" i="4"/>
  <c r="AQ118" i="4"/>
  <c r="BA93" i="4"/>
  <c r="BM93" i="4"/>
  <c r="BK75" i="4"/>
  <c r="AY75" i="4"/>
  <c r="BO92" i="4"/>
  <c r="AR113" i="4"/>
  <c r="BC53" i="4"/>
  <c r="AZ75" i="4"/>
  <c r="AC118" i="4"/>
  <c r="AJ118" i="4"/>
  <c r="BL93" i="4"/>
  <c r="AZ93" i="4"/>
  <c r="BA75" i="4"/>
  <c r="BB93" i="4"/>
  <c r="BH75" i="4"/>
  <c r="AV75" i="4"/>
  <c r="F20" i="4"/>
  <c r="BG19" i="4"/>
  <c r="AU19" i="4"/>
  <c r="Z118" i="4"/>
  <c r="AG115" i="4"/>
  <c r="BM18" i="4"/>
  <c r="BA18" i="4"/>
  <c r="AW18" i="4"/>
  <c r="O42" i="21" l="1"/>
  <c r="AV94" i="20"/>
  <c r="BH94" i="20"/>
  <c r="F98" i="21"/>
  <c r="O99" i="20"/>
  <c r="AX96" i="21"/>
  <c r="BJ96" i="21"/>
  <c r="AX94" i="20"/>
  <c r="BJ94" i="20"/>
  <c r="F96" i="20"/>
  <c r="O97" i="19"/>
  <c r="P96" i="19"/>
  <c r="AY96" i="21"/>
  <c r="BK96" i="21"/>
  <c r="BK94" i="20"/>
  <c r="AY94" i="20"/>
  <c r="O100" i="21"/>
  <c r="G97" i="21"/>
  <c r="H97" i="21"/>
  <c r="J97" i="21"/>
  <c r="I97" i="21"/>
  <c r="P97" i="21"/>
  <c r="AW96" i="21"/>
  <c r="BI96" i="21"/>
  <c r="H95" i="20"/>
  <c r="G95" i="20"/>
  <c r="I95" i="20"/>
  <c r="J95" i="20"/>
  <c r="P95" i="20"/>
  <c r="O59" i="19"/>
  <c r="F58" i="20"/>
  <c r="P58" i="20" s="1"/>
  <c r="P58" i="19"/>
  <c r="F20" i="20"/>
  <c r="P20" i="20" s="1"/>
  <c r="P20" i="19"/>
  <c r="O21" i="19"/>
  <c r="F41" i="21"/>
  <c r="P41" i="21" s="1"/>
  <c r="O42" i="20"/>
  <c r="F22" i="21"/>
  <c r="P22" i="21" s="1"/>
  <c r="O23" i="20"/>
  <c r="F60" i="21"/>
  <c r="P60" i="21" s="1"/>
  <c r="O61" i="20"/>
  <c r="F39" i="20"/>
  <c r="P39" i="20" s="1"/>
  <c r="O40" i="19"/>
  <c r="P39" i="19"/>
  <c r="F77" i="20"/>
  <c r="P77" i="20" s="1"/>
  <c r="O78" i="19"/>
  <c r="P77" i="19"/>
  <c r="BI94" i="20"/>
  <c r="AW94" i="20"/>
  <c r="F79" i="21"/>
  <c r="P79" i="21" s="1"/>
  <c r="O80" i="20"/>
  <c r="BH96" i="21"/>
  <c r="AV96" i="21"/>
  <c r="CJ74" i="4"/>
  <c r="CA72" i="4"/>
  <c r="CB72" i="4" s="1"/>
  <c r="AV94" i="4"/>
  <c r="BH94" i="4"/>
  <c r="G9" i="22"/>
  <c r="J20" i="4"/>
  <c r="G20" i="4"/>
  <c r="K20" i="4"/>
  <c r="H20" i="4"/>
  <c r="L20" i="4"/>
  <c r="I20" i="4"/>
  <c r="M20" i="4"/>
  <c r="BI94" i="4"/>
  <c r="AW94" i="4"/>
  <c r="AX96" i="19"/>
  <c r="BJ96" i="19"/>
  <c r="AY94" i="4"/>
  <c r="BK94" i="4"/>
  <c r="AY96" i="19"/>
  <c r="BK96" i="19"/>
  <c r="G95" i="4"/>
  <c r="J95" i="4"/>
  <c r="I95" i="4"/>
  <c r="H95" i="4"/>
  <c r="G84" i="22"/>
  <c r="M95" i="4"/>
  <c r="K95" i="4"/>
  <c r="L95" i="4"/>
  <c r="J97" i="19"/>
  <c r="I97" i="19"/>
  <c r="H97" i="19"/>
  <c r="G97" i="19"/>
  <c r="AW96" i="19"/>
  <c r="BI96" i="19"/>
  <c r="G66" i="22"/>
  <c r="G77" i="4"/>
  <c r="K77" i="4"/>
  <c r="H77" i="4"/>
  <c r="L77" i="4"/>
  <c r="I77" i="4"/>
  <c r="M77" i="4"/>
  <c r="J77" i="4"/>
  <c r="G46" i="22"/>
  <c r="G57" i="4"/>
  <c r="K57" i="4"/>
  <c r="H57" i="4"/>
  <c r="L57" i="4"/>
  <c r="I57" i="4"/>
  <c r="M57" i="4"/>
  <c r="J57" i="4"/>
  <c r="G27" i="22"/>
  <c r="H38" i="4"/>
  <c r="L38" i="4"/>
  <c r="I38" i="4"/>
  <c r="M38" i="4"/>
  <c r="J38" i="4"/>
  <c r="G38" i="4"/>
  <c r="K38" i="4"/>
  <c r="AX94" i="4"/>
  <c r="BJ94" i="4"/>
  <c r="BH96" i="19"/>
  <c r="AV96" i="19"/>
  <c r="T74" i="4"/>
  <c r="BW74" i="4" s="1"/>
  <c r="S74" i="4"/>
  <c r="BV74" i="4" s="1"/>
  <c r="P74" i="4"/>
  <c r="BX73" i="4"/>
  <c r="V74" i="4"/>
  <c r="CU74" i="4" s="1"/>
  <c r="U74" i="4"/>
  <c r="BX74" i="4" s="1"/>
  <c r="BS74" i="4"/>
  <c r="Q74" i="4"/>
  <c r="BT74" i="4" s="1"/>
  <c r="CH73" i="20"/>
  <c r="CO74" i="4"/>
  <c r="O75" i="4"/>
  <c r="CI75" i="4" s="1"/>
  <c r="R74" i="4"/>
  <c r="CQ74" i="4" s="1"/>
  <c r="W74" i="4"/>
  <c r="BZ74" i="4" s="1"/>
  <c r="J62" i="22"/>
  <c r="K62" i="22" s="1"/>
  <c r="BS72" i="19"/>
  <c r="BV73" i="4"/>
  <c r="CN72" i="19"/>
  <c r="U72" i="19"/>
  <c r="BX72" i="19" s="1"/>
  <c r="V72" i="19"/>
  <c r="CT72" i="19" s="1"/>
  <c r="CI72" i="19"/>
  <c r="S72" i="19"/>
  <c r="BV72" i="19" s="1"/>
  <c r="CH72" i="19"/>
  <c r="J61" i="22"/>
  <c r="K61" i="22" s="1"/>
  <c r="R7" i="22" s="1"/>
  <c r="T72" i="19"/>
  <c r="CR72" i="19" s="1"/>
  <c r="R72" i="19"/>
  <c r="CP72" i="19" s="1"/>
  <c r="Q72" i="19"/>
  <c r="BT72" i="19" s="1"/>
  <c r="BT73" i="4"/>
  <c r="CQ73" i="4"/>
  <c r="CS73" i="4"/>
  <c r="BY73" i="4"/>
  <c r="CV73" i="4"/>
  <c r="CW72" i="4"/>
  <c r="X3" i="24"/>
  <c r="X9" i="24" s="1"/>
  <c r="X4" i="24"/>
  <c r="X10" i="24" s="1"/>
  <c r="X6" i="24"/>
  <c r="X12" i="24" s="1"/>
  <c r="X5" i="24"/>
  <c r="X11" i="24" s="1"/>
  <c r="Z2" i="24"/>
  <c r="Y7" i="24"/>
  <c r="Y13" i="24" s="1"/>
  <c r="CJ94" i="4"/>
  <c r="CI94" i="4"/>
  <c r="CJ55" i="4"/>
  <c r="CI55" i="4"/>
  <c r="CJ17" i="4"/>
  <c r="CI17" i="4"/>
  <c r="CI36" i="4"/>
  <c r="CJ36" i="4"/>
  <c r="CA91" i="4"/>
  <c r="CB91" i="4" s="1"/>
  <c r="BU93" i="4"/>
  <c r="CQ93" i="4"/>
  <c r="BV93" i="4"/>
  <c r="CR93" i="4"/>
  <c r="BW93" i="4"/>
  <c r="CS93" i="4"/>
  <c r="T94" i="4"/>
  <c r="S94" i="4"/>
  <c r="R94" i="4"/>
  <c r="Q94" i="4"/>
  <c r="BT92" i="4"/>
  <c r="CP92" i="4"/>
  <c r="CQ92" i="4"/>
  <c r="BU92" i="4"/>
  <c r="CR92" i="4"/>
  <c r="BV92" i="4"/>
  <c r="J80" i="22"/>
  <c r="K80" i="22" s="1"/>
  <c r="R8" i="22" s="1"/>
  <c r="T91" i="19"/>
  <c r="S91" i="19"/>
  <c r="R91" i="19"/>
  <c r="Q91" i="19"/>
  <c r="BT93" i="4"/>
  <c r="CP93" i="4"/>
  <c r="BW92" i="4"/>
  <c r="CS92" i="4"/>
  <c r="S72" i="21"/>
  <c r="BV72" i="21" s="1"/>
  <c r="L61" i="22"/>
  <c r="J4" i="22"/>
  <c r="K4" i="22" s="1"/>
  <c r="R4" i="22" s="1"/>
  <c r="K23" i="22"/>
  <c r="R5" i="22" s="1"/>
  <c r="J5" i="22"/>
  <c r="K5" i="22" s="1"/>
  <c r="BS17" i="4"/>
  <c r="Q72" i="20"/>
  <c r="BT72" i="20" s="1"/>
  <c r="J43" i="22"/>
  <c r="K43" i="22" s="1"/>
  <c r="J24" i="22"/>
  <c r="CN72" i="20"/>
  <c r="S72" i="20"/>
  <c r="BV72" i="20" s="1"/>
  <c r="V72" i="20"/>
  <c r="CT72" i="20" s="1"/>
  <c r="BG72" i="21"/>
  <c r="CI72" i="20"/>
  <c r="I72" i="21"/>
  <c r="AX72" i="21" s="1"/>
  <c r="CH72" i="20"/>
  <c r="R72" i="20"/>
  <c r="CP72" i="20" s="1"/>
  <c r="U72" i="20"/>
  <c r="BX72" i="20" s="1"/>
  <c r="H72" i="21"/>
  <c r="AW72" i="21" s="1"/>
  <c r="BS72" i="20"/>
  <c r="T72" i="20"/>
  <c r="BW72" i="20" s="1"/>
  <c r="W72" i="20"/>
  <c r="CU72" i="20" s="1"/>
  <c r="L72" i="21"/>
  <c r="BM72" i="21" s="1"/>
  <c r="K72" i="21"/>
  <c r="BL72" i="21" s="1"/>
  <c r="M72" i="21"/>
  <c r="BB72" i="21" s="1"/>
  <c r="J72" i="21"/>
  <c r="BK72" i="21" s="1"/>
  <c r="G72" i="21"/>
  <c r="BH72" i="21" s="1"/>
  <c r="AU72" i="21"/>
  <c r="E3" i="20"/>
  <c r="L34" i="20"/>
  <c r="H34" i="20"/>
  <c r="K34" i="20"/>
  <c r="I34" i="20"/>
  <c r="G34" i="20"/>
  <c r="M34" i="20"/>
  <c r="J34" i="20"/>
  <c r="AU34" i="20"/>
  <c r="BG34" i="20"/>
  <c r="D3" i="21"/>
  <c r="I15" i="21"/>
  <c r="M15" i="21"/>
  <c r="H15" i="21"/>
  <c r="L15" i="21"/>
  <c r="K15" i="21"/>
  <c r="G15" i="21"/>
  <c r="J15" i="21"/>
  <c r="AU15" i="21"/>
  <c r="BG15" i="21"/>
  <c r="BN72" i="20"/>
  <c r="BB72" i="20"/>
  <c r="D3" i="20"/>
  <c r="M91" i="20"/>
  <c r="L91" i="20"/>
  <c r="K91" i="20"/>
  <c r="BG91" i="20"/>
  <c r="AU91" i="20"/>
  <c r="AW72" i="20"/>
  <c r="BI72" i="20"/>
  <c r="F3" i="21"/>
  <c r="M53" i="21"/>
  <c r="L53" i="21"/>
  <c r="H53" i="21"/>
  <c r="G53" i="21"/>
  <c r="K53" i="21"/>
  <c r="J53" i="21"/>
  <c r="I53" i="21"/>
  <c r="AU53" i="21"/>
  <c r="BG53" i="21"/>
  <c r="M91" i="21"/>
  <c r="L91" i="21"/>
  <c r="K91" i="21"/>
  <c r="BG91" i="21"/>
  <c r="AU91" i="21"/>
  <c r="K16" i="20"/>
  <c r="I16" i="20"/>
  <c r="H16" i="20"/>
  <c r="M16" i="20"/>
  <c r="G16" i="20"/>
  <c r="J16" i="20"/>
  <c r="L16" i="20"/>
  <c r="AU16" i="20"/>
  <c r="BG16" i="20"/>
  <c r="L23" i="22"/>
  <c r="M23" i="22" s="1"/>
  <c r="S5" i="22" s="1"/>
  <c r="AV72" i="20"/>
  <c r="BH72" i="20"/>
  <c r="AZ72" i="20"/>
  <c r="BL72" i="20"/>
  <c r="F3" i="20"/>
  <c r="J53" i="20"/>
  <c r="I53" i="20"/>
  <c r="G53" i="20"/>
  <c r="M53" i="20"/>
  <c r="K53" i="20"/>
  <c r="H53" i="20"/>
  <c r="L53" i="20"/>
  <c r="BG53" i="20"/>
  <c r="AU53" i="20"/>
  <c r="G3" i="20"/>
  <c r="G73" i="21"/>
  <c r="M73" i="21"/>
  <c r="I73" i="21"/>
  <c r="L73" i="21"/>
  <c r="K73" i="21"/>
  <c r="H73" i="21"/>
  <c r="J73" i="21"/>
  <c r="AU73" i="21"/>
  <c r="BG73" i="21"/>
  <c r="BK72" i="20"/>
  <c r="AY72" i="20"/>
  <c r="G3" i="21"/>
  <c r="G73" i="20"/>
  <c r="K73" i="20"/>
  <c r="L73" i="20"/>
  <c r="I73" i="20"/>
  <c r="M73" i="20"/>
  <c r="J73" i="20"/>
  <c r="H73" i="20"/>
  <c r="AU73" i="20"/>
  <c r="BG73" i="20"/>
  <c r="L16" i="21"/>
  <c r="K16" i="21"/>
  <c r="G16" i="21"/>
  <c r="H16" i="21"/>
  <c r="M16" i="21"/>
  <c r="I16" i="21"/>
  <c r="J16" i="21"/>
  <c r="AU16" i="21"/>
  <c r="BG16" i="21"/>
  <c r="BJ72" i="20"/>
  <c r="AX72" i="20"/>
  <c r="BA72" i="20"/>
  <c r="BM72" i="20"/>
  <c r="CW91" i="4"/>
  <c r="AG118" i="21"/>
  <c r="AG118" i="20"/>
  <c r="AG118" i="19"/>
  <c r="BC39" i="19"/>
  <c r="BC58" i="19"/>
  <c r="BC95" i="19"/>
  <c r="AR118" i="21"/>
  <c r="BO58" i="19"/>
  <c r="BO95" i="19"/>
  <c r="AR118" i="19"/>
  <c r="AR118" i="20"/>
  <c r="BO77" i="19"/>
  <c r="BO39" i="19"/>
  <c r="BT16" i="4"/>
  <c r="CN34" i="19"/>
  <c r="CI34" i="19"/>
  <c r="CH34" i="19"/>
  <c r="R34" i="19"/>
  <c r="BU34" i="19" s="1"/>
  <c r="Q34" i="19"/>
  <c r="CO34" i="19" s="1"/>
  <c r="U34" i="19"/>
  <c r="CS34" i="19" s="1"/>
  <c r="S34" i="19"/>
  <c r="BV34" i="19" s="1"/>
  <c r="V34" i="19"/>
  <c r="CT34" i="19" s="1"/>
  <c r="V53" i="19"/>
  <c r="BY53" i="19" s="1"/>
  <c r="CI53" i="19"/>
  <c r="BS53" i="19"/>
  <c r="S15" i="20"/>
  <c r="CI15" i="20"/>
  <c r="CH15" i="20"/>
  <c r="U15" i="20"/>
  <c r="T15" i="20"/>
  <c r="Q15" i="20"/>
  <c r="V15" i="20"/>
  <c r="R15" i="20"/>
  <c r="W15" i="20"/>
  <c r="BS15" i="20"/>
  <c r="CN15" i="20"/>
  <c r="CA15" i="4"/>
  <c r="P17" i="4"/>
  <c r="CO17" i="4"/>
  <c r="CN91" i="19"/>
  <c r="V91" i="19"/>
  <c r="CT91" i="19" s="1"/>
  <c r="CI91" i="19"/>
  <c r="BS91" i="19"/>
  <c r="CH91" i="19"/>
  <c r="W91" i="19"/>
  <c r="CU91" i="19" s="1"/>
  <c r="U91" i="19"/>
  <c r="CS91" i="19" s="1"/>
  <c r="R15" i="19"/>
  <c r="CP15" i="19" s="1"/>
  <c r="BS15" i="19"/>
  <c r="CH15" i="19"/>
  <c r="CN15" i="19"/>
  <c r="W15" i="19"/>
  <c r="BZ15" i="19" s="1"/>
  <c r="T15" i="19"/>
  <c r="CR15" i="19" s="1"/>
  <c r="CI15" i="19"/>
  <c r="U15" i="19"/>
  <c r="CS15" i="19" s="1"/>
  <c r="Q15" i="19"/>
  <c r="CO15" i="19" s="1"/>
  <c r="S15" i="19"/>
  <c r="CQ15" i="19" s="1"/>
  <c r="V15" i="19"/>
  <c r="CT15" i="19" s="1"/>
  <c r="CN53" i="19"/>
  <c r="S53" i="19"/>
  <c r="CQ53" i="19" s="1"/>
  <c r="Q53" i="19"/>
  <c r="CO53" i="19" s="1"/>
  <c r="T53" i="19"/>
  <c r="CR53" i="19" s="1"/>
  <c r="CH53" i="19"/>
  <c r="U53" i="19"/>
  <c r="BX53" i="19" s="1"/>
  <c r="BS34" i="19"/>
  <c r="R53" i="19"/>
  <c r="CP53" i="19" s="1"/>
  <c r="BZ72" i="19"/>
  <c r="T34" i="19"/>
  <c r="BW34" i="19" s="1"/>
  <c r="W53" i="19"/>
  <c r="BZ53" i="19" s="1"/>
  <c r="W34" i="19"/>
  <c r="CU34" i="19" s="1"/>
  <c r="CW15" i="4"/>
  <c r="BM59" i="19"/>
  <c r="BA59" i="19"/>
  <c r="BM40" i="19"/>
  <c r="BA40" i="19"/>
  <c r="BC77" i="19"/>
  <c r="BC20" i="19"/>
  <c r="BK59" i="19"/>
  <c r="AY59" i="19"/>
  <c r="BH40" i="19"/>
  <c r="AV40" i="19"/>
  <c r="BJ21" i="19"/>
  <c r="AX21" i="19"/>
  <c r="I79" i="19"/>
  <c r="F80" i="19"/>
  <c r="J79" i="19"/>
  <c r="M79" i="19"/>
  <c r="BG79" i="19"/>
  <c r="G79" i="19"/>
  <c r="L79" i="19"/>
  <c r="K79" i="19"/>
  <c r="H79" i="19"/>
  <c r="AU79" i="19"/>
  <c r="BI40" i="19"/>
  <c r="AW40" i="19"/>
  <c r="BM21" i="19"/>
  <c r="BA21" i="19"/>
  <c r="BK21" i="19"/>
  <c r="AY21" i="19"/>
  <c r="BK78" i="19"/>
  <c r="AY78" i="19"/>
  <c r="BL96" i="19"/>
  <c r="AZ96" i="19"/>
  <c r="BH78" i="19"/>
  <c r="AV78" i="19"/>
  <c r="BJ59" i="19"/>
  <c r="AX59" i="19"/>
  <c r="BJ40" i="19"/>
  <c r="AX40" i="19"/>
  <c r="BL21" i="19"/>
  <c r="AZ21" i="19"/>
  <c r="BN21" i="19"/>
  <c r="BB21" i="19"/>
  <c r="BK40" i="19"/>
  <c r="AY40" i="19"/>
  <c r="BN96" i="19"/>
  <c r="BB96" i="19"/>
  <c r="BI78" i="19"/>
  <c r="AW78" i="19"/>
  <c r="BN59" i="19"/>
  <c r="BB59" i="19"/>
  <c r="BL59" i="19"/>
  <c r="AZ59" i="19"/>
  <c r="K22" i="19"/>
  <c r="BG22" i="19"/>
  <c r="F23" i="19"/>
  <c r="M22" i="19"/>
  <c r="J22" i="19"/>
  <c r="I22" i="19"/>
  <c r="H22" i="19"/>
  <c r="G22" i="19"/>
  <c r="L22" i="19"/>
  <c r="AU22" i="19"/>
  <c r="L97" i="19"/>
  <c r="F98" i="19"/>
  <c r="M97" i="19"/>
  <c r="K97" i="19"/>
  <c r="BG97" i="19"/>
  <c r="AU97" i="19"/>
  <c r="BL78" i="19"/>
  <c r="AZ78" i="19"/>
  <c r="BO20" i="19"/>
  <c r="K60" i="19"/>
  <c r="BG60" i="19"/>
  <c r="L60" i="19"/>
  <c r="H60" i="19"/>
  <c r="F61" i="19"/>
  <c r="J60" i="19"/>
  <c r="I60" i="19"/>
  <c r="G60" i="19"/>
  <c r="M60" i="19"/>
  <c r="AU60" i="19"/>
  <c r="BL40" i="19"/>
  <c r="AZ40" i="19"/>
  <c r="BH21" i="19"/>
  <c r="AV21" i="19"/>
  <c r="BM78" i="19"/>
  <c r="BA78" i="19"/>
  <c r="BH59" i="19"/>
  <c r="AV59" i="19"/>
  <c r="BN40" i="19"/>
  <c r="BB40" i="19"/>
  <c r="BI21" i="19"/>
  <c r="AW21" i="19"/>
  <c r="BM96" i="19"/>
  <c r="BA96" i="19"/>
  <c r="BJ78" i="19"/>
  <c r="AX78" i="19"/>
  <c r="BN78" i="19"/>
  <c r="BB78" i="19"/>
  <c r="BI59" i="19"/>
  <c r="AW59" i="19"/>
  <c r="L41" i="19"/>
  <c r="K41" i="19"/>
  <c r="J41" i="19"/>
  <c r="I41" i="19"/>
  <c r="BG41" i="19"/>
  <c r="F42" i="19"/>
  <c r="M41" i="19"/>
  <c r="H41" i="19"/>
  <c r="G41" i="19"/>
  <c r="AU41" i="19"/>
  <c r="CW53" i="4"/>
  <c r="BV16" i="4"/>
  <c r="O95" i="4"/>
  <c r="W94" i="4"/>
  <c r="V94" i="4"/>
  <c r="U94" i="4"/>
  <c r="O56" i="4"/>
  <c r="Q55" i="4"/>
  <c r="V55" i="4"/>
  <c r="U55" i="4"/>
  <c r="T55" i="4"/>
  <c r="S55" i="4"/>
  <c r="R55" i="4"/>
  <c r="W55" i="4"/>
  <c r="O18" i="4"/>
  <c r="S17" i="4"/>
  <c r="BV17" i="4" s="1"/>
  <c r="R17" i="4"/>
  <c r="CQ17" i="4" s="1"/>
  <c r="V17" i="4"/>
  <c r="BY17" i="4" s="1"/>
  <c r="U17" i="4"/>
  <c r="CT17" i="4" s="1"/>
  <c r="T17" i="4"/>
  <c r="BW17" i="4" s="1"/>
  <c r="Q17" i="4"/>
  <c r="BT17" i="4" s="1"/>
  <c r="W17" i="4"/>
  <c r="CV17" i="4" s="1"/>
  <c r="O37" i="4"/>
  <c r="V36" i="4"/>
  <c r="U36" i="4"/>
  <c r="Q36" i="4"/>
  <c r="W36" i="4"/>
  <c r="S36" i="4"/>
  <c r="T36" i="4"/>
  <c r="R36" i="4"/>
  <c r="BW16" i="4"/>
  <c r="CQ16" i="4"/>
  <c r="CU16" i="4"/>
  <c r="BZ16" i="4"/>
  <c r="BX16" i="4"/>
  <c r="CW34" i="4"/>
  <c r="CA53" i="4"/>
  <c r="CB53" i="4" s="1"/>
  <c r="CA34" i="4"/>
  <c r="CB34" i="4" s="1"/>
  <c r="CQ54" i="4"/>
  <c r="BU54" i="4"/>
  <c r="CV35" i="4"/>
  <c r="BZ35" i="4"/>
  <c r="CQ35" i="4"/>
  <c r="BU35" i="4"/>
  <c r="CU92" i="4"/>
  <c r="BY92" i="4"/>
  <c r="CP35" i="4"/>
  <c r="BT35" i="4"/>
  <c r="BW54" i="4"/>
  <c r="CS54" i="4"/>
  <c r="CP54" i="4"/>
  <c r="BT54" i="4"/>
  <c r="CO36" i="4"/>
  <c r="P36" i="4"/>
  <c r="BS36" i="4"/>
  <c r="BZ92" i="4"/>
  <c r="CV92" i="4"/>
  <c r="CT54" i="4"/>
  <c r="BX54" i="4"/>
  <c r="CU54" i="4"/>
  <c r="BY54" i="4"/>
  <c r="BX92" i="4"/>
  <c r="CT92" i="4"/>
  <c r="BV54" i="4"/>
  <c r="CR54" i="4"/>
  <c r="BS93" i="4"/>
  <c r="CO93" i="4"/>
  <c r="P93" i="4"/>
  <c r="BV35" i="4"/>
  <c r="CR35" i="4"/>
  <c r="BX35" i="4"/>
  <c r="CT35" i="4"/>
  <c r="CS35" i="4"/>
  <c r="BW35" i="4"/>
  <c r="CV54" i="4"/>
  <c r="BZ54" i="4"/>
  <c r="BS55" i="4"/>
  <c r="P55" i="4"/>
  <c r="CO55" i="4"/>
  <c r="BY35" i="4"/>
  <c r="CU35" i="4"/>
  <c r="BC36" i="4"/>
  <c r="AR118" i="4"/>
  <c r="BC93" i="4"/>
  <c r="BM94" i="4"/>
  <c r="BA94" i="4"/>
  <c r="BL19" i="4"/>
  <c r="AZ19" i="4"/>
  <c r="BO75" i="4"/>
  <c r="F96" i="4"/>
  <c r="BG95" i="4"/>
  <c r="AU95" i="4"/>
  <c r="BM76" i="4"/>
  <c r="BA76" i="4"/>
  <c r="F58" i="4"/>
  <c r="BG57" i="4"/>
  <c r="AU57" i="4"/>
  <c r="BO36" i="4"/>
  <c r="BH37" i="4"/>
  <c r="AV37" i="4"/>
  <c r="AZ37" i="4"/>
  <c r="BL37" i="4"/>
  <c r="BN76" i="4"/>
  <c r="BB76" i="4"/>
  <c r="BM56" i="4"/>
  <c r="BA56" i="4"/>
  <c r="BO18" i="4"/>
  <c r="BK76" i="4"/>
  <c r="AY76" i="4"/>
  <c r="BL56" i="4"/>
  <c r="AZ56" i="4"/>
  <c r="BJ37" i="4"/>
  <c r="AX37" i="4"/>
  <c r="BN19" i="4"/>
  <c r="BB19" i="4"/>
  <c r="BL76" i="4"/>
  <c r="AZ76" i="4"/>
  <c r="BI56" i="4"/>
  <c r="AW56" i="4"/>
  <c r="BN37" i="4"/>
  <c r="BB37" i="4"/>
  <c r="BI19" i="4"/>
  <c r="AW19" i="4"/>
  <c r="BH19" i="4"/>
  <c r="AV19" i="4"/>
  <c r="BC75" i="4"/>
  <c r="BH76" i="4"/>
  <c r="AV76" i="4"/>
  <c r="BC55" i="4"/>
  <c r="BI37" i="4"/>
  <c r="AW37" i="4"/>
  <c r="BK37" i="4"/>
  <c r="AY37" i="4"/>
  <c r="BM19" i="4"/>
  <c r="BA19" i="4"/>
  <c r="BN94" i="4"/>
  <c r="BB94" i="4"/>
  <c r="BI76" i="4"/>
  <c r="AW76" i="4"/>
  <c r="BC18" i="4"/>
  <c r="BH56" i="4"/>
  <c r="AV56" i="4"/>
  <c r="AG118" i="4"/>
  <c r="BM37" i="4"/>
  <c r="BA37" i="4"/>
  <c r="BG20" i="4"/>
  <c r="F21" i="4"/>
  <c r="AU20" i="4"/>
  <c r="BL94" i="4"/>
  <c r="AZ94" i="4"/>
  <c r="BJ76" i="4"/>
  <c r="AX76" i="4"/>
  <c r="BJ56" i="4"/>
  <c r="AX56" i="4"/>
  <c r="BG38" i="4"/>
  <c r="F39" i="4"/>
  <c r="AU38" i="4"/>
  <c r="BK19" i="4"/>
  <c r="AY19" i="4"/>
  <c r="BJ19" i="4"/>
  <c r="AX19" i="4"/>
  <c r="BO93" i="4"/>
  <c r="BG77" i="4"/>
  <c r="F78" i="4"/>
  <c r="AU77" i="4"/>
  <c r="BK56" i="4"/>
  <c r="AY56" i="4"/>
  <c r="BN56" i="4"/>
  <c r="BB56" i="4"/>
  <c r="BO55" i="4"/>
  <c r="F42" i="21" l="1"/>
  <c r="P42" i="21" s="1"/>
  <c r="O43" i="20"/>
  <c r="AX97" i="21"/>
  <c r="BJ97" i="21"/>
  <c r="AY95" i="20"/>
  <c r="BK95" i="20"/>
  <c r="AY97" i="21"/>
  <c r="BK97" i="21"/>
  <c r="F99" i="21"/>
  <c r="O100" i="20"/>
  <c r="F61" i="21"/>
  <c r="P61" i="21" s="1"/>
  <c r="O62" i="20"/>
  <c r="F21" i="20"/>
  <c r="P21" i="20" s="1"/>
  <c r="O22" i="19"/>
  <c r="P21" i="19"/>
  <c r="AX95" i="20"/>
  <c r="BJ95" i="20"/>
  <c r="BI97" i="21"/>
  <c r="AW97" i="21"/>
  <c r="AV95" i="20"/>
  <c r="BH95" i="20"/>
  <c r="BH97" i="21"/>
  <c r="AV97" i="21"/>
  <c r="F97" i="20"/>
  <c r="P97" i="19"/>
  <c r="O98" i="19"/>
  <c r="G98" i="21"/>
  <c r="I98" i="21"/>
  <c r="H98" i="21"/>
  <c r="J98" i="21"/>
  <c r="P98" i="21"/>
  <c r="F78" i="20"/>
  <c r="P78" i="20" s="1"/>
  <c r="O79" i="19"/>
  <c r="P78" i="19"/>
  <c r="BI95" i="20"/>
  <c r="AW95" i="20"/>
  <c r="O101" i="21"/>
  <c r="G96" i="20"/>
  <c r="I96" i="20"/>
  <c r="H96" i="20"/>
  <c r="J96" i="20"/>
  <c r="P96" i="20"/>
  <c r="F23" i="21"/>
  <c r="P23" i="21" s="1"/>
  <c r="O24" i="20"/>
  <c r="F80" i="21"/>
  <c r="P80" i="21" s="1"/>
  <c r="O81" i="20"/>
  <c r="O43" i="21"/>
  <c r="F40" i="20"/>
  <c r="P40" i="20" s="1"/>
  <c r="P40" i="19"/>
  <c r="O41" i="19"/>
  <c r="F59" i="20"/>
  <c r="P59" i="20" s="1"/>
  <c r="O60" i="19"/>
  <c r="P59" i="19"/>
  <c r="BN72" i="21"/>
  <c r="AY72" i="21"/>
  <c r="BJ72" i="21"/>
  <c r="CB15" i="4"/>
  <c r="G10" i="22"/>
  <c r="G21" i="4"/>
  <c r="K21" i="4"/>
  <c r="H21" i="4"/>
  <c r="L21" i="4"/>
  <c r="I21" i="4"/>
  <c r="M21" i="4"/>
  <c r="J21" i="4"/>
  <c r="G47" i="22"/>
  <c r="H58" i="4"/>
  <c r="L58" i="4"/>
  <c r="I58" i="4"/>
  <c r="M58" i="4"/>
  <c r="J58" i="4"/>
  <c r="G58" i="4"/>
  <c r="K58" i="4"/>
  <c r="G96" i="4"/>
  <c r="I96" i="4"/>
  <c r="H96" i="4"/>
  <c r="J96" i="4"/>
  <c r="G85" i="22"/>
  <c r="K96" i="4"/>
  <c r="L96" i="4"/>
  <c r="M96" i="4"/>
  <c r="BK97" i="19"/>
  <c r="AY97" i="19"/>
  <c r="AV95" i="4"/>
  <c r="BH95" i="4"/>
  <c r="J98" i="19"/>
  <c r="G98" i="19"/>
  <c r="I98" i="19"/>
  <c r="H98" i="19"/>
  <c r="AV97" i="19"/>
  <c r="BH97" i="19"/>
  <c r="BI95" i="4"/>
  <c r="AW95" i="4"/>
  <c r="AX97" i="19"/>
  <c r="BJ97" i="19"/>
  <c r="BK95" i="4"/>
  <c r="AY95" i="4"/>
  <c r="G67" i="22"/>
  <c r="H78" i="4"/>
  <c r="L78" i="4"/>
  <c r="I78" i="4"/>
  <c r="M78" i="4"/>
  <c r="J78" i="4"/>
  <c r="G78" i="4"/>
  <c r="K78" i="4"/>
  <c r="G28" i="22"/>
  <c r="I39" i="4"/>
  <c r="M39" i="4"/>
  <c r="J39" i="4"/>
  <c r="G39" i="4"/>
  <c r="K39" i="4"/>
  <c r="H39" i="4"/>
  <c r="L39" i="4"/>
  <c r="BA72" i="21"/>
  <c r="AV72" i="21"/>
  <c r="AW97" i="19"/>
  <c r="BI97" i="19"/>
  <c r="AX95" i="4"/>
  <c r="BJ95" i="4"/>
  <c r="CS74" i="4"/>
  <c r="S75" i="4"/>
  <c r="BV75" i="4" s="1"/>
  <c r="V75" i="4"/>
  <c r="BY75" i="4" s="1"/>
  <c r="P75" i="4"/>
  <c r="CJ75" i="4"/>
  <c r="W75" i="4"/>
  <c r="CV75" i="4" s="1"/>
  <c r="U75" i="4"/>
  <c r="BX75" i="4" s="1"/>
  <c r="J63" i="22"/>
  <c r="K63" i="22" s="1"/>
  <c r="O76" i="4"/>
  <c r="CJ76" i="4" s="1"/>
  <c r="CP74" i="4"/>
  <c r="T73" i="19"/>
  <c r="CR73" i="19" s="1"/>
  <c r="CT74" i="4"/>
  <c r="CR74" i="4"/>
  <c r="BY74" i="4"/>
  <c r="CV74" i="4"/>
  <c r="BU74" i="4"/>
  <c r="BS73" i="19"/>
  <c r="CQ72" i="19"/>
  <c r="W73" i="19"/>
  <c r="BZ73" i="19" s="1"/>
  <c r="U73" i="19"/>
  <c r="CS73" i="19" s="1"/>
  <c r="CO75" i="4"/>
  <c r="Q75" i="4"/>
  <c r="BT75" i="4" s="1"/>
  <c r="BS75" i="4"/>
  <c r="R75" i="4"/>
  <c r="BU75" i="4" s="1"/>
  <c r="T75" i="4"/>
  <c r="CS75" i="4" s="1"/>
  <c r="S73" i="19"/>
  <c r="CQ73" i="19" s="1"/>
  <c r="CI73" i="19"/>
  <c r="Q73" i="19"/>
  <c r="CO73" i="19" s="1"/>
  <c r="R73" i="19"/>
  <c r="CP73" i="19" s="1"/>
  <c r="CN73" i="19"/>
  <c r="V73" i="19"/>
  <c r="CT73" i="19" s="1"/>
  <c r="CH73" i="19"/>
  <c r="CS72" i="19"/>
  <c r="CO72" i="19"/>
  <c r="CA73" i="4"/>
  <c r="CB73" i="4" s="1"/>
  <c r="BY72" i="19"/>
  <c r="BW72" i="19"/>
  <c r="BU72" i="19"/>
  <c r="M61" i="22"/>
  <c r="S7" i="22" s="1"/>
  <c r="CW73" i="4"/>
  <c r="Y3" i="24"/>
  <c r="Y9" i="24" s="1"/>
  <c r="Y5" i="24"/>
  <c r="Y11" i="24" s="1"/>
  <c r="Y4" i="24"/>
  <c r="Y10" i="24" s="1"/>
  <c r="Y6" i="24"/>
  <c r="Y12" i="24" s="1"/>
  <c r="AA2" i="24"/>
  <c r="Z7" i="24"/>
  <c r="Z13" i="24" s="1"/>
  <c r="CI37" i="4"/>
  <c r="CJ37" i="4"/>
  <c r="CJ18" i="4"/>
  <c r="CI18" i="4"/>
  <c r="CJ56" i="4"/>
  <c r="CI56" i="4"/>
  <c r="CJ95" i="4"/>
  <c r="CI95" i="4"/>
  <c r="S16" i="19"/>
  <c r="BV16" i="19" s="1"/>
  <c r="T91" i="21"/>
  <c r="S91" i="21"/>
  <c r="R91" i="21"/>
  <c r="Q91" i="21"/>
  <c r="BV94" i="4"/>
  <c r="CR94" i="4"/>
  <c r="BW94" i="4"/>
  <c r="CS94" i="4"/>
  <c r="T95" i="4"/>
  <c r="S95" i="4"/>
  <c r="R95" i="4"/>
  <c r="Q95" i="4"/>
  <c r="S91" i="20"/>
  <c r="R91" i="20"/>
  <c r="T91" i="20"/>
  <c r="Q91" i="20"/>
  <c r="BT91" i="19"/>
  <c r="CO91" i="19"/>
  <c r="CP91" i="19"/>
  <c r="BU91" i="19"/>
  <c r="BV91" i="19"/>
  <c r="CQ91" i="19"/>
  <c r="BW91" i="19"/>
  <c r="CR91" i="19"/>
  <c r="CP94" i="4"/>
  <c r="BT94" i="4"/>
  <c r="R72" i="21"/>
  <c r="BU72" i="21" s="1"/>
  <c r="U72" i="21"/>
  <c r="BX72" i="21" s="1"/>
  <c r="BU94" i="4"/>
  <c r="CQ94" i="4"/>
  <c r="U91" i="21"/>
  <c r="BX91" i="21" s="1"/>
  <c r="N80" i="22"/>
  <c r="CI91" i="20"/>
  <c r="L80" i="22"/>
  <c r="M80" i="22" s="1"/>
  <c r="S8" i="22" s="1"/>
  <c r="BS72" i="21"/>
  <c r="W72" i="21"/>
  <c r="CU72" i="21" s="1"/>
  <c r="CN16" i="19"/>
  <c r="Q16" i="19"/>
  <c r="BT16" i="19" s="1"/>
  <c r="T72" i="21"/>
  <c r="CR72" i="21" s="1"/>
  <c r="CN72" i="21"/>
  <c r="Q72" i="21"/>
  <c r="CO72" i="21" s="1"/>
  <c r="CI72" i="21"/>
  <c r="CH16" i="19"/>
  <c r="R16" i="19"/>
  <c r="BU16" i="19" s="1"/>
  <c r="Q73" i="20"/>
  <c r="CO73" i="20" s="1"/>
  <c r="BS16" i="19"/>
  <c r="V16" i="19"/>
  <c r="BY16" i="19" s="1"/>
  <c r="CI16" i="19"/>
  <c r="W16" i="19"/>
  <c r="CU16" i="19" s="1"/>
  <c r="T16" i="19"/>
  <c r="CR16" i="19" s="1"/>
  <c r="U16" i="19"/>
  <c r="BX16" i="19" s="1"/>
  <c r="U16" i="21"/>
  <c r="BX16" i="21" s="1"/>
  <c r="N5" i="22"/>
  <c r="CH72" i="21"/>
  <c r="U73" i="21"/>
  <c r="BX73" i="21" s="1"/>
  <c r="N62" i="22"/>
  <c r="Q53" i="21"/>
  <c r="BT53" i="21" s="1"/>
  <c r="L42" i="22"/>
  <c r="M42" i="22" s="1"/>
  <c r="S6" i="22" s="1"/>
  <c r="W73" i="20"/>
  <c r="BZ73" i="20" s="1"/>
  <c r="L62" i="22"/>
  <c r="M62" i="22" s="1"/>
  <c r="M4" i="22"/>
  <c r="S4" i="22" s="1"/>
  <c r="U15" i="21"/>
  <c r="BX15" i="21" s="1"/>
  <c r="N4" i="22"/>
  <c r="K24" i="22"/>
  <c r="S16" i="20"/>
  <c r="BV16" i="20" s="1"/>
  <c r="L5" i="22"/>
  <c r="M5" i="22" s="1"/>
  <c r="V72" i="21"/>
  <c r="N61" i="22"/>
  <c r="CI73" i="20"/>
  <c r="U73" i="20"/>
  <c r="BX73" i="20" s="1"/>
  <c r="Q53" i="20"/>
  <c r="BT53" i="20" s="1"/>
  <c r="R73" i="20"/>
  <c r="CP73" i="20" s="1"/>
  <c r="V91" i="20"/>
  <c r="CT91" i="20" s="1"/>
  <c r="T73" i="20"/>
  <c r="BW73" i="20" s="1"/>
  <c r="CN91" i="21"/>
  <c r="CI91" i="21"/>
  <c r="BS91" i="21"/>
  <c r="V73" i="20"/>
  <c r="CT73" i="20" s="1"/>
  <c r="CH91" i="21"/>
  <c r="CN73" i="20"/>
  <c r="CO72" i="20"/>
  <c r="CN53" i="20"/>
  <c r="CH53" i="20"/>
  <c r="CN91" i="20"/>
  <c r="BS91" i="20"/>
  <c r="BS53" i="20"/>
  <c r="W53" i="20"/>
  <c r="BZ53" i="20" s="1"/>
  <c r="S53" i="20"/>
  <c r="CQ53" i="20" s="1"/>
  <c r="U53" i="20"/>
  <c r="CS53" i="20" s="1"/>
  <c r="R53" i="20"/>
  <c r="CP53" i="20" s="1"/>
  <c r="W91" i="21"/>
  <c r="CU91" i="21" s="1"/>
  <c r="V16" i="20"/>
  <c r="CT16" i="20" s="1"/>
  <c r="CN16" i="20"/>
  <c r="BS73" i="20"/>
  <c r="S73" i="20"/>
  <c r="CQ73" i="20" s="1"/>
  <c r="T53" i="20"/>
  <c r="BW53" i="20" s="1"/>
  <c r="CI53" i="20"/>
  <c r="Q16" i="21"/>
  <c r="BT16" i="21" s="1"/>
  <c r="V53" i="20"/>
  <c r="CT53" i="20" s="1"/>
  <c r="CI73" i="21"/>
  <c r="S73" i="21"/>
  <c r="CQ73" i="21" s="1"/>
  <c r="W91" i="20"/>
  <c r="CU91" i="20" s="1"/>
  <c r="W73" i="21"/>
  <c r="CU73" i="21" s="1"/>
  <c r="U91" i="20"/>
  <c r="BX91" i="20" s="1"/>
  <c r="CH91" i="20"/>
  <c r="T73" i="21"/>
  <c r="CR73" i="21" s="1"/>
  <c r="Q16" i="20"/>
  <c r="BT16" i="20" s="1"/>
  <c r="V91" i="21"/>
  <c r="CT91" i="21" s="1"/>
  <c r="CH73" i="21"/>
  <c r="W16" i="20"/>
  <c r="BZ16" i="20" s="1"/>
  <c r="BS73" i="21"/>
  <c r="Q73" i="21"/>
  <c r="CO73" i="21" s="1"/>
  <c r="CN73" i="21"/>
  <c r="V73" i="21"/>
  <c r="BY73" i="21" s="1"/>
  <c r="R73" i="21"/>
  <c r="BU73" i="21" s="1"/>
  <c r="BY72" i="20"/>
  <c r="R16" i="20"/>
  <c r="CP16" i="20" s="1"/>
  <c r="BZ72" i="20"/>
  <c r="T16" i="20"/>
  <c r="BW16" i="20" s="1"/>
  <c r="U16" i="20"/>
  <c r="CS16" i="20" s="1"/>
  <c r="CH16" i="20"/>
  <c r="BS16" i="20"/>
  <c r="CI16" i="20"/>
  <c r="R16" i="21"/>
  <c r="BU16" i="21" s="1"/>
  <c r="V16" i="21"/>
  <c r="BY16" i="21" s="1"/>
  <c r="CR72" i="20"/>
  <c r="CN16" i="21"/>
  <c r="CH16" i="21"/>
  <c r="L6" i="22"/>
  <c r="J6" i="22"/>
  <c r="K6" i="22" s="1"/>
  <c r="J44" i="22"/>
  <c r="K44" i="22" s="1"/>
  <c r="CI16" i="21"/>
  <c r="BS16" i="21"/>
  <c r="J25" i="22"/>
  <c r="S16" i="21"/>
  <c r="BV16" i="21" s="1"/>
  <c r="T16" i="21"/>
  <c r="BW16" i="21" s="1"/>
  <c r="W16" i="21"/>
  <c r="BZ16" i="21" s="1"/>
  <c r="CQ72" i="20"/>
  <c r="CS72" i="20"/>
  <c r="BU72" i="20"/>
  <c r="CQ72" i="21"/>
  <c r="BI72" i="21"/>
  <c r="T34" i="20"/>
  <c r="CR34" i="20" s="1"/>
  <c r="CI15" i="21"/>
  <c r="Q34" i="20"/>
  <c r="CO34" i="20" s="1"/>
  <c r="AZ72" i="21"/>
  <c r="CN34" i="20"/>
  <c r="R34" i="20"/>
  <c r="BU34" i="20" s="1"/>
  <c r="BS34" i="20"/>
  <c r="CH15" i="21"/>
  <c r="CI34" i="20"/>
  <c r="R15" i="21"/>
  <c r="BU15" i="21" s="1"/>
  <c r="V15" i="21"/>
  <c r="BY15" i="21" s="1"/>
  <c r="BS15" i="21"/>
  <c r="S15" i="21"/>
  <c r="CQ15" i="21" s="1"/>
  <c r="T15" i="21"/>
  <c r="BW15" i="21" s="1"/>
  <c r="W15" i="21"/>
  <c r="CU15" i="21" s="1"/>
  <c r="W34" i="20"/>
  <c r="BZ34" i="20" s="1"/>
  <c r="CH34" i="20"/>
  <c r="S34" i="20"/>
  <c r="CQ34" i="20" s="1"/>
  <c r="V34" i="20"/>
  <c r="BY34" i="20" s="1"/>
  <c r="Q15" i="21"/>
  <c r="CO15" i="21" s="1"/>
  <c r="U34" i="20"/>
  <c r="CS34" i="20" s="1"/>
  <c r="CN15" i="21"/>
  <c r="L54" i="21"/>
  <c r="K54" i="21"/>
  <c r="I54" i="21"/>
  <c r="H54" i="21"/>
  <c r="G54" i="21"/>
  <c r="M54" i="21"/>
  <c r="J54" i="21"/>
  <c r="BG54" i="21"/>
  <c r="AU54" i="21"/>
  <c r="BL16" i="20"/>
  <c r="AZ16" i="20"/>
  <c r="BJ53" i="21"/>
  <c r="AX53" i="21"/>
  <c r="BJ34" i="20"/>
  <c r="AX34" i="20"/>
  <c r="M92" i="21"/>
  <c r="L92" i="21"/>
  <c r="K92" i="21"/>
  <c r="BG92" i="21"/>
  <c r="AU92" i="21"/>
  <c r="BI16" i="21"/>
  <c r="AW16" i="21"/>
  <c r="BN73" i="20"/>
  <c r="BB73" i="20"/>
  <c r="BA73" i="21"/>
  <c r="BM73" i="21"/>
  <c r="AY53" i="20"/>
  <c r="BK53" i="20"/>
  <c r="AW16" i="20"/>
  <c r="BI16" i="20"/>
  <c r="BN53" i="21"/>
  <c r="BB53" i="21"/>
  <c r="BM15" i="21"/>
  <c r="BA15" i="21"/>
  <c r="BN34" i="20"/>
  <c r="BB34" i="20"/>
  <c r="M92" i="20"/>
  <c r="K92" i="20"/>
  <c r="L92" i="20"/>
  <c r="AU92" i="20"/>
  <c r="BG92" i="20"/>
  <c r="G17" i="20"/>
  <c r="M17" i="20"/>
  <c r="H17" i="20"/>
  <c r="I17" i="20"/>
  <c r="K17" i="20"/>
  <c r="J17" i="20"/>
  <c r="L17" i="20"/>
  <c r="AU17" i="20"/>
  <c r="BG17" i="20"/>
  <c r="BH16" i="21"/>
  <c r="AV16" i="21"/>
  <c r="AX73" i="20"/>
  <c r="BJ73" i="20"/>
  <c r="AX73" i="21"/>
  <c r="BJ73" i="21"/>
  <c r="E3" i="21"/>
  <c r="M34" i="21"/>
  <c r="L34" i="21"/>
  <c r="J34" i="21"/>
  <c r="G34" i="21"/>
  <c r="K34" i="21"/>
  <c r="I34" i="21"/>
  <c r="H34" i="21"/>
  <c r="AU34" i="21"/>
  <c r="BG34" i="21"/>
  <c r="N23" i="22"/>
  <c r="AX16" i="20"/>
  <c r="BJ16" i="20"/>
  <c r="BI15" i="21"/>
  <c r="AW15" i="21"/>
  <c r="AV34" i="20"/>
  <c r="BH34" i="20"/>
  <c r="BH73" i="20"/>
  <c r="AV73" i="20"/>
  <c r="BL53" i="20"/>
  <c r="AZ53" i="20"/>
  <c r="BO72" i="20"/>
  <c r="BM16" i="20"/>
  <c r="BA16" i="20"/>
  <c r="AZ53" i="21"/>
  <c r="BL53" i="21"/>
  <c r="BN91" i="20"/>
  <c r="BB91" i="20"/>
  <c r="AW34" i="20"/>
  <c r="BI34" i="20"/>
  <c r="BA53" i="20"/>
  <c r="BM53" i="20"/>
  <c r="AZ91" i="20"/>
  <c r="BL91" i="20"/>
  <c r="BM16" i="21"/>
  <c r="BA16" i="21"/>
  <c r="BI53" i="20"/>
  <c r="AW53" i="20"/>
  <c r="BL34" i="20"/>
  <c r="AZ34" i="20"/>
  <c r="K74" i="20"/>
  <c r="J74" i="20"/>
  <c r="I74" i="20"/>
  <c r="G74" i="20"/>
  <c r="M74" i="20"/>
  <c r="L74" i="20"/>
  <c r="H74" i="20"/>
  <c r="AU74" i="20"/>
  <c r="BG74" i="20"/>
  <c r="AY16" i="21"/>
  <c r="BK16" i="21"/>
  <c r="BK73" i="21"/>
  <c r="AY73" i="21"/>
  <c r="BN53" i="20"/>
  <c r="BB53" i="20"/>
  <c r="BC72" i="20"/>
  <c r="BK16" i="20"/>
  <c r="AY16" i="20"/>
  <c r="BL91" i="21"/>
  <c r="AZ91" i="21"/>
  <c r="AV53" i="21"/>
  <c r="BH53" i="21"/>
  <c r="AY15" i="21"/>
  <c r="BK15" i="21"/>
  <c r="BM34" i="20"/>
  <c r="BA34" i="20"/>
  <c r="M35" i="21"/>
  <c r="H35" i="21"/>
  <c r="L35" i="21"/>
  <c r="K35" i="21"/>
  <c r="J35" i="21"/>
  <c r="G35" i="21"/>
  <c r="I35" i="21"/>
  <c r="AU35" i="21"/>
  <c r="BG35" i="21"/>
  <c r="AZ16" i="21"/>
  <c r="BL16" i="21"/>
  <c r="BA73" i="20"/>
  <c r="BM73" i="20"/>
  <c r="BN73" i="21"/>
  <c r="BB73" i="21"/>
  <c r="AY53" i="21"/>
  <c r="BK53" i="21"/>
  <c r="AX15" i="21"/>
  <c r="BJ15" i="21"/>
  <c r="M35" i="20"/>
  <c r="L35" i="20"/>
  <c r="J35" i="20"/>
  <c r="H35" i="20"/>
  <c r="K35" i="20"/>
  <c r="I35" i="20"/>
  <c r="G35" i="20"/>
  <c r="BG35" i="20"/>
  <c r="AU35" i="20"/>
  <c r="AX16" i="21"/>
  <c r="BJ16" i="21"/>
  <c r="BI73" i="20"/>
  <c r="AW73" i="20"/>
  <c r="AW73" i="21"/>
  <c r="BI73" i="21"/>
  <c r="BH53" i="20"/>
  <c r="AV53" i="20"/>
  <c r="BH16" i="20"/>
  <c r="AV16" i="20"/>
  <c r="BM91" i="21"/>
  <c r="BA91" i="21"/>
  <c r="BI53" i="21"/>
  <c r="AW53" i="21"/>
  <c r="AV15" i="21"/>
  <c r="BH15" i="21"/>
  <c r="L54" i="20"/>
  <c r="I54" i="20"/>
  <c r="H54" i="20"/>
  <c r="G54" i="20"/>
  <c r="M54" i="20"/>
  <c r="J54" i="20"/>
  <c r="K54" i="20"/>
  <c r="AU54" i="20"/>
  <c r="BG54" i="20"/>
  <c r="K74" i="21"/>
  <c r="M74" i="21"/>
  <c r="I74" i="21"/>
  <c r="L74" i="21"/>
  <c r="J74" i="21"/>
  <c r="H74" i="21"/>
  <c r="G74" i="21"/>
  <c r="AU74" i="21"/>
  <c r="BG74" i="21"/>
  <c r="BN15" i="21"/>
  <c r="BB15" i="21"/>
  <c r="AZ73" i="20"/>
  <c r="BL73" i="20"/>
  <c r="BH73" i="21"/>
  <c r="AV73" i="21"/>
  <c r="BM91" i="20"/>
  <c r="BA91" i="20"/>
  <c r="BN16" i="21"/>
  <c r="BB16" i="21"/>
  <c r="AY73" i="20"/>
  <c r="BK73" i="20"/>
  <c r="BL73" i="21"/>
  <c r="AZ73" i="21"/>
  <c r="BJ53" i="20"/>
  <c r="AX53" i="20"/>
  <c r="BN16" i="20"/>
  <c r="BB16" i="20"/>
  <c r="BN91" i="21"/>
  <c r="BB91" i="21"/>
  <c r="BA53" i="21"/>
  <c r="BM53" i="21"/>
  <c r="AZ15" i="21"/>
  <c r="BL15" i="21"/>
  <c r="BK34" i="20"/>
  <c r="AY34" i="20"/>
  <c r="BX91" i="19"/>
  <c r="BY91" i="19"/>
  <c r="BC59" i="19"/>
  <c r="BC21" i="19"/>
  <c r="BC78" i="19"/>
  <c r="BC96" i="19"/>
  <c r="BC40" i="19"/>
  <c r="BO40" i="19"/>
  <c r="BO21" i="19"/>
  <c r="BO59" i="19"/>
  <c r="BO78" i="19"/>
  <c r="BO96" i="19"/>
  <c r="CT53" i="19"/>
  <c r="BT34" i="19"/>
  <c r="BZ91" i="19"/>
  <c r="BT53" i="19"/>
  <c r="CU15" i="19"/>
  <c r="CV15" i="19" s="1"/>
  <c r="BV53" i="19"/>
  <c r="BU15" i="19"/>
  <c r="BZ34" i="19"/>
  <c r="BW53" i="19"/>
  <c r="BU53" i="19"/>
  <c r="BW15" i="19"/>
  <c r="BX15" i="19"/>
  <c r="BT15" i="19"/>
  <c r="BY15" i="19"/>
  <c r="CQ34" i="19"/>
  <c r="CU53" i="19"/>
  <c r="BX34" i="19"/>
  <c r="CS53" i="19"/>
  <c r="BV15" i="19"/>
  <c r="BX17" i="4"/>
  <c r="BY34" i="19"/>
  <c r="BZ15" i="20"/>
  <c r="CU15" i="20"/>
  <c r="BV15" i="20"/>
  <c r="CQ15" i="20"/>
  <c r="CP15" i="20"/>
  <c r="BU15" i="20"/>
  <c r="CS15" i="20"/>
  <c r="BX15" i="20"/>
  <c r="CT15" i="20"/>
  <c r="BY15" i="20"/>
  <c r="BW15" i="20"/>
  <c r="CR15" i="20"/>
  <c r="BT15" i="20"/>
  <c r="CO15" i="20"/>
  <c r="CP34" i="19"/>
  <c r="CH35" i="19"/>
  <c r="S35" i="19"/>
  <c r="BV35" i="19" s="1"/>
  <c r="CN35" i="19"/>
  <c r="S54" i="19"/>
  <c r="CQ54" i="19" s="1"/>
  <c r="CN54" i="19"/>
  <c r="CH54" i="19"/>
  <c r="R54" i="19"/>
  <c r="CP54" i="19" s="1"/>
  <c r="CI54" i="19"/>
  <c r="W54" i="19"/>
  <c r="BZ54" i="19" s="1"/>
  <c r="V54" i="19"/>
  <c r="BY54" i="19" s="1"/>
  <c r="T54" i="19"/>
  <c r="CR54" i="19" s="1"/>
  <c r="Q54" i="19"/>
  <c r="CO54" i="19" s="1"/>
  <c r="U54" i="19"/>
  <c r="BX54" i="19" s="1"/>
  <c r="BS54" i="19"/>
  <c r="R35" i="19"/>
  <c r="BU35" i="19" s="1"/>
  <c r="V35" i="19"/>
  <c r="BY35" i="19" s="1"/>
  <c r="CR34" i="19"/>
  <c r="T35" i="19"/>
  <c r="BW35" i="19" s="1"/>
  <c r="Q35" i="19"/>
  <c r="BT35" i="19" s="1"/>
  <c r="W35" i="19"/>
  <c r="BZ35" i="19" s="1"/>
  <c r="BS35" i="19"/>
  <c r="CI35" i="19"/>
  <c r="U35" i="19"/>
  <c r="BX35" i="19" s="1"/>
  <c r="CS17" i="4"/>
  <c r="BH41" i="19"/>
  <c r="AV41" i="19"/>
  <c r="BM41" i="19"/>
  <c r="BA41" i="19"/>
  <c r="BI41" i="19"/>
  <c r="AW41" i="19"/>
  <c r="BN60" i="19"/>
  <c r="BB60" i="19"/>
  <c r="BN41" i="19"/>
  <c r="BB41" i="19"/>
  <c r="BH60" i="19"/>
  <c r="AV60" i="19"/>
  <c r="BK22" i="19"/>
  <c r="AY22" i="19"/>
  <c r="L80" i="19"/>
  <c r="BG80" i="19"/>
  <c r="K80" i="19"/>
  <c r="J80" i="19"/>
  <c r="F81" i="19"/>
  <c r="I80" i="19"/>
  <c r="G80" i="19"/>
  <c r="M80" i="19"/>
  <c r="H80" i="19"/>
  <c r="AU80" i="19"/>
  <c r="BJ22" i="19"/>
  <c r="AX22" i="19"/>
  <c r="BK79" i="19"/>
  <c r="AY79" i="19"/>
  <c r="L42" i="19"/>
  <c r="BG42" i="19"/>
  <c r="F43" i="19"/>
  <c r="M42" i="19"/>
  <c r="K42" i="19"/>
  <c r="J42" i="19"/>
  <c r="I42" i="19"/>
  <c r="H42" i="19"/>
  <c r="G42" i="19"/>
  <c r="AU42" i="19"/>
  <c r="BJ60" i="19"/>
  <c r="AX60" i="19"/>
  <c r="BN22" i="19"/>
  <c r="BB22" i="19"/>
  <c r="BI79" i="19"/>
  <c r="AW79" i="19"/>
  <c r="BJ79" i="19"/>
  <c r="AX79" i="19"/>
  <c r="BK60" i="19"/>
  <c r="AY60" i="19"/>
  <c r="BL79" i="19"/>
  <c r="AZ79" i="19"/>
  <c r="BJ41" i="19"/>
  <c r="AX41" i="19"/>
  <c r="K61" i="19"/>
  <c r="G61" i="19"/>
  <c r="L61" i="19"/>
  <c r="I61" i="19"/>
  <c r="AU61" i="19"/>
  <c r="F62" i="19"/>
  <c r="M61" i="19"/>
  <c r="BG61" i="19"/>
  <c r="H61" i="19"/>
  <c r="J61" i="19"/>
  <c r="BL97" i="19"/>
  <c r="AZ97" i="19"/>
  <c r="BA79" i="19"/>
  <c r="BM79" i="19"/>
  <c r="K23" i="19"/>
  <c r="G23" i="19"/>
  <c r="BG23" i="19"/>
  <c r="F24" i="19"/>
  <c r="M23" i="19"/>
  <c r="L23" i="19"/>
  <c r="J23" i="19"/>
  <c r="I23" i="19"/>
  <c r="H23" i="19"/>
  <c r="AU23" i="19"/>
  <c r="BI60" i="19"/>
  <c r="AW60" i="19"/>
  <c r="BN97" i="19"/>
  <c r="BB97" i="19"/>
  <c r="BM22" i="19"/>
  <c r="BA22" i="19"/>
  <c r="BL22" i="19"/>
  <c r="AZ22" i="19"/>
  <c r="BH79" i="19"/>
  <c r="AV79" i="19"/>
  <c r="BK41" i="19"/>
  <c r="AY41" i="19"/>
  <c r="BL41" i="19"/>
  <c r="AZ41" i="19"/>
  <c r="BM60" i="19"/>
  <c r="BA60" i="19"/>
  <c r="M98" i="19"/>
  <c r="F99" i="19"/>
  <c r="L98" i="19"/>
  <c r="BG98" i="19"/>
  <c r="K98" i="19"/>
  <c r="AU98" i="19"/>
  <c r="BH22" i="19"/>
  <c r="AV22" i="19"/>
  <c r="BM97" i="19"/>
  <c r="BA97" i="19"/>
  <c r="BI22" i="19"/>
  <c r="AW22" i="19"/>
  <c r="BN79" i="19"/>
  <c r="BB79" i="19"/>
  <c r="BL60" i="19"/>
  <c r="AZ60" i="19"/>
  <c r="BS18" i="4"/>
  <c r="CP17" i="4"/>
  <c r="BU17" i="4"/>
  <c r="CW16" i="4"/>
  <c r="CR17" i="4"/>
  <c r="P18" i="4"/>
  <c r="CU17" i="4"/>
  <c r="O38" i="4"/>
  <c r="W37" i="4"/>
  <c r="V37" i="4"/>
  <c r="T37" i="4"/>
  <c r="Q37" i="4"/>
  <c r="S37" i="4"/>
  <c r="R37" i="4"/>
  <c r="U37" i="4"/>
  <c r="O19" i="4"/>
  <c r="T18" i="4"/>
  <c r="CS18" i="4" s="1"/>
  <c r="S18" i="4"/>
  <c r="CR18" i="4" s="1"/>
  <c r="W18" i="4"/>
  <c r="CV18" i="4" s="1"/>
  <c r="V18" i="4"/>
  <c r="BY18" i="4" s="1"/>
  <c r="U18" i="4"/>
  <c r="BX18" i="4" s="1"/>
  <c r="R18" i="4"/>
  <c r="CQ18" i="4" s="1"/>
  <c r="Q18" i="4"/>
  <c r="BT18" i="4" s="1"/>
  <c r="CO18" i="4"/>
  <c r="O57" i="4"/>
  <c r="R56" i="4"/>
  <c r="Q56" i="4"/>
  <c r="V56" i="4"/>
  <c r="W56" i="4"/>
  <c r="U56" i="4"/>
  <c r="T56" i="4"/>
  <c r="S56" i="4"/>
  <c r="BZ17" i="4"/>
  <c r="O96" i="4"/>
  <c r="U95" i="4"/>
  <c r="W95" i="4"/>
  <c r="V95" i="4"/>
  <c r="CA16" i="4"/>
  <c r="CB16" i="4" s="1"/>
  <c r="CA35" i="4"/>
  <c r="CB35" i="4" s="1"/>
  <c r="CW92" i="4"/>
  <c r="CW35" i="4"/>
  <c r="CA92" i="4"/>
  <c r="CB92" i="4" s="1"/>
  <c r="CA54" i="4"/>
  <c r="CB54" i="4" s="1"/>
  <c r="CW54" i="4"/>
  <c r="CV93" i="4"/>
  <c r="BZ93" i="4"/>
  <c r="BV36" i="4"/>
  <c r="CR36" i="4"/>
  <c r="CO37" i="4"/>
  <c r="P37" i="4"/>
  <c r="BS37" i="4"/>
  <c r="CQ36" i="4"/>
  <c r="BU36" i="4"/>
  <c r="BV55" i="4"/>
  <c r="CR55" i="4"/>
  <c r="BX93" i="4"/>
  <c r="CT93" i="4"/>
  <c r="BW36" i="4"/>
  <c r="CS36" i="4"/>
  <c r="P56" i="4"/>
  <c r="BS56" i="4"/>
  <c r="CO56" i="4"/>
  <c r="BW55" i="4"/>
  <c r="CS55" i="4"/>
  <c r="CQ55" i="4"/>
  <c r="BU55" i="4"/>
  <c r="CT55" i="4"/>
  <c r="BX55" i="4"/>
  <c r="CP55" i="4"/>
  <c r="BT55" i="4"/>
  <c r="BY93" i="4"/>
  <c r="CU93" i="4"/>
  <c r="CT36" i="4"/>
  <c r="BX36" i="4"/>
  <c r="CP36" i="4"/>
  <c r="BT36" i="4"/>
  <c r="BZ36" i="4"/>
  <c r="CV36" i="4"/>
  <c r="CU55" i="4"/>
  <c r="BY55" i="4"/>
  <c r="BZ55" i="4"/>
  <c r="CV55" i="4"/>
  <c r="BS94" i="4"/>
  <c r="P94" i="4"/>
  <c r="CO94" i="4"/>
  <c r="BY36" i="4"/>
  <c r="CU36" i="4"/>
  <c r="BO37" i="4"/>
  <c r="BO94" i="4"/>
  <c r="BO76" i="4"/>
  <c r="BO19" i="4"/>
  <c r="BJ77" i="4"/>
  <c r="AX77" i="4"/>
  <c r="F22" i="4"/>
  <c r="BG21" i="4"/>
  <c r="AU21" i="4"/>
  <c r="BH77" i="4"/>
  <c r="AV77" i="4"/>
  <c r="BG78" i="4"/>
  <c r="F79" i="4"/>
  <c r="AU78" i="4"/>
  <c r="BN20" i="4"/>
  <c r="BB20" i="4"/>
  <c r="BN77" i="4"/>
  <c r="BB77" i="4"/>
  <c r="BC94" i="4"/>
  <c r="BH57" i="4"/>
  <c r="AV57" i="4"/>
  <c r="AZ95" i="4"/>
  <c r="BL95" i="4"/>
  <c r="BC56" i="4"/>
  <c r="BM57" i="4"/>
  <c r="BA57" i="4"/>
  <c r="BM77" i="4"/>
  <c r="BA77" i="4"/>
  <c r="BC37" i="4"/>
  <c r="BK38" i="4"/>
  <c r="AY38" i="4"/>
  <c r="BI77" i="4"/>
  <c r="AW77" i="4"/>
  <c r="BG39" i="4"/>
  <c r="F40" i="4"/>
  <c r="AU39" i="4"/>
  <c r="BL38" i="4"/>
  <c r="AZ38" i="4"/>
  <c r="BK20" i="4"/>
  <c r="AY20" i="4"/>
  <c r="BK57" i="4"/>
  <c r="AY57" i="4"/>
  <c r="BG96" i="4"/>
  <c r="F97" i="4"/>
  <c r="AU96" i="4"/>
  <c r="BH38" i="4"/>
  <c r="AV38" i="4"/>
  <c r="BM95" i="4"/>
  <c r="BA95" i="4"/>
  <c r="BL77" i="4"/>
  <c r="AZ77" i="4"/>
  <c r="BM38" i="4"/>
  <c r="BA38" i="4"/>
  <c r="BM20" i="4"/>
  <c r="BA20" i="4"/>
  <c r="BJ20" i="4"/>
  <c r="AX20" i="4"/>
  <c r="BI57" i="4"/>
  <c r="AW57" i="4"/>
  <c r="BN57" i="4"/>
  <c r="BB57" i="4"/>
  <c r="BJ57" i="4"/>
  <c r="AX57" i="4"/>
  <c r="BI20" i="4"/>
  <c r="AW20" i="4"/>
  <c r="BN38" i="4"/>
  <c r="BB38" i="4"/>
  <c r="BH20" i="4"/>
  <c r="AV20" i="4"/>
  <c r="BO56" i="4"/>
  <c r="BI38" i="4"/>
  <c r="AW38" i="4"/>
  <c r="BK77" i="4"/>
  <c r="AY77" i="4"/>
  <c r="BJ38" i="4"/>
  <c r="AX38" i="4"/>
  <c r="BL20" i="4"/>
  <c r="AZ20" i="4"/>
  <c r="BL57" i="4"/>
  <c r="AZ57" i="4"/>
  <c r="BC76" i="4"/>
  <c r="BC19" i="4"/>
  <c r="BG58" i="4"/>
  <c r="AU58" i="4"/>
  <c r="F59" i="4"/>
  <c r="BN95" i="4"/>
  <c r="BB95" i="4"/>
  <c r="O102" i="21" l="1"/>
  <c r="AW98" i="21"/>
  <c r="BI98" i="21"/>
  <c r="AX98" i="21"/>
  <c r="BJ98" i="21"/>
  <c r="AV98" i="21"/>
  <c r="BH98" i="21"/>
  <c r="F62" i="21"/>
  <c r="P62" i="21" s="1"/>
  <c r="O63" i="20"/>
  <c r="O44" i="21"/>
  <c r="AY96" i="20"/>
  <c r="BK96" i="20"/>
  <c r="F98" i="20"/>
  <c r="P98" i="19"/>
  <c r="O99" i="19"/>
  <c r="AW96" i="20"/>
  <c r="BI96" i="20"/>
  <c r="F79" i="20"/>
  <c r="P79" i="20" s="1"/>
  <c r="P79" i="19"/>
  <c r="O80" i="19"/>
  <c r="O61" i="19"/>
  <c r="F60" i="20"/>
  <c r="P60" i="20" s="1"/>
  <c r="P60" i="19"/>
  <c r="F81" i="21"/>
  <c r="P81" i="21" s="1"/>
  <c r="O82" i="20"/>
  <c r="AX96" i="20"/>
  <c r="BJ96" i="20"/>
  <c r="J97" i="20"/>
  <c r="H97" i="20"/>
  <c r="G97" i="20"/>
  <c r="I97" i="20"/>
  <c r="P97" i="20"/>
  <c r="F100" i="21"/>
  <c r="O101" i="20"/>
  <c r="BH96" i="20"/>
  <c r="AV96" i="20"/>
  <c r="G99" i="21"/>
  <c r="I99" i="21"/>
  <c r="J99" i="21"/>
  <c r="H99" i="21"/>
  <c r="P99" i="21"/>
  <c r="F43" i="21"/>
  <c r="P43" i="21" s="1"/>
  <c r="O44" i="20"/>
  <c r="F41" i="20"/>
  <c r="P41" i="20" s="1"/>
  <c r="P41" i="19"/>
  <c r="O42" i="19"/>
  <c r="F24" i="21"/>
  <c r="P24" i="21" s="1"/>
  <c r="O25" i="20"/>
  <c r="AY98" i="21"/>
  <c r="BK98" i="21"/>
  <c r="F22" i="20"/>
  <c r="P22" i="20" s="1"/>
  <c r="O23" i="19"/>
  <c r="P22" i="19"/>
  <c r="BO72" i="21"/>
  <c r="BH98" i="19"/>
  <c r="AV98" i="19"/>
  <c r="AV96" i="4"/>
  <c r="BH96" i="4"/>
  <c r="G29" i="22"/>
  <c r="J40" i="4"/>
  <c r="G40" i="4"/>
  <c r="K40" i="4"/>
  <c r="H40" i="4"/>
  <c r="L40" i="4"/>
  <c r="I40" i="4"/>
  <c r="M40" i="4"/>
  <c r="G11" i="22"/>
  <c r="H22" i="4"/>
  <c r="L22" i="4"/>
  <c r="I22" i="4"/>
  <c r="M22" i="4"/>
  <c r="J22" i="4"/>
  <c r="G22" i="4"/>
  <c r="K22" i="4"/>
  <c r="J99" i="19"/>
  <c r="H99" i="19"/>
  <c r="G99" i="19"/>
  <c r="I99" i="19"/>
  <c r="AY98" i="19"/>
  <c r="BK98" i="19"/>
  <c r="AY96" i="4"/>
  <c r="BK96" i="4"/>
  <c r="G48" i="22"/>
  <c r="I59" i="4"/>
  <c r="M59" i="4"/>
  <c r="J59" i="4"/>
  <c r="G59" i="4"/>
  <c r="K59" i="4"/>
  <c r="H59" i="4"/>
  <c r="L59" i="4"/>
  <c r="G68" i="22"/>
  <c r="I79" i="4"/>
  <c r="M79" i="4"/>
  <c r="J79" i="4"/>
  <c r="G79" i="4"/>
  <c r="K79" i="4"/>
  <c r="H79" i="4"/>
  <c r="L79" i="4"/>
  <c r="AX98" i="19"/>
  <c r="BJ98" i="19"/>
  <c r="AX96" i="4"/>
  <c r="BJ96" i="4"/>
  <c r="G97" i="4"/>
  <c r="J97" i="4"/>
  <c r="I97" i="4"/>
  <c r="H97" i="4"/>
  <c r="G86" i="22"/>
  <c r="K97" i="4"/>
  <c r="L97" i="4"/>
  <c r="M97" i="4"/>
  <c r="BC72" i="21"/>
  <c r="BI98" i="19"/>
  <c r="AW98" i="19"/>
  <c r="AW96" i="4"/>
  <c r="BI96" i="4"/>
  <c r="T74" i="19"/>
  <c r="BW74" i="19" s="1"/>
  <c r="W74" i="19"/>
  <c r="BZ74" i="19" s="1"/>
  <c r="S74" i="19"/>
  <c r="BV74" i="19" s="1"/>
  <c r="R74" i="19"/>
  <c r="CP74" i="19" s="1"/>
  <c r="U74" i="19"/>
  <c r="CS74" i="19" s="1"/>
  <c r="Q74" i="19"/>
  <c r="BT74" i="19" s="1"/>
  <c r="CH74" i="19"/>
  <c r="P76" i="4"/>
  <c r="CI74" i="19"/>
  <c r="CN74" i="19"/>
  <c r="BS74" i="19"/>
  <c r="V74" i="19"/>
  <c r="BY74" i="19" s="1"/>
  <c r="BZ75" i="4"/>
  <c r="CU75" i="4"/>
  <c r="BW73" i="19"/>
  <c r="CR75" i="4"/>
  <c r="BS76" i="4"/>
  <c r="Q76" i="4"/>
  <c r="BT76" i="4" s="1"/>
  <c r="O77" i="4"/>
  <c r="R77" i="4" s="1"/>
  <c r="CW74" i="4"/>
  <c r="CT75" i="4"/>
  <c r="T76" i="4"/>
  <c r="BW76" i="4" s="1"/>
  <c r="W76" i="4"/>
  <c r="CV76" i="4" s="1"/>
  <c r="U76" i="4"/>
  <c r="CT76" i="4" s="1"/>
  <c r="V76" i="4"/>
  <c r="CU76" i="4" s="1"/>
  <c r="CO76" i="4"/>
  <c r="R76" i="4"/>
  <c r="BU76" i="4" s="1"/>
  <c r="CI76" i="4"/>
  <c r="S76" i="4"/>
  <c r="BV76" i="4" s="1"/>
  <c r="J64" i="22"/>
  <c r="K64" i="22" s="1"/>
  <c r="CP75" i="4"/>
  <c r="CA74" i="4"/>
  <c r="CB74" i="4" s="1"/>
  <c r="BV73" i="19"/>
  <c r="CQ75" i="4"/>
  <c r="CU73" i="19"/>
  <c r="CV73" i="19" s="1"/>
  <c r="BW75" i="4"/>
  <c r="BT73" i="19"/>
  <c r="BY73" i="19"/>
  <c r="BX73" i="19"/>
  <c r="BU73" i="19"/>
  <c r="CV72" i="19"/>
  <c r="CA72" i="19"/>
  <c r="Z6" i="24"/>
  <c r="Z12" i="24" s="1"/>
  <c r="Z4" i="24"/>
  <c r="Z10" i="24" s="1"/>
  <c r="Z5" i="24"/>
  <c r="Z11" i="24" s="1"/>
  <c r="Z3" i="24"/>
  <c r="Z9" i="24" s="1"/>
  <c r="AB2" i="24"/>
  <c r="AC2" i="24" s="1"/>
  <c r="AA7" i="24"/>
  <c r="AA13" i="24" s="1"/>
  <c r="CJ38" i="4"/>
  <c r="CI38" i="4"/>
  <c r="CJ96" i="4"/>
  <c r="CI96" i="4"/>
  <c r="CJ57" i="4"/>
  <c r="CI57" i="4"/>
  <c r="CJ19" i="4"/>
  <c r="CI19" i="4"/>
  <c r="CS72" i="21"/>
  <c r="BZ72" i="21"/>
  <c r="CV91" i="19"/>
  <c r="CQ16" i="19"/>
  <c r="CS91" i="21"/>
  <c r="BT72" i="21"/>
  <c r="CT16" i="19"/>
  <c r="CS73" i="21"/>
  <c r="BY91" i="21"/>
  <c r="T92" i="20"/>
  <c r="S92" i="20"/>
  <c r="R92" i="20"/>
  <c r="Q92" i="20"/>
  <c r="CP91" i="20"/>
  <c r="BU91" i="20"/>
  <c r="BT95" i="4"/>
  <c r="CP95" i="4"/>
  <c r="BY91" i="20"/>
  <c r="CQ91" i="20"/>
  <c r="BV91" i="20"/>
  <c r="BU95" i="4"/>
  <c r="CQ95" i="4"/>
  <c r="CR91" i="20"/>
  <c r="BW91" i="20"/>
  <c r="CR95" i="4"/>
  <c r="BV95" i="4"/>
  <c r="CP72" i="21"/>
  <c r="BW95" i="4"/>
  <c r="CS95" i="4"/>
  <c r="CO91" i="21"/>
  <c r="BT91" i="21"/>
  <c r="CP91" i="21"/>
  <c r="BU91" i="21"/>
  <c r="J82" i="22"/>
  <c r="K82" i="22" s="1"/>
  <c r="T93" i="19"/>
  <c r="S93" i="19"/>
  <c r="R93" i="19"/>
  <c r="Q93" i="19"/>
  <c r="S92" i="21"/>
  <c r="T92" i="21"/>
  <c r="R92" i="21"/>
  <c r="Q92" i="21"/>
  <c r="CQ91" i="21"/>
  <c r="BV91" i="21"/>
  <c r="T96" i="4"/>
  <c r="S96" i="4"/>
  <c r="R96" i="4"/>
  <c r="Q96" i="4"/>
  <c r="CO91" i="20"/>
  <c r="BT91" i="20"/>
  <c r="BW91" i="21"/>
  <c r="CR91" i="21"/>
  <c r="BS92" i="21"/>
  <c r="N81" i="22"/>
  <c r="CO16" i="19"/>
  <c r="W92" i="20"/>
  <c r="BZ92" i="20" s="1"/>
  <c r="L81" i="22"/>
  <c r="O80" i="22"/>
  <c r="T8" i="22" s="1"/>
  <c r="CQ16" i="20"/>
  <c r="CP16" i="19"/>
  <c r="CS15" i="21"/>
  <c r="CS16" i="19"/>
  <c r="CS16" i="21"/>
  <c r="BT73" i="20"/>
  <c r="BW72" i="21"/>
  <c r="V53" i="21"/>
  <c r="CT53" i="21" s="1"/>
  <c r="S53" i="21"/>
  <c r="CQ53" i="21" s="1"/>
  <c r="BU73" i="20"/>
  <c r="BZ16" i="19"/>
  <c r="BW16" i="19"/>
  <c r="W53" i="21"/>
  <c r="BZ53" i="21" s="1"/>
  <c r="CU53" i="20"/>
  <c r="T53" i="21"/>
  <c r="BW53" i="21" s="1"/>
  <c r="R53" i="21"/>
  <c r="BU53" i="21" s="1"/>
  <c r="CU73" i="20"/>
  <c r="U53" i="21"/>
  <c r="CS53" i="21" s="1"/>
  <c r="CN53" i="21"/>
  <c r="CI35" i="21"/>
  <c r="N24" i="22"/>
  <c r="CI53" i="21"/>
  <c r="N42" i="22"/>
  <c r="O4" i="22"/>
  <c r="T4" i="22" s="1"/>
  <c r="W54" i="21"/>
  <c r="CU54" i="21" s="1"/>
  <c r="N43" i="22"/>
  <c r="CO53" i="20"/>
  <c r="M6" i="22"/>
  <c r="U54" i="20"/>
  <c r="BX54" i="20" s="1"/>
  <c r="L43" i="22"/>
  <c r="M43" i="22" s="1"/>
  <c r="O62" i="22"/>
  <c r="O61" i="22"/>
  <c r="T7" i="22" s="1"/>
  <c r="BY72" i="21"/>
  <c r="CT72" i="21"/>
  <c r="K25" i="22"/>
  <c r="CI35" i="20"/>
  <c r="L24" i="22"/>
  <c r="M24" i="22" s="1"/>
  <c r="CH53" i="21"/>
  <c r="O5" i="22"/>
  <c r="V74" i="21"/>
  <c r="BY74" i="21" s="1"/>
  <c r="L63" i="22"/>
  <c r="M63" i="22" s="1"/>
  <c r="O23" i="22"/>
  <c r="T5" i="22" s="1"/>
  <c r="BS53" i="21"/>
  <c r="CS73" i="20"/>
  <c r="BV53" i="20"/>
  <c r="BV73" i="20"/>
  <c r="BY73" i="20"/>
  <c r="CR73" i="20"/>
  <c r="CO53" i="21"/>
  <c r="BZ73" i="21"/>
  <c r="CP16" i="21"/>
  <c r="CR53" i="20"/>
  <c r="BX53" i="20"/>
  <c r="BU53" i="20"/>
  <c r="CS91" i="20"/>
  <c r="BZ91" i="21"/>
  <c r="BY16" i="20"/>
  <c r="BZ91" i="20"/>
  <c r="CO16" i="21"/>
  <c r="U92" i="20"/>
  <c r="BX92" i="20" s="1"/>
  <c r="CO16" i="20"/>
  <c r="CP73" i="21"/>
  <c r="BY53" i="20"/>
  <c r="Q54" i="20"/>
  <c r="CO54" i="20" s="1"/>
  <c r="CI92" i="20"/>
  <c r="CU16" i="20"/>
  <c r="BV73" i="21"/>
  <c r="BS92" i="20"/>
  <c r="R35" i="20"/>
  <c r="CP35" i="20" s="1"/>
  <c r="BW73" i="21"/>
  <c r="T35" i="20"/>
  <c r="CR35" i="20" s="1"/>
  <c r="U35" i="20"/>
  <c r="BX35" i="20" s="1"/>
  <c r="CT73" i="21"/>
  <c r="Q35" i="20"/>
  <c r="CO35" i="20" s="1"/>
  <c r="CH92" i="20"/>
  <c r="CI54" i="20"/>
  <c r="CH54" i="20"/>
  <c r="U74" i="20"/>
  <c r="CS74" i="20" s="1"/>
  <c r="R54" i="20"/>
  <c r="CP54" i="20" s="1"/>
  <c r="CA72" i="20"/>
  <c r="CN92" i="20"/>
  <c r="V54" i="20"/>
  <c r="CT54" i="20" s="1"/>
  <c r="BU16" i="20"/>
  <c r="CN35" i="20"/>
  <c r="BT73" i="21"/>
  <c r="W54" i="20"/>
  <c r="BZ54" i="20" s="1"/>
  <c r="V92" i="20"/>
  <c r="BY92" i="20" s="1"/>
  <c r="W35" i="20"/>
  <c r="BZ35" i="20" s="1"/>
  <c r="CN54" i="20"/>
  <c r="R74" i="20"/>
  <c r="CP74" i="20" s="1"/>
  <c r="S35" i="20"/>
  <c r="BV35" i="20" s="1"/>
  <c r="Q74" i="20"/>
  <c r="CO74" i="20" s="1"/>
  <c r="S74" i="20"/>
  <c r="CQ74" i="20" s="1"/>
  <c r="V74" i="20"/>
  <c r="CT74" i="20" s="1"/>
  <c r="V35" i="20"/>
  <c r="BY35" i="20" s="1"/>
  <c r="CH35" i="20"/>
  <c r="CN74" i="20"/>
  <c r="BS35" i="20"/>
  <c r="CR16" i="20"/>
  <c r="CU16" i="21"/>
  <c r="BX16" i="20"/>
  <c r="CU34" i="20"/>
  <c r="CT16" i="21"/>
  <c r="Q17" i="19"/>
  <c r="CO17" i="19" s="1"/>
  <c r="W17" i="19"/>
  <c r="BZ17" i="19" s="1"/>
  <c r="T74" i="20"/>
  <c r="BW74" i="20" s="1"/>
  <c r="CI74" i="20"/>
  <c r="T54" i="20"/>
  <c r="BW54" i="20" s="1"/>
  <c r="W74" i="20"/>
  <c r="BZ74" i="20" s="1"/>
  <c r="CH74" i="20"/>
  <c r="S54" i="20"/>
  <c r="BV54" i="20" s="1"/>
  <c r="CI17" i="19"/>
  <c r="BS74" i="20"/>
  <c r="BS54" i="20"/>
  <c r="J45" i="22"/>
  <c r="K45" i="22" s="1"/>
  <c r="U17" i="19"/>
  <c r="CS17" i="19" s="1"/>
  <c r="CR16" i="21"/>
  <c r="S17" i="19"/>
  <c r="BV17" i="19" s="1"/>
  <c r="J7" i="22"/>
  <c r="K7" i="22" s="1"/>
  <c r="V17" i="19"/>
  <c r="CT17" i="19" s="1"/>
  <c r="CH17" i="19"/>
  <c r="CN17" i="19"/>
  <c r="CQ16" i="21"/>
  <c r="J26" i="22"/>
  <c r="R17" i="19"/>
  <c r="CP17" i="19" s="1"/>
  <c r="BS17" i="19"/>
  <c r="T17" i="19"/>
  <c r="CR17" i="19" s="1"/>
  <c r="BW34" i="20"/>
  <c r="CV72" i="20"/>
  <c r="BT34" i="20"/>
  <c r="CT34" i="20"/>
  <c r="CP34" i="20"/>
  <c r="CT15" i="21"/>
  <c r="S35" i="21"/>
  <c r="BV35" i="21" s="1"/>
  <c r="T35" i="21"/>
  <c r="CR35" i="21" s="1"/>
  <c r="BV34" i="20"/>
  <c r="BO34" i="20"/>
  <c r="R54" i="21"/>
  <c r="BU54" i="21" s="1"/>
  <c r="BX34" i="20"/>
  <c r="CP15" i="21"/>
  <c r="BT15" i="21"/>
  <c r="BV15" i="21"/>
  <c r="W35" i="21"/>
  <c r="CU35" i="21" s="1"/>
  <c r="BZ15" i="21"/>
  <c r="BC34" i="20"/>
  <c r="BC91" i="21"/>
  <c r="BC16" i="20"/>
  <c r="CN35" i="21"/>
  <c r="T54" i="21"/>
  <c r="CR54" i="21" s="1"/>
  <c r="BO91" i="20"/>
  <c r="BO73" i="20"/>
  <c r="BO16" i="21"/>
  <c r="BO16" i="20"/>
  <c r="BO15" i="21"/>
  <c r="V92" i="21"/>
  <c r="BY92" i="21" s="1"/>
  <c r="V54" i="21"/>
  <c r="CT54" i="21" s="1"/>
  <c r="CN92" i="21"/>
  <c r="CR15" i="21"/>
  <c r="CI54" i="21"/>
  <c r="CN54" i="21"/>
  <c r="U92" i="21"/>
  <c r="BX92" i="21" s="1"/>
  <c r="CH54" i="21"/>
  <c r="W92" i="21"/>
  <c r="CU92" i="21" s="1"/>
  <c r="Q35" i="21"/>
  <c r="CO35" i="21" s="1"/>
  <c r="BS54" i="21"/>
  <c r="CH92" i="21"/>
  <c r="R35" i="21"/>
  <c r="BU35" i="21" s="1"/>
  <c r="U54" i="21"/>
  <c r="BX54" i="21" s="1"/>
  <c r="CI92" i="21"/>
  <c r="V35" i="21"/>
  <c r="CT35" i="21" s="1"/>
  <c r="Q54" i="21"/>
  <c r="BT54" i="21" s="1"/>
  <c r="BC16" i="21"/>
  <c r="U35" i="21"/>
  <c r="BX35" i="21" s="1"/>
  <c r="CH35" i="21"/>
  <c r="S54" i="21"/>
  <c r="BV54" i="21" s="1"/>
  <c r="BO73" i="21"/>
  <c r="BC15" i="21"/>
  <c r="G75" i="21"/>
  <c r="M75" i="21"/>
  <c r="L75" i="21"/>
  <c r="K75" i="21"/>
  <c r="J75" i="21"/>
  <c r="H75" i="21"/>
  <c r="I75" i="21"/>
  <c r="BG75" i="21"/>
  <c r="AU75" i="21"/>
  <c r="BN54" i="20"/>
  <c r="BB54" i="20"/>
  <c r="BA74" i="20"/>
  <c r="BM74" i="20"/>
  <c r="BH54" i="21"/>
  <c r="AV54" i="21"/>
  <c r="AV54" i="20"/>
  <c r="BH54" i="20"/>
  <c r="BI54" i="21"/>
  <c r="AW54" i="21"/>
  <c r="G36" i="20"/>
  <c r="M36" i="20"/>
  <c r="J36" i="20"/>
  <c r="H36" i="20"/>
  <c r="I36" i="20"/>
  <c r="K36" i="20"/>
  <c r="L36" i="20"/>
  <c r="AU36" i="20"/>
  <c r="BG36" i="20"/>
  <c r="G55" i="20"/>
  <c r="I55" i="20"/>
  <c r="K55" i="20"/>
  <c r="L55" i="20"/>
  <c r="M55" i="20"/>
  <c r="H55" i="20"/>
  <c r="J55" i="20"/>
  <c r="AU55" i="20"/>
  <c r="BG55" i="20"/>
  <c r="AW74" i="21"/>
  <c r="BI74" i="21"/>
  <c r="BL54" i="20"/>
  <c r="AZ54" i="20"/>
  <c r="AV35" i="20"/>
  <c r="BH35" i="20"/>
  <c r="AX35" i="21"/>
  <c r="BJ35" i="21"/>
  <c r="BO91" i="21"/>
  <c r="BC73" i="21"/>
  <c r="AY34" i="21"/>
  <c r="BK34" i="21"/>
  <c r="BK54" i="21"/>
  <c r="AY54" i="21"/>
  <c r="BS35" i="21"/>
  <c r="AY74" i="21"/>
  <c r="BK74" i="21"/>
  <c r="AY54" i="20"/>
  <c r="BK54" i="20"/>
  <c r="AX35" i="20"/>
  <c r="BJ35" i="20"/>
  <c r="AV35" i="21"/>
  <c r="BH35" i="21"/>
  <c r="AW74" i="20"/>
  <c r="BI74" i="20"/>
  <c r="R34" i="21"/>
  <c r="S34" i="21"/>
  <c r="U34" i="21"/>
  <c r="BS34" i="21"/>
  <c r="CN34" i="21"/>
  <c r="W34" i="21"/>
  <c r="CI34" i="21"/>
  <c r="V34" i="21"/>
  <c r="CH34" i="21"/>
  <c r="T34" i="21"/>
  <c r="Q34" i="21"/>
  <c r="BA34" i="21"/>
  <c r="BM34" i="21"/>
  <c r="BM17" i="20"/>
  <c r="BA17" i="20"/>
  <c r="AZ92" i="21"/>
  <c r="BL92" i="21"/>
  <c r="BB54" i="21"/>
  <c r="BN54" i="21"/>
  <c r="K36" i="21"/>
  <c r="M36" i="21"/>
  <c r="L36" i="21"/>
  <c r="H36" i="21"/>
  <c r="J36" i="21"/>
  <c r="I36" i="21"/>
  <c r="G36" i="21"/>
  <c r="BG36" i="21"/>
  <c r="AU36" i="21"/>
  <c r="BJ74" i="21"/>
  <c r="AX74" i="21"/>
  <c r="AZ17" i="20"/>
  <c r="BL17" i="20"/>
  <c r="BM92" i="20"/>
  <c r="BA92" i="20"/>
  <c r="BK35" i="20"/>
  <c r="AY35" i="20"/>
  <c r="BM35" i="21"/>
  <c r="BA35" i="21"/>
  <c r="BJ17" i="20"/>
  <c r="AX17" i="20"/>
  <c r="AZ92" i="20"/>
  <c r="BL92" i="20"/>
  <c r="BC91" i="20"/>
  <c r="BJ54" i="21"/>
  <c r="AX54" i="21"/>
  <c r="K93" i="20"/>
  <c r="L93" i="20"/>
  <c r="M93" i="20"/>
  <c r="BG93" i="20"/>
  <c r="AU93" i="20"/>
  <c r="BM74" i="21"/>
  <c r="BA74" i="21"/>
  <c r="BK17" i="20"/>
  <c r="AY17" i="20"/>
  <c r="BA92" i="21"/>
  <c r="BM92" i="21"/>
  <c r="BI35" i="20"/>
  <c r="AW35" i="20"/>
  <c r="BL35" i="21"/>
  <c r="AZ35" i="21"/>
  <c r="BB74" i="21"/>
  <c r="BN74" i="21"/>
  <c r="AW54" i="20"/>
  <c r="BI54" i="20"/>
  <c r="BH74" i="20"/>
  <c r="AV74" i="20"/>
  <c r="BI34" i="21"/>
  <c r="AW34" i="21"/>
  <c r="BL74" i="21"/>
  <c r="AZ74" i="21"/>
  <c r="AX54" i="20"/>
  <c r="BJ54" i="20"/>
  <c r="BA35" i="20"/>
  <c r="BM35" i="20"/>
  <c r="BI35" i="21"/>
  <c r="AW35" i="21"/>
  <c r="AX74" i="20"/>
  <c r="BJ74" i="20"/>
  <c r="BJ34" i="21"/>
  <c r="AX34" i="21"/>
  <c r="BO53" i="20"/>
  <c r="AW17" i="20"/>
  <c r="BI17" i="20"/>
  <c r="BB92" i="20"/>
  <c r="BN92" i="20"/>
  <c r="BL54" i="21"/>
  <c r="AZ54" i="21"/>
  <c r="BN34" i="21"/>
  <c r="BB34" i="21"/>
  <c r="BC73" i="20"/>
  <c r="BN74" i="20"/>
  <c r="BB74" i="20"/>
  <c r="K75" i="20"/>
  <c r="J75" i="20"/>
  <c r="G75" i="20"/>
  <c r="H75" i="20"/>
  <c r="L75" i="20"/>
  <c r="M75" i="20"/>
  <c r="I75" i="20"/>
  <c r="AU75" i="20"/>
  <c r="BG75" i="20"/>
  <c r="K17" i="21"/>
  <c r="J17" i="21"/>
  <c r="I17" i="21"/>
  <c r="H17" i="21"/>
  <c r="G17" i="21"/>
  <c r="L17" i="21"/>
  <c r="M17" i="21"/>
  <c r="BG17" i="21"/>
  <c r="AU17" i="21"/>
  <c r="BM54" i="20"/>
  <c r="BA54" i="20"/>
  <c r="BN35" i="20"/>
  <c r="BB35" i="20"/>
  <c r="BB35" i="21"/>
  <c r="BN35" i="21"/>
  <c r="BK74" i="20"/>
  <c r="AY74" i="20"/>
  <c r="BC53" i="21"/>
  <c r="AZ34" i="21"/>
  <c r="BL34" i="21"/>
  <c r="BB17" i="20"/>
  <c r="BN17" i="20"/>
  <c r="BC53" i="20"/>
  <c r="BA54" i="21"/>
  <c r="BM54" i="21"/>
  <c r="AZ35" i="20"/>
  <c r="BL35" i="20"/>
  <c r="AY35" i="21"/>
  <c r="BK35" i="21"/>
  <c r="BB92" i="21"/>
  <c r="BN92" i="21"/>
  <c r="AV74" i="21"/>
  <c r="BH74" i="21"/>
  <c r="AZ74" i="20"/>
  <c r="BL74" i="20"/>
  <c r="BH34" i="21"/>
  <c r="AV34" i="21"/>
  <c r="AV17" i="20"/>
  <c r="BH17" i="20"/>
  <c r="BO53" i="21"/>
  <c r="CA91" i="19"/>
  <c r="BC97" i="19"/>
  <c r="BC41" i="19"/>
  <c r="BC79" i="19"/>
  <c r="BC60" i="19"/>
  <c r="BC22" i="19"/>
  <c r="BO41" i="19"/>
  <c r="BO97" i="19"/>
  <c r="BO60" i="19"/>
  <c r="BO22" i="19"/>
  <c r="BO79" i="19"/>
  <c r="CV53" i="19"/>
  <c r="CA53" i="19"/>
  <c r="CA15" i="19"/>
  <c r="BZ18" i="4"/>
  <c r="CA34" i="19"/>
  <c r="CQ35" i="19"/>
  <c r="CV34" i="19"/>
  <c r="CT54" i="19"/>
  <c r="CV15" i="20"/>
  <c r="BT54" i="19"/>
  <c r="CP35" i="19"/>
  <c r="CU54" i="19"/>
  <c r="CS54" i="19"/>
  <c r="CA15" i="20"/>
  <c r="CS35" i="19"/>
  <c r="BV54" i="19"/>
  <c r="BW54" i="19"/>
  <c r="BU54" i="19"/>
  <c r="CU35" i="19"/>
  <c r="CN17" i="20"/>
  <c r="CI17" i="20"/>
  <c r="CH17" i="20"/>
  <c r="T17" i="20"/>
  <c r="W17" i="20"/>
  <c r="S17" i="20"/>
  <c r="R17" i="20"/>
  <c r="V17" i="20"/>
  <c r="Q17" i="20"/>
  <c r="U17" i="20"/>
  <c r="BS17" i="20"/>
  <c r="CA16" i="21"/>
  <c r="U36" i="19"/>
  <c r="CS36" i="19" s="1"/>
  <c r="CH36" i="19"/>
  <c r="CN36" i="19"/>
  <c r="CI36" i="19"/>
  <c r="S36" i="19"/>
  <c r="BV36" i="19" s="1"/>
  <c r="BS36" i="19"/>
  <c r="Q36" i="19"/>
  <c r="CO36" i="19" s="1"/>
  <c r="R36" i="19"/>
  <c r="CP36" i="19" s="1"/>
  <c r="T36" i="19"/>
  <c r="BW36" i="19" s="1"/>
  <c r="W36" i="19"/>
  <c r="BZ36" i="19" s="1"/>
  <c r="V36" i="19"/>
  <c r="BY36" i="19" s="1"/>
  <c r="Q55" i="19"/>
  <c r="CO55" i="19" s="1"/>
  <c r="T55" i="19"/>
  <c r="BW55" i="19" s="1"/>
  <c r="CN55" i="19"/>
  <c r="CH55" i="19"/>
  <c r="R55" i="19"/>
  <c r="CP55" i="19" s="1"/>
  <c r="U55" i="19"/>
  <c r="CS55" i="19" s="1"/>
  <c r="S55" i="19"/>
  <c r="BV55" i="19" s="1"/>
  <c r="BS55" i="19"/>
  <c r="V55" i="19"/>
  <c r="CT55" i="19" s="1"/>
  <c r="CI55" i="19"/>
  <c r="W55" i="19"/>
  <c r="CU55" i="19" s="1"/>
  <c r="CH93" i="19"/>
  <c r="CI93" i="19"/>
  <c r="CN93" i="19"/>
  <c r="BS93" i="19"/>
  <c r="U93" i="19"/>
  <c r="CS93" i="19" s="1"/>
  <c r="W93" i="19"/>
  <c r="CU93" i="19" s="1"/>
  <c r="V93" i="19"/>
  <c r="BY93" i="19" s="1"/>
  <c r="CO35" i="19"/>
  <c r="CT35" i="19"/>
  <c r="CR35" i="19"/>
  <c r="CA35" i="19"/>
  <c r="CW17" i="4"/>
  <c r="BN23" i="19"/>
  <c r="BB23" i="19"/>
  <c r="BJ42" i="19"/>
  <c r="AX42" i="19"/>
  <c r="BH80" i="19"/>
  <c r="AV80" i="19"/>
  <c r="AZ98" i="19"/>
  <c r="BL98" i="19"/>
  <c r="K24" i="19"/>
  <c r="I24" i="19"/>
  <c r="H24" i="19"/>
  <c r="J24" i="19"/>
  <c r="G24" i="19"/>
  <c r="BG24" i="19"/>
  <c r="F25" i="19"/>
  <c r="M24" i="19"/>
  <c r="L24" i="19"/>
  <c r="AU24" i="19"/>
  <c r="BN61" i="19"/>
  <c r="BB61" i="19"/>
  <c r="BK42" i="19"/>
  <c r="AY42" i="19"/>
  <c r="BJ80" i="19"/>
  <c r="AX80" i="19"/>
  <c r="K62" i="19"/>
  <c r="I62" i="19"/>
  <c r="BG62" i="19"/>
  <c r="H62" i="19"/>
  <c r="M62" i="19"/>
  <c r="F63" i="19"/>
  <c r="L62" i="19"/>
  <c r="J62" i="19"/>
  <c r="G62" i="19"/>
  <c r="AU62" i="19"/>
  <c r="L81" i="19"/>
  <c r="G81" i="19"/>
  <c r="BG81" i="19"/>
  <c r="I81" i="19"/>
  <c r="J81" i="19"/>
  <c r="H81" i="19"/>
  <c r="F82" i="19"/>
  <c r="M81" i="19"/>
  <c r="K81" i="19"/>
  <c r="AU81" i="19"/>
  <c r="BG99" i="19"/>
  <c r="F100" i="19"/>
  <c r="M99" i="19"/>
  <c r="L99" i="19"/>
  <c r="K99" i="19"/>
  <c r="AU99" i="19"/>
  <c r="BI23" i="19"/>
  <c r="AW23" i="19"/>
  <c r="BL23" i="19"/>
  <c r="AZ23" i="19"/>
  <c r="BJ61" i="19"/>
  <c r="AX61" i="19"/>
  <c r="L43" i="19"/>
  <c r="G43" i="19"/>
  <c r="BG43" i="19"/>
  <c r="M43" i="19"/>
  <c r="J43" i="19"/>
  <c r="F44" i="19"/>
  <c r="K43" i="19"/>
  <c r="I43" i="19"/>
  <c r="H43" i="19"/>
  <c r="AU43" i="19"/>
  <c r="BL80" i="19"/>
  <c r="AZ80" i="19"/>
  <c r="BN98" i="19"/>
  <c r="BB98" i="19"/>
  <c r="BJ23" i="19"/>
  <c r="AX23" i="19"/>
  <c r="BM61" i="19"/>
  <c r="BA61" i="19"/>
  <c r="BL42" i="19"/>
  <c r="AZ42" i="19"/>
  <c r="BM98" i="19"/>
  <c r="BA98" i="19"/>
  <c r="BH23" i="19"/>
  <c r="AV23" i="19"/>
  <c r="BK23" i="19"/>
  <c r="AY23" i="19"/>
  <c r="BK61" i="19"/>
  <c r="AY61" i="19"/>
  <c r="BH61" i="19"/>
  <c r="AV61" i="19"/>
  <c r="BH42" i="19"/>
  <c r="AV42" i="19"/>
  <c r="BM42" i="19"/>
  <c r="BA42" i="19"/>
  <c r="BI80" i="19"/>
  <c r="AW80" i="19"/>
  <c r="BM80" i="19"/>
  <c r="BA80" i="19"/>
  <c r="BN42" i="19"/>
  <c r="BB42" i="19"/>
  <c r="BK80" i="19"/>
  <c r="AY80" i="19"/>
  <c r="BM23" i="19"/>
  <c r="BA23" i="19"/>
  <c r="BI61" i="19"/>
  <c r="AW61" i="19"/>
  <c r="BL61" i="19"/>
  <c r="AZ61" i="19"/>
  <c r="BI42" i="19"/>
  <c r="AW42" i="19"/>
  <c r="BN80" i="19"/>
  <c r="BB80" i="19"/>
  <c r="CA17" i="4"/>
  <c r="CB17" i="4" s="1"/>
  <c r="CP18" i="4"/>
  <c r="BS19" i="4"/>
  <c r="BW18" i="4"/>
  <c r="CT18" i="4"/>
  <c r="BV18" i="4"/>
  <c r="CO19" i="4"/>
  <c r="P19" i="4"/>
  <c r="O97" i="4"/>
  <c r="W96" i="4"/>
  <c r="V96" i="4"/>
  <c r="U96" i="4"/>
  <c r="O58" i="4"/>
  <c r="S57" i="4"/>
  <c r="R57" i="4"/>
  <c r="T57" i="4"/>
  <c r="Q57" i="4"/>
  <c r="W57" i="4"/>
  <c r="V57" i="4"/>
  <c r="U57" i="4"/>
  <c r="CU18" i="4"/>
  <c r="O20" i="4"/>
  <c r="U19" i="4"/>
  <c r="CT19" i="4" s="1"/>
  <c r="T19" i="4"/>
  <c r="BW19" i="4" s="1"/>
  <c r="R19" i="4"/>
  <c r="BU19" i="4" s="1"/>
  <c r="Q19" i="4"/>
  <c r="CP19" i="4" s="1"/>
  <c r="V19" i="4"/>
  <c r="BY19" i="4" s="1"/>
  <c r="S19" i="4"/>
  <c r="CR19" i="4" s="1"/>
  <c r="W19" i="4"/>
  <c r="O39" i="4"/>
  <c r="W38" i="4"/>
  <c r="V38" i="4"/>
  <c r="R38" i="4"/>
  <c r="U38" i="4"/>
  <c r="T38" i="4"/>
  <c r="S38" i="4"/>
  <c r="Q38" i="4"/>
  <c r="BU18" i="4"/>
  <c r="CA93" i="4"/>
  <c r="CB93" i="4" s="1"/>
  <c r="CW93" i="4"/>
  <c r="CW36" i="4"/>
  <c r="CA55" i="4"/>
  <c r="CB55" i="4" s="1"/>
  <c r="CA36" i="4"/>
  <c r="CB36" i="4" s="1"/>
  <c r="CW55" i="4"/>
  <c r="BY94" i="4"/>
  <c r="CU94" i="4"/>
  <c r="BS95" i="4"/>
  <c r="CO95" i="4"/>
  <c r="P95" i="4"/>
  <c r="BW37" i="4"/>
  <c r="CS37" i="4"/>
  <c r="CT56" i="4"/>
  <c r="BX56" i="4"/>
  <c r="CU37" i="4"/>
  <c r="BY37" i="4"/>
  <c r="BU37" i="4"/>
  <c r="CQ37" i="4"/>
  <c r="BS57" i="4"/>
  <c r="CO57" i="4"/>
  <c r="P57" i="4"/>
  <c r="P38" i="4"/>
  <c r="BS38" i="4"/>
  <c r="CO38" i="4"/>
  <c r="BW56" i="4"/>
  <c r="CS56" i="4"/>
  <c r="CP37" i="4"/>
  <c r="BT37" i="4"/>
  <c r="CU56" i="4"/>
  <c r="BY56" i="4"/>
  <c r="CP56" i="4"/>
  <c r="BT56" i="4"/>
  <c r="BV37" i="4"/>
  <c r="CR37" i="4"/>
  <c r="CV94" i="4"/>
  <c r="BZ94" i="4"/>
  <c r="BV56" i="4"/>
  <c r="CR56" i="4"/>
  <c r="CV37" i="4"/>
  <c r="BZ37" i="4"/>
  <c r="CQ56" i="4"/>
  <c r="BU56" i="4"/>
  <c r="CT94" i="4"/>
  <c r="BX94" i="4"/>
  <c r="CV56" i="4"/>
  <c r="BZ56" i="4"/>
  <c r="BX37" i="4"/>
  <c r="CT37" i="4"/>
  <c r="BC57" i="4"/>
  <c r="BO38" i="4"/>
  <c r="BC20" i="4"/>
  <c r="BO20" i="4"/>
  <c r="BO57" i="4"/>
  <c r="BC77" i="4"/>
  <c r="BO95" i="4"/>
  <c r="BO77" i="4"/>
  <c r="BC38" i="4"/>
  <c r="BN58" i="4"/>
  <c r="BB58" i="4"/>
  <c r="BL96" i="4"/>
  <c r="AZ96" i="4"/>
  <c r="BJ39" i="4"/>
  <c r="AX39" i="4"/>
  <c r="BJ78" i="4"/>
  <c r="AX78" i="4"/>
  <c r="BG22" i="4"/>
  <c r="F23" i="4"/>
  <c r="AU22" i="4"/>
  <c r="BI58" i="4"/>
  <c r="AW58" i="4"/>
  <c r="BC95" i="4"/>
  <c r="BM96" i="4"/>
  <c r="BA96" i="4"/>
  <c r="BN39" i="4"/>
  <c r="BB39" i="4"/>
  <c r="BK78" i="4"/>
  <c r="AY78" i="4"/>
  <c r="BI21" i="4"/>
  <c r="AW21" i="4"/>
  <c r="BN96" i="4"/>
  <c r="BB96" i="4"/>
  <c r="BM39" i="4"/>
  <c r="BA39" i="4"/>
  <c r="BG79" i="4"/>
  <c r="F80" i="4"/>
  <c r="AU79" i="4"/>
  <c r="BL21" i="4"/>
  <c r="AZ21" i="4"/>
  <c r="BJ58" i="4"/>
  <c r="AX58" i="4"/>
  <c r="BK21" i="4"/>
  <c r="AY21" i="4"/>
  <c r="BG40" i="4"/>
  <c r="F41" i="4"/>
  <c r="AU40" i="4"/>
  <c r="BN78" i="4"/>
  <c r="BB78" i="4"/>
  <c r="BN21" i="4"/>
  <c r="BB21" i="4"/>
  <c r="BJ21" i="4"/>
  <c r="AX21" i="4"/>
  <c r="BL58" i="4"/>
  <c r="AZ58" i="4"/>
  <c r="BK58" i="4"/>
  <c r="AY58" i="4"/>
  <c r="BK39" i="4"/>
  <c r="AY39" i="4"/>
  <c r="BL78" i="4"/>
  <c r="AZ78" i="4"/>
  <c r="BG97" i="4"/>
  <c r="F98" i="4"/>
  <c r="AU97" i="4"/>
  <c r="BI39" i="4"/>
  <c r="AW39" i="4"/>
  <c r="BM78" i="4"/>
  <c r="BA78" i="4"/>
  <c r="BH58" i="4"/>
  <c r="AV58" i="4"/>
  <c r="BH78" i="4"/>
  <c r="AV78" i="4"/>
  <c r="BH21" i="4"/>
  <c r="AV21" i="4"/>
  <c r="BG59" i="4"/>
  <c r="F60" i="4"/>
  <c r="AU59" i="4"/>
  <c r="BM58" i="4"/>
  <c r="BA58" i="4"/>
  <c r="BH39" i="4"/>
  <c r="AV39" i="4"/>
  <c r="BL39" i="4"/>
  <c r="AZ39" i="4"/>
  <c r="BI78" i="4"/>
  <c r="AW78" i="4"/>
  <c r="BM21" i="4"/>
  <c r="BA21" i="4"/>
  <c r="F44" i="21" l="1"/>
  <c r="P44" i="21" s="1"/>
  <c r="O45" i="20"/>
  <c r="AY97" i="20"/>
  <c r="BK97" i="20"/>
  <c r="F61" i="20"/>
  <c r="P61" i="20" s="1"/>
  <c r="P61" i="19"/>
  <c r="O62" i="19"/>
  <c r="J98" i="20"/>
  <c r="I98" i="20"/>
  <c r="G98" i="20"/>
  <c r="H98" i="20"/>
  <c r="P98" i="20"/>
  <c r="F25" i="21"/>
  <c r="P25" i="21" s="1"/>
  <c r="O26" i="20"/>
  <c r="F101" i="21"/>
  <c r="O102" i="20"/>
  <c r="F80" i="20"/>
  <c r="P80" i="20" s="1"/>
  <c r="O81" i="19"/>
  <c r="P80" i="19"/>
  <c r="AW99" i="21"/>
  <c r="BI99" i="21"/>
  <c r="J100" i="21"/>
  <c r="I100" i="21"/>
  <c r="G100" i="21"/>
  <c r="H100" i="21"/>
  <c r="P100" i="21"/>
  <c r="F82" i="21"/>
  <c r="P82" i="21" s="1"/>
  <c r="O83" i="20"/>
  <c r="O45" i="21"/>
  <c r="F42" i="20"/>
  <c r="P42" i="20" s="1"/>
  <c r="P42" i="19"/>
  <c r="O43" i="19"/>
  <c r="AY99" i="21"/>
  <c r="BK99" i="21"/>
  <c r="F23" i="20"/>
  <c r="P23" i="20" s="1"/>
  <c r="P23" i="19"/>
  <c r="O24" i="19"/>
  <c r="AX99" i="21"/>
  <c r="BJ99" i="21"/>
  <c r="AX97" i="20"/>
  <c r="BJ97" i="20"/>
  <c r="AV99" i="21"/>
  <c r="BH99" i="21"/>
  <c r="AV97" i="20"/>
  <c r="BH97" i="20"/>
  <c r="F99" i="20"/>
  <c r="O100" i="19"/>
  <c r="P99" i="19"/>
  <c r="F63" i="21"/>
  <c r="P63" i="21" s="1"/>
  <c r="O64" i="20"/>
  <c r="O103" i="21"/>
  <c r="BI97" i="20"/>
  <c r="AW97" i="20"/>
  <c r="CU74" i="19"/>
  <c r="CQ74" i="19"/>
  <c r="CR76" i="4"/>
  <c r="CR74" i="19"/>
  <c r="G69" i="22"/>
  <c r="J80" i="4"/>
  <c r="G80" i="4"/>
  <c r="K80" i="4"/>
  <c r="H80" i="4"/>
  <c r="L80" i="4"/>
  <c r="I80" i="4"/>
  <c r="M80" i="4"/>
  <c r="AW97" i="4"/>
  <c r="BI97" i="4"/>
  <c r="AX99" i="19"/>
  <c r="BJ99" i="19"/>
  <c r="J100" i="19"/>
  <c r="I100" i="19"/>
  <c r="H100" i="19"/>
  <c r="G100" i="19"/>
  <c r="AV97" i="4"/>
  <c r="BH97" i="4"/>
  <c r="AY99" i="19"/>
  <c r="BK99" i="19"/>
  <c r="G49" i="22"/>
  <c r="J60" i="4"/>
  <c r="G60" i="4"/>
  <c r="K60" i="4"/>
  <c r="H60" i="4"/>
  <c r="L60" i="4"/>
  <c r="I60" i="4"/>
  <c r="M60" i="4"/>
  <c r="BU74" i="19"/>
  <c r="BJ97" i="4"/>
  <c r="AX97" i="4"/>
  <c r="AV99" i="19"/>
  <c r="BH99" i="19"/>
  <c r="G30" i="22"/>
  <c r="G41" i="4"/>
  <c r="K41" i="4"/>
  <c r="H41" i="4"/>
  <c r="L41" i="4"/>
  <c r="I41" i="4"/>
  <c r="M41" i="4"/>
  <c r="J41" i="4"/>
  <c r="G98" i="4"/>
  <c r="I98" i="4"/>
  <c r="J98" i="4"/>
  <c r="H98" i="4"/>
  <c r="G87" i="22"/>
  <c r="L98" i="4"/>
  <c r="M98" i="4"/>
  <c r="K98" i="4"/>
  <c r="G12" i="22"/>
  <c r="I23" i="4"/>
  <c r="M23" i="4"/>
  <c r="J23" i="4"/>
  <c r="G23" i="4"/>
  <c r="K23" i="4"/>
  <c r="H23" i="4"/>
  <c r="L23" i="4"/>
  <c r="BK97" i="4"/>
  <c r="AY97" i="4"/>
  <c r="BI99" i="19"/>
  <c r="AW99" i="19"/>
  <c r="CT74" i="19"/>
  <c r="BX74" i="19"/>
  <c r="CS76" i="4"/>
  <c r="CO74" i="19"/>
  <c r="U77" i="4"/>
  <c r="BX77" i="4" s="1"/>
  <c r="CA75" i="4"/>
  <c r="CB75" i="4" s="1"/>
  <c r="J65" i="22"/>
  <c r="K65" i="22" s="1"/>
  <c r="T77" i="4"/>
  <c r="BW77" i="4" s="1"/>
  <c r="BZ76" i="4"/>
  <c r="CP76" i="4"/>
  <c r="BX76" i="4"/>
  <c r="BS77" i="4"/>
  <c r="S75" i="19"/>
  <c r="BV75" i="19" s="1"/>
  <c r="V77" i="4"/>
  <c r="CU77" i="4" s="1"/>
  <c r="W77" i="4"/>
  <c r="CV77" i="4" s="1"/>
  <c r="CJ77" i="4"/>
  <c r="BY76" i="4"/>
  <c r="O78" i="4"/>
  <c r="U78" i="4" s="1"/>
  <c r="CN75" i="19"/>
  <c r="CI77" i="4"/>
  <c r="CW75" i="4"/>
  <c r="CO77" i="4"/>
  <c r="S77" i="4"/>
  <c r="BV77" i="4" s="1"/>
  <c r="CH75" i="19"/>
  <c r="P77" i="4"/>
  <c r="Q77" i="4"/>
  <c r="BT77" i="4" s="1"/>
  <c r="Q75" i="19"/>
  <c r="CO75" i="19" s="1"/>
  <c r="U75" i="19"/>
  <c r="CS75" i="19" s="1"/>
  <c r="CQ76" i="4"/>
  <c r="V75" i="19"/>
  <c r="CT75" i="19" s="1"/>
  <c r="BS75" i="19"/>
  <c r="CI75" i="19"/>
  <c r="R75" i="19"/>
  <c r="CP75" i="19" s="1"/>
  <c r="W75" i="19"/>
  <c r="BZ75" i="19" s="1"/>
  <c r="T75" i="19"/>
  <c r="CR75" i="19" s="1"/>
  <c r="CA73" i="19"/>
  <c r="AA3" i="24"/>
  <c r="AA9" i="24" s="1"/>
  <c r="AA5" i="24"/>
  <c r="AA11" i="24" s="1"/>
  <c r="AA6" i="24"/>
  <c r="AA12" i="24" s="1"/>
  <c r="AA4" i="24"/>
  <c r="AA10" i="24" s="1"/>
  <c r="AD2" i="24"/>
  <c r="AC7" i="24"/>
  <c r="AC13" i="24" s="1"/>
  <c r="AB7" i="24"/>
  <c r="AB13" i="24" s="1"/>
  <c r="CI20" i="4"/>
  <c r="CJ20" i="4"/>
  <c r="CJ58" i="4"/>
  <c r="CI58" i="4"/>
  <c r="CJ39" i="4"/>
  <c r="CI39" i="4"/>
  <c r="CJ97" i="4"/>
  <c r="CI97" i="4"/>
  <c r="CA91" i="21"/>
  <c r="BT93" i="19"/>
  <c r="CO93" i="19"/>
  <c r="L82" i="22"/>
  <c r="M82" i="22" s="1"/>
  <c r="S93" i="20"/>
  <c r="R93" i="20"/>
  <c r="T93" i="20"/>
  <c r="Q93" i="20"/>
  <c r="J83" i="22"/>
  <c r="K83" i="22" s="1"/>
  <c r="S94" i="19"/>
  <c r="R94" i="19"/>
  <c r="Q94" i="19"/>
  <c r="T94" i="19"/>
  <c r="CQ96" i="4"/>
  <c r="BU96" i="4"/>
  <c r="CA91" i="20"/>
  <c r="BV96" i="4"/>
  <c r="CR96" i="4"/>
  <c r="BT92" i="21"/>
  <c r="CO92" i="21"/>
  <c r="BU93" i="19"/>
  <c r="CP93" i="19"/>
  <c r="BT92" i="20"/>
  <c r="CO92" i="20"/>
  <c r="BW96" i="4"/>
  <c r="CS96" i="4"/>
  <c r="BU92" i="21"/>
  <c r="CP92" i="21"/>
  <c r="BV93" i="19"/>
  <c r="CQ93" i="19"/>
  <c r="CP92" i="20"/>
  <c r="BU92" i="20"/>
  <c r="BT96" i="4"/>
  <c r="CP96" i="4"/>
  <c r="BW93" i="19"/>
  <c r="CR93" i="19"/>
  <c r="BV92" i="20"/>
  <c r="CQ92" i="20"/>
  <c r="BW92" i="21"/>
  <c r="CR92" i="21"/>
  <c r="R97" i="4"/>
  <c r="Q97" i="4"/>
  <c r="T97" i="4"/>
  <c r="S97" i="4"/>
  <c r="CV91" i="20"/>
  <c r="BV92" i="21"/>
  <c r="CQ92" i="21"/>
  <c r="CR92" i="20"/>
  <c r="BW92" i="20"/>
  <c r="CV91" i="21"/>
  <c r="CV72" i="21"/>
  <c r="CV16" i="19"/>
  <c r="O81" i="22"/>
  <c r="CU92" i="20"/>
  <c r="CN74" i="21"/>
  <c r="CV53" i="20"/>
  <c r="CP53" i="21"/>
  <c r="CA72" i="21"/>
  <c r="CH74" i="21"/>
  <c r="CA16" i="19"/>
  <c r="U74" i="21"/>
  <c r="CS74" i="21" s="1"/>
  <c r="CU53" i="21"/>
  <c r="BV53" i="21"/>
  <c r="Q74" i="21"/>
  <c r="BT74" i="21" s="1"/>
  <c r="S74" i="21"/>
  <c r="BV74" i="21" s="1"/>
  <c r="W74" i="21"/>
  <c r="BZ74" i="21" s="1"/>
  <c r="BX53" i="21"/>
  <c r="BY53" i="21"/>
  <c r="CR53" i="21"/>
  <c r="CS54" i="20"/>
  <c r="T74" i="21"/>
  <c r="BW74" i="21" s="1"/>
  <c r="R74" i="21"/>
  <c r="CP74" i="21" s="1"/>
  <c r="CI74" i="21"/>
  <c r="BZ54" i="21"/>
  <c r="BS55" i="20"/>
  <c r="L44" i="22"/>
  <c r="M44" i="22" s="1"/>
  <c r="K26" i="22"/>
  <c r="R75" i="20"/>
  <c r="BU75" i="20" s="1"/>
  <c r="L64" i="22"/>
  <c r="M64" i="22" s="1"/>
  <c r="CV73" i="20"/>
  <c r="O42" i="22"/>
  <c r="T6" i="22" s="1"/>
  <c r="R17" i="21"/>
  <c r="BU17" i="21" s="1"/>
  <c r="N6" i="22"/>
  <c r="BS74" i="21"/>
  <c r="N63" i="22"/>
  <c r="O24" i="22"/>
  <c r="V36" i="20"/>
  <c r="BY36" i="20" s="1"/>
  <c r="L25" i="22"/>
  <c r="M25" i="22" s="1"/>
  <c r="O43" i="22"/>
  <c r="T36" i="21"/>
  <c r="CR36" i="21" s="1"/>
  <c r="N25" i="22"/>
  <c r="CH75" i="21"/>
  <c r="N64" i="22"/>
  <c r="CA73" i="20"/>
  <c r="BU74" i="20"/>
  <c r="BU35" i="20"/>
  <c r="P20" i="4"/>
  <c r="BX74" i="20"/>
  <c r="W36" i="20"/>
  <c r="CU36" i="20" s="1"/>
  <c r="CH36" i="20"/>
  <c r="CS92" i="20"/>
  <c r="CA53" i="20"/>
  <c r="CU54" i="20"/>
  <c r="BU54" i="20"/>
  <c r="CS35" i="20"/>
  <c r="BT54" i="20"/>
  <c r="CA73" i="21"/>
  <c r="CV73" i="21"/>
  <c r="W17" i="21"/>
  <c r="BZ17" i="21" s="1"/>
  <c r="T17" i="21"/>
  <c r="BW17" i="21" s="1"/>
  <c r="CA16" i="20"/>
  <c r="CH17" i="21"/>
  <c r="CV16" i="20"/>
  <c r="BS17" i="21"/>
  <c r="Q17" i="21"/>
  <c r="BT17" i="21" s="1"/>
  <c r="BW35" i="20"/>
  <c r="BT35" i="20"/>
  <c r="S17" i="21"/>
  <c r="BV17" i="21" s="1"/>
  <c r="CN17" i="21"/>
  <c r="U17" i="21"/>
  <c r="BX17" i="21" s="1"/>
  <c r="CI17" i="21"/>
  <c r="V17" i="21"/>
  <c r="BY17" i="21" s="1"/>
  <c r="CT74" i="21"/>
  <c r="BY54" i="20"/>
  <c r="BV74" i="20"/>
  <c r="Q75" i="20"/>
  <c r="CO75" i="20" s="1"/>
  <c r="CN75" i="20"/>
  <c r="CU35" i="20"/>
  <c r="CH75" i="20"/>
  <c r="CT92" i="20"/>
  <c r="CQ35" i="20"/>
  <c r="CI75" i="20"/>
  <c r="BT74" i="20"/>
  <c r="S75" i="20"/>
  <c r="BV75" i="20" s="1"/>
  <c r="CT35" i="20"/>
  <c r="BY74" i="20"/>
  <c r="U75" i="20"/>
  <c r="BX75" i="20" s="1"/>
  <c r="V75" i="20"/>
  <c r="BY75" i="20" s="1"/>
  <c r="BT17" i="19"/>
  <c r="W75" i="20"/>
  <c r="BZ75" i="20" s="1"/>
  <c r="Q36" i="20"/>
  <c r="BT36" i="20" s="1"/>
  <c r="CU74" i="20"/>
  <c r="CU17" i="19"/>
  <c r="BS75" i="20"/>
  <c r="S36" i="20"/>
  <c r="BV36" i="20" s="1"/>
  <c r="BY17" i="19"/>
  <c r="T75" i="20"/>
  <c r="BW75" i="20" s="1"/>
  <c r="CI36" i="20"/>
  <c r="U36" i="20"/>
  <c r="BX36" i="20" s="1"/>
  <c r="BU17" i="19"/>
  <c r="R36" i="20"/>
  <c r="CP36" i="20" s="1"/>
  <c r="T36" i="20"/>
  <c r="BW36" i="20" s="1"/>
  <c r="CV34" i="20"/>
  <c r="CR74" i="20"/>
  <c r="BT35" i="21"/>
  <c r="BW17" i="19"/>
  <c r="CR54" i="20"/>
  <c r="CV16" i="21"/>
  <c r="CN36" i="20"/>
  <c r="BS36" i="20"/>
  <c r="CQ54" i="20"/>
  <c r="CQ17" i="19"/>
  <c r="BX17" i="19"/>
  <c r="J27" i="22"/>
  <c r="BY54" i="21"/>
  <c r="J46" i="22"/>
  <c r="J8" i="22"/>
  <c r="K8" i="22" s="1"/>
  <c r="CS54" i="21"/>
  <c r="CA34" i="20"/>
  <c r="BW54" i="21"/>
  <c r="CQ35" i="21"/>
  <c r="BW35" i="21"/>
  <c r="CI75" i="21"/>
  <c r="CT92" i="21"/>
  <c r="BZ35" i="21"/>
  <c r="CP35" i="21"/>
  <c r="CA15" i="21"/>
  <c r="CV15" i="21"/>
  <c r="S55" i="20"/>
  <c r="BV55" i="20" s="1"/>
  <c r="BZ92" i="21"/>
  <c r="CS35" i="21"/>
  <c r="CP54" i="21"/>
  <c r="R75" i="21"/>
  <c r="BU75" i="21" s="1"/>
  <c r="CN93" i="20"/>
  <c r="U75" i="21"/>
  <c r="BX75" i="21" s="1"/>
  <c r="S75" i="21"/>
  <c r="BV75" i="21" s="1"/>
  <c r="W75" i="21"/>
  <c r="CU75" i="21" s="1"/>
  <c r="W36" i="21"/>
  <c r="CU36" i="21" s="1"/>
  <c r="CI36" i="21"/>
  <c r="BS75" i="21"/>
  <c r="CN36" i="21"/>
  <c r="V75" i="21"/>
  <c r="CT75" i="21" s="1"/>
  <c r="V36" i="21"/>
  <c r="BY36" i="21" s="1"/>
  <c r="CO54" i="21"/>
  <c r="Q75" i="21"/>
  <c r="CO75" i="21" s="1"/>
  <c r="CQ54" i="21"/>
  <c r="U93" i="20"/>
  <c r="CS93" i="20" s="1"/>
  <c r="BC92" i="20"/>
  <c r="V55" i="20"/>
  <c r="BY55" i="20" s="1"/>
  <c r="BC74" i="20"/>
  <c r="T55" i="20"/>
  <c r="BW55" i="20" s="1"/>
  <c r="R55" i="20"/>
  <c r="BU55" i="20" s="1"/>
  <c r="CN75" i="21"/>
  <c r="Q36" i="21"/>
  <c r="CO36" i="21" s="1"/>
  <c r="CN55" i="20"/>
  <c r="CH55" i="20"/>
  <c r="T75" i="21"/>
  <c r="BW75" i="21" s="1"/>
  <c r="CH36" i="21"/>
  <c r="BC35" i="21"/>
  <c r="BO35" i="20"/>
  <c r="BC35" i="20"/>
  <c r="W93" i="20"/>
  <c r="CU93" i="20" s="1"/>
  <c r="BO92" i="20"/>
  <c r="CI93" i="20"/>
  <c r="CH93" i="20"/>
  <c r="BO54" i="20"/>
  <c r="BC54" i="21"/>
  <c r="BC74" i="21"/>
  <c r="BC92" i="21"/>
  <c r="CS92" i="21"/>
  <c r="R36" i="21"/>
  <c r="CP36" i="21" s="1"/>
  <c r="BY35" i="21"/>
  <c r="U36" i="21"/>
  <c r="BX36" i="21" s="1"/>
  <c r="BO35" i="21"/>
  <c r="BO54" i="21"/>
  <c r="BO34" i="21"/>
  <c r="L37" i="21"/>
  <c r="G37" i="21"/>
  <c r="I37" i="21"/>
  <c r="J37" i="21"/>
  <c r="H37" i="21"/>
  <c r="K37" i="21"/>
  <c r="M37" i="21"/>
  <c r="AU37" i="21"/>
  <c r="BG37" i="21"/>
  <c r="G56" i="21"/>
  <c r="K56" i="21"/>
  <c r="M56" i="21"/>
  <c r="J56" i="21"/>
  <c r="I56" i="21"/>
  <c r="H56" i="21"/>
  <c r="L56" i="21"/>
  <c r="AU56" i="21"/>
  <c r="BG56" i="21"/>
  <c r="AZ17" i="21"/>
  <c r="BL17" i="21"/>
  <c r="BA75" i="20"/>
  <c r="BM75" i="20"/>
  <c r="I55" i="21"/>
  <c r="M55" i="21"/>
  <c r="K55" i="21"/>
  <c r="G55" i="21"/>
  <c r="J55" i="21"/>
  <c r="L55" i="21"/>
  <c r="H55" i="21"/>
  <c r="BG55" i="21"/>
  <c r="AU55" i="21"/>
  <c r="N44" i="22"/>
  <c r="BW34" i="21"/>
  <c r="CR34" i="21"/>
  <c r="BV34" i="21"/>
  <c r="CQ34" i="21"/>
  <c r="BO92" i="21"/>
  <c r="AX55" i="20"/>
  <c r="BJ55" i="20"/>
  <c r="AY36" i="20"/>
  <c r="BK36" i="20"/>
  <c r="AW75" i="21"/>
  <c r="BI75" i="21"/>
  <c r="Q55" i="20"/>
  <c r="CO55" i="20" s="1"/>
  <c r="CI55" i="20"/>
  <c r="S36" i="21"/>
  <c r="BV36" i="21" s="1"/>
  <c r="BS93" i="20"/>
  <c r="BI75" i="20"/>
  <c r="AW75" i="20"/>
  <c r="BH36" i="21"/>
  <c r="AV36" i="21"/>
  <c r="CP34" i="21"/>
  <c r="BU34" i="21"/>
  <c r="BH55" i="20"/>
  <c r="AV55" i="20"/>
  <c r="BB36" i="20"/>
  <c r="BN36" i="20"/>
  <c r="AY75" i="21"/>
  <c r="BK75" i="21"/>
  <c r="BC54" i="20"/>
  <c r="BB17" i="21"/>
  <c r="BN17" i="21"/>
  <c r="BH75" i="20"/>
  <c r="AV75" i="20"/>
  <c r="BN93" i="20"/>
  <c r="BB93" i="20"/>
  <c r="AX36" i="21"/>
  <c r="BJ36" i="21"/>
  <c r="BY34" i="21"/>
  <c r="CT34" i="21"/>
  <c r="BC17" i="20"/>
  <c r="AV36" i="20"/>
  <c r="BH36" i="20"/>
  <c r="AZ75" i="21"/>
  <c r="BL75" i="21"/>
  <c r="W18" i="19"/>
  <c r="CU18" i="19" s="1"/>
  <c r="BM17" i="21"/>
  <c r="BA17" i="21"/>
  <c r="BK75" i="20"/>
  <c r="AY75" i="20"/>
  <c r="BM93" i="20"/>
  <c r="BA93" i="20"/>
  <c r="BK55" i="20"/>
  <c r="AY55" i="20"/>
  <c r="BM75" i="21"/>
  <c r="BA75" i="21"/>
  <c r="BO74" i="20"/>
  <c r="AV17" i="21"/>
  <c r="BH17" i="21"/>
  <c r="BL93" i="20"/>
  <c r="AZ93" i="20"/>
  <c r="BI36" i="21"/>
  <c r="AW36" i="21"/>
  <c r="BZ34" i="21"/>
  <c r="CU34" i="21"/>
  <c r="AW55" i="20"/>
  <c r="BI55" i="20"/>
  <c r="BM36" i="20"/>
  <c r="BA36" i="20"/>
  <c r="BB75" i="21"/>
  <c r="BN75" i="21"/>
  <c r="BK36" i="21"/>
  <c r="AY36" i="21"/>
  <c r="L56" i="20"/>
  <c r="I56" i="20"/>
  <c r="H56" i="20"/>
  <c r="M56" i="20"/>
  <c r="G56" i="20"/>
  <c r="J56" i="20"/>
  <c r="K56" i="20"/>
  <c r="BG56" i="20"/>
  <c r="AU56" i="20"/>
  <c r="W55" i="20"/>
  <c r="CU55" i="20" s="1"/>
  <c r="BO17" i="20"/>
  <c r="AZ75" i="20"/>
  <c r="BL75" i="20"/>
  <c r="M93" i="21"/>
  <c r="L93" i="21"/>
  <c r="K93" i="21"/>
  <c r="AU93" i="21"/>
  <c r="BG93" i="21"/>
  <c r="K94" i="20"/>
  <c r="M94" i="20"/>
  <c r="L94" i="20"/>
  <c r="BG94" i="20"/>
  <c r="AU94" i="20"/>
  <c r="U55" i="20"/>
  <c r="CS55" i="20" s="1"/>
  <c r="BS36" i="21"/>
  <c r="V93" i="20"/>
  <c r="CT93" i="20" s="1"/>
  <c r="AW17" i="21"/>
  <c r="BI17" i="21"/>
  <c r="BA36" i="21"/>
  <c r="BM36" i="21"/>
  <c r="BN55" i="20"/>
  <c r="BB55" i="20"/>
  <c r="AZ36" i="20"/>
  <c r="BL36" i="20"/>
  <c r="AV75" i="21"/>
  <c r="BH75" i="21"/>
  <c r="M37" i="20"/>
  <c r="K37" i="20"/>
  <c r="L37" i="20"/>
  <c r="G37" i="20"/>
  <c r="I37" i="20"/>
  <c r="H37" i="20"/>
  <c r="J37" i="20"/>
  <c r="AU37" i="20"/>
  <c r="BG37" i="20"/>
  <c r="AX17" i="21"/>
  <c r="BJ17" i="21"/>
  <c r="BJ75" i="20"/>
  <c r="AX75" i="20"/>
  <c r="BC34" i="21"/>
  <c r="BO74" i="21"/>
  <c r="BN36" i="21"/>
  <c r="BB36" i="21"/>
  <c r="BM55" i="20"/>
  <c r="BA55" i="20"/>
  <c r="AX36" i="20"/>
  <c r="BJ36" i="20"/>
  <c r="BK17" i="21"/>
  <c r="AY17" i="21"/>
  <c r="BN75" i="20"/>
  <c r="BB75" i="20"/>
  <c r="AZ36" i="21"/>
  <c r="BL36" i="21"/>
  <c r="CO34" i="21"/>
  <c r="BT34" i="21"/>
  <c r="BX34" i="21"/>
  <c r="CS34" i="21"/>
  <c r="BL55" i="20"/>
  <c r="AZ55" i="20"/>
  <c r="BI36" i="20"/>
  <c r="AW36" i="20"/>
  <c r="AX75" i="21"/>
  <c r="BJ75" i="21"/>
  <c r="BC98" i="19"/>
  <c r="BC23" i="19"/>
  <c r="BC80" i="19"/>
  <c r="BC42" i="19"/>
  <c r="BC61" i="19"/>
  <c r="BO23" i="19"/>
  <c r="BO80" i="19"/>
  <c r="BO42" i="19"/>
  <c r="BO98" i="19"/>
  <c r="BO61" i="19"/>
  <c r="CT36" i="19"/>
  <c r="CV54" i="19"/>
  <c r="CU36" i="19"/>
  <c r="BU36" i="19"/>
  <c r="BV19" i="4"/>
  <c r="CQ55" i="19"/>
  <c r="CT93" i="19"/>
  <c r="CR36" i="19"/>
  <c r="CA54" i="19"/>
  <c r="BZ55" i="19"/>
  <c r="CR55" i="19"/>
  <c r="S18" i="19"/>
  <c r="BV18" i="19" s="1"/>
  <c r="Q18" i="19"/>
  <c r="BT18" i="19" s="1"/>
  <c r="CW18" i="4"/>
  <c r="BX36" i="19"/>
  <c r="CN18" i="19"/>
  <c r="T18" i="19"/>
  <c r="CR18" i="19" s="1"/>
  <c r="BX55" i="19"/>
  <c r="BU55" i="19"/>
  <c r="CI18" i="19"/>
  <c r="BT36" i="19"/>
  <c r="V18" i="19"/>
  <c r="BY18" i="19" s="1"/>
  <c r="BZ93" i="19"/>
  <c r="CP17" i="20"/>
  <c r="BU17" i="20"/>
  <c r="BY55" i="19"/>
  <c r="BV17" i="20"/>
  <c r="CQ17" i="20"/>
  <c r="BT55" i="19"/>
  <c r="BZ17" i="20"/>
  <c r="CU17" i="20"/>
  <c r="BW17" i="20"/>
  <c r="CR17" i="20"/>
  <c r="BT17" i="20"/>
  <c r="CO17" i="20"/>
  <c r="U18" i="19"/>
  <c r="BX18" i="19" s="1"/>
  <c r="CT17" i="20"/>
  <c r="BY17" i="20"/>
  <c r="CA18" i="4"/>
  <c r="CB18" i="4" s="1"/>
  <c r="CS17" i="20"/>
  <c r="BX17" i="20"/>
  <c r="CV35" i="19"/>
  <c r="Q56" i="19"/>
  <c r="CO56" i="19" s="1"/>
  <c r="W56" i="19"/>
  <c r="CU56" i="19" s="1"/>
  <c r="BS56" i="19"/>
  <c r="V56" i="19"/>
  <c r="BY56" i="19" s="1"/>
  <c r="T56" i="19"/>
  <c r="BW56" i="19" s="1"/>
  <c r="CH56" i="19"/>
  <c r="CN56" i="19"/>
  <c r="CI56" i="19"/>
  <c r="R56" i="19"/>
  <c r="BU56" i="19" s="1"/>
  <c r="U56" i="19"/>
  <c r="CS56" i="19" s="1"/>
  <c r="S56" i="19"/>
  <c r="BV56" i="19" s="1"/>
  <c r="BS94" i="19"/>
  <c r="CN94" i="19"/>
  <c r="CI94" i="19"/>
  <c r="V94" i="19"/>
  <c r="CT94" i="19" s="1"/>
  <c r="CH94" i="19"/>
  <c r="U94" i="19"/>
  <c r="BX94" i="19" s="1"/>
  <c r="W94" i="19"/>
  <c r="CU94" i="19" s="1"/>
  <c r="CH37" i="19"/>
  <c r="R37" i="19"/>
  <c r="CP37" i="19" s="1"/>
  <c r="CI37" i="19"/>
  <c r="Q37" i="19"/>
  <c r="CO37" i="19" s="1"/>
  <c r="CN37" i="19"/>
  <c r="S37" i="19"/>
  <c r="CQ37" i="19" s="1"/>
  <c r="U37" i="19"/>
  <c r="CS37" i="19" s="1"/>
  <c r="BS37" i="19"/>
  <c r="V37" i="19"/>
  <c r="CT37" i="19" s="1"/>
  <c r="T37" i="19"/>
  <c r="BW37" i="19" s="1"/>
  <c r="W37" i="19"/>
  <c r="CU37" i="19" s="1"/>
  <c r="BX93" i="19"/>
  <c r="CQ36" i="19"/>
  <c r="CH18" i="19"/>
  <c r="R18" i="19"/>
  <c r="BU18" i="19" s="1"/>
  <c r="BS18" i="19"/>
  <c r="BI43" i="19"/>
  <c r="AW43" i="19"/>
  <c r="BM43" i="19"/>
  <c r="BA43" i="19"/>
  <c r="BM99" i="19"/>
  <c r="BA99" i="19"/>
  <c r="BL81" i="19"/>
  <c r="AZ81" i="19"/>
  <c r="BM81" i="19"/>
  <c r="BA81" i="19"/>
  <c r="BN62" i="19"/>
  <c r="BB62" i="19"/>
  <c r="BI24" i="19"/>
  <c r="AW24" i="19"/>
  <c r="BJ43" i="19"/>
  <c r="AX43" i="19"/>
  <c r="BN99" i="19"/>
  <c r="BB99" i="19"/>
  <c r="BB81" i="19"/>
  <c r="BN81" i="19"/>
  <c r="BI62" i="19"/>
  <c r="AW62" i="19"/>
  <c r="BJ24" i="19"/>
  <c r="AX24" i="19"/>
  <c r="BL43" i="19"/>
  <c r="AZ43" i="19"/>
  <c r="K100" i="19"/>
  <c r="M100" i="19"/>
  <c r="L100" i="19"/>
  <c r="F101" i="19"/>
  <c r="BG100" i="19"/>
  <c r="AU100" i="19"/>
  <c r="BG82" i="19"/>
  <c r="J82" i="19"/>
  <c r="I82" i="19"/>
  <c r="M82" i="19"/>
  <c r="F83" i="19"/>
  <c r="K82" i="19"/>
  <c r="H82" i="19"/>
  <c r="G82" i="19"/>
  <c r="L82" i="19"/>
  <c r="AU82" i="19"/>
  <c r="BM24" i="19"/>
  <c r="BA24" i="19"/>
  <c r="BL24" i="19"/>
  <c r="AZ24" i="19"/>
  <c r="L44" i="19"/>
  <c r="K44" i="19"/>
  <c r="G44" i="19"/>
  <c r="F45" i="19"/>
  <c r="BG44" i="19"/>
  <c r="M44" i="19"/>
  <c r="J44" i="19"/>
  <c r="H44" i="19"/>
  <c r="I44" i="19"/>
  <c r="AU44" i="19"/>
  <c r="BI81" i="19"/>
  <c r="AW81" i="19"/>
  <c r="BJ62" i="19"/>
  <c r="AX62" i="19"/>
  <c r="BN24" i="19"/>
  <c r="BB24" i="19"/>
  <c r="BK43" i="19"/>
  <c r="AY43" i="19"/>
  <c r="BK81" i="19"/>
  <c r="AY81" i="19"/>
  <c r="BH62" i="19"/>
  <c r="AV62" i="19"/>
  <c r="BL62" i="19"/>
  <c r="AZ62" i="19"/>
  <c r="K25" i="19"/>
  <c r="L25" i="19"/>
  <c r="J25" i="19"/>
  <c r="F26" i="19"/>
  <c r="BG25" i="19"/>
  <c r="M25" i="19"/>
  <c r="I25" i="19"/>
  <c r="H25" i="19"/>
  <c r="G25" i="19"/>
  <c r="AU25" i="19"/>
  <c r="BB43" i="19"/>
  <c r="BN43" i="19"/>
  <c r="BJ81" i="19"/>
  <c r="AX81" i="19"/>
  <c r="BK62" i="19"/>
  <c r="AY62" i="19"/>
  <c r="BM62" i="19"/>
  <c r="BA62" i="19"/>
  <c r="BH24" i="19"/>
  <c r="AV24" i="19"/>
  <c r="BH43" i="19"/>
  <c r="AV43" i="19"/>
  <c r="BL99" i="19"/>
  <c r="AZ99" i="19"/>
  <c r="BH81" i="19"/>
  <c r="AV81" i="19"/>
  <c r="K63" i="19"/>
  <c r="L63" i="19"/>
  <c r="M63" i="19"/>
  <c r="BG63" i="19"/>
  <c r="H63" i="19"/>
  <c r="J63" i="19"/>
  <c r="F64" i="19"/>
  <c r="I63" i="19"/>
  <c r="G63" i="19"/>
  <c r="AU63" i="19"/>
  <c r="BK24" i="19"/>
  <c r="AY24" i="19"/>
  <c r="CU19" i="4"/>
  <c r="CQ19" i="4"/>
  <c r="BT19" i="4"/>
  <c r="O40" i="4"/>
  <c r="Q39" i="4"/>
  <c r="R39" i="4"/>
  <c r="U39" i="4"/>
  <c r="W39" i="4"/>
  <c r="V39" i="4"/>
  <c r="T39" i="4"/>
  <c r="S39" i="4"/>
  <c r="O21" i="4"/>
  <c r="V20" i="4"/>
  <c r="CU20" i="4" s="1"/>
  <c r="U20" i="4"/>
  <c r="BX20" i="4" s="1"/>
  <c r="W20" i="4"/>
  <c r="T20" i="4"/>
  <c r="CS20" i="4" s="1"/>
  <c r="S20" i="4"/>
  <c r="BV20" i="4" s="1"/>
  <c r="R20" i="4"/>
  <c r="CQ20" i="4" s="1"/>
  <c r="Q20" i="4"/>
  <c r="CP20" i="4" s="1"/>
  <c r="CV19" i="4"/>
  <c r="BZ19" i="4"/>
  <c r="O59" i="4"/>
  <c r="T58" i="4"/>
  <c r="S58" i="4"/>
  <c r="W58" i="4"/>
  <c r="R58" i="4"/>
  <c r="V58" i="4"/>
  <c r="U58" i="4"/>
  <c r="Q58" i="4"/>
  <c r="BS20" i="4"/>
  <c r="CS19" i="4"/>
  <c r="BX19" i="4"/>
  <c r="CO20" i="4"/>
  <c r="O98" i="4"/>
  <c r="W97" i="4"/>
  <c r="V97" i="4"/>
  <c r="U97" i="4"/>
  <c r="CW94" i="4"/>
  <c r="CW56" i="4"/>
  <c r="CA37" i="4"/>
  <c r="CB37" i="4" s="1"/>
  <c r="CA56" i="4"/>
  <c r="CB56" i="4" s="1"/>
  <c r="CW37" i="4"/>
  <c r="CA94" i="4"/>
  <c r="CB94" i="4" s="1"/>
  <c r="BS39" i="4"/>
  <c r="CO39" i="4"/>
  <c r="P39" i="4"/>
  <c r="CQ57" i="4"/>
  <c r="BU57" i="4"/>
  <c r="BY95" i="4"/>
  <c r="CU95" i="4"/>
  <c r="BT38" i="4"/>
  <c r="CP38" i="4"/>
  <c r="CV57" i="4"/>
  <c r="BZ57" i="4"/>
  <c r="CT38" i="4"/>
  <c r="BX38" i="4"/>
  <c r="CP57" i="4"/>
  <c r="BT57" i="4"/>
  <c r="CQ77" i="4"/>
  <c r="BU77" i="4"/>
  <c r="BW38" i="4"/>
  <c r="CS38" i="4"/>
  <c r="CR57" i="4"/>
  <c r="BV57" i="4"/>
  <c r="CT57" i="4"/>
  <c r="BX57" i="4"/>
  <c r="CT95" i="4"/>
  <c r="BX95" i="4"/>
  <c r="CV38" i="4"/>
  <c r="BZ38" i="4"/>
  <c r="BU38" i="4"/>
  <c r="CQ38" i="4"/>
  <c r="CO58" i="4"/>
  <c r="BS58" i="4"/>
  <c r="P58" i="4"/>
  <c r="BW57" i="4"/>
  <c r="CS57" i="4"/>
  <c r="CU57" i="4"/>
  <c r="BY57" i="4"/>
  <c r="BZ95" i="4"/>
  <c r="CV95" i="4"/>
  <c r="CU38" i="4"/>
  <c r="BY38" i="4"/>
  <c r="CR38" i="4"/>
  <c r="BV38" i="4"/>
  <c r="BS96" i="4"/>
  <c r="P96" i="4"/>
  <c r="CO96" i="4"/>
  <c r="BO39" i="4"/>
  <c r="BC96" i="4"/>
  <c r="BO96" i="4"/>
  <c r="BC39" i="4"/>
  <c r="BC78" i="4"/>
  <c r="BO78" i="4"/>
  <c r="BC58" i="4"/>
  <c r="BC21" i="4"/>
  <c r="BM59" i="4"/>
  <c r="BA59" i="4"/>
  <c r="BN97" i="4"/>
  <c r="BB97" i="4"/>
  <c r="BG41" i="4"/>
  <c r="F42" i="4"/>
  <c r="AU41" i="4"/>
  <c r="BI79" i="4"/>
  <c r="AW79" i="4"/>
  <c r="F24" i="4"/>
  <c r="BG23" i="4"/>
  <c r="AU23" i="4"/>
  <c r="BH59" i="4"/>
  <c r="AV59" i="4"/>
  <c r="BN59" i="4"/>
  <c r="BB59" i="4"/>
  <c r="BH40" i="4"/>
  <c r="AV40" i="4"/>
  <c r="BN79" i="4"/>
  <c r="BB79" i="4"/>
  <c r="BN22" i="4"/>
  <c r="BB22" i="4"/>
  <c r="BJ59" i="4"/>
  <c r="AX59" i="4"/>
  <c r="BO21" i="4"/>
  <c r="BI40" i="4"/>
  <c r="AW40" i="4"/>
  <c r="BG80" i="4"/>
  <c r="F81" i="4"/>
  <c r="AU80" i="4"/>
  <c r="BL59" i="4"/>
  <c r="AZ59" i="4"/>
  <c r="BO58" i="4"/>
  <c r="BJ40" i="4"/>
  <c r="AX40" i="4"/>
  <c r="BL79" i="4"/>
  <c r="AZ79" i="4"/>
  <c r="BK22" i="4"/>
  <c r="AY22" i="4"/>
  <c r="BH79" i="4"/>
  <c r="AV79" i="4"/>
  <c r="BL22" i="4"/>
  <c r="AZ22" i="4"/>
  <c r="F61" i="4"/>
  <c r="BG60" i="4"/>
  <c r="AU60" i="4"/>
  <c r="BK40" i="4"/>
  <c r="AY40" i="4"/>
  <c r="BJ79" i="4"/>
  <c r="AX79" i="4"/>
  <c r="BI22" i="4"/>
  <c r="AW22" i="4"/>
  <c r="BK59" i="4"/>
  <c r="AY59" i="4"/>
  <c r="F99" i="4"/>
  <c r="BG98" i="4"/>
  <c r="AU98" i="4"/>
  <c r="BI59" i="4"/>
  <c r="AW59" i="4"/>
  <c r="BL97" i="4"/>
  <c r="AZ97" i="4"/>
  <c r="BM79" i="4"/>
  <c r="BA79" i="4"/>
  <c r="BH22" i="4"/>
  <c r="AV22" i="4"/>
  <c r="BJ22" i="4"/>
  <c r="AX22" i="4"/>
  <c r="BN40" i="4"/>
  <c r="BB40" i="4"/>
  <c r="BM97" i="4"/>
  <c r="BA97" i="4"/>
  <c r="BM40" i="4"/>
  <c r="BA40" i="4"/>
  <c r="BL40" i="4"/>
  <c r="AZ40" i="4"/>
  <c r="BK79" i="4"/>
  <c r="AY79" i="4"/>
  <c r="BM22" i="4"/>
  <c r="BA22" i="4"/>
  <c r="F26" i="21" l="1"/>
  <c r="P26" i="21" s="1"/>
  <c r="O27" i="20"/>
  <c r="P62" i="19"/>
  <c r="O63" i="19"/>
  <c r="F62" i="20"/>
  <c r="P62" i="20" s="1"/>
  <c r="F64" i="21"/>
  <c r="P64" i="21" s="1"/>
  <c r="O65" i="20"/>
  <c r="O84" i="20"/>
  <c r="F83" i="21"/>
  <c r="P83" i="21" s="1"/>
  <c r="F43" i="20"/>
  <c r="P43" i="20" s="1"/>
  <c r="P43" i="19"/>
  <c r="O44" i="19"/>
  <c r="F81" i="20"/>
  <c r="P81" i="20" s="1"/>
  <c r="O82" i="19"/>
  <c r="P81" i="19"/>
  <c r="F100" i="20"/>
  <c r="O101" i="19"/>
  <c r="P100" i="19"/>
  <c r="BI100" i="21"/>
  <c r="AW100" i="21"/>
  <c r="AW98" i="20"/>
  <c r="BI98" i="20"/>
  <c r="H99" i="20"/>
  <c r="G99" i="20"/>
  <c r="J99" i="20"/>
  <c r="I99" i="20"/>
  <c r="P99" i="20"/>
  <c r="AV100" i="21"/>
  <c r="BH100" i="21"/>
  <c r="BH98" i="20"/>
  <c r="AV98" i="20"/>
  <c r="F24" i="20"/>
  <c r="P24" i="20" s="1"/>
  <c r="O25" i="19"/>
  <c r="P24" i="19"/>
  <c r="AX100" i="21"/>
  <c r="BJ100" i="21"/>
  <c r="F102" i="21"/>
  <c r="O103" i="20"/>
  <c r="BJ98" i="20"/>
  <c r="AX98" i="20"/>
  <c r="F45" i="21"/>
  <c r="P45" i="21" s="1"/>
  <c r="O46" i="20"/>
  <c r="O104" i="21"/>
  <c r="O46" i="21"/>
  <c r="AY100" i="21"/>
  <c r="BK100" i="21"/>
  <c r="J101" i="21"/>
  <c r="I101" i="21"/>
  <c r="H101" i="21"/>
  <c r="G101" i="21"/>
  <c r="P101" i="21"/>
  <c r="BK98" i="20"/>
  <c r="AY98" i="20"/>
  <c r="CJ78" i="4"/>
  <c r="CA74" i="19"/>
  <c r="CV74" i="19"/>
  <c r="G99" i="4"/>
  <c r="J99" i="4"/>
  <c r="I99" i="4"/>
  <c r="H99" i="4"/>
  <c r="G88" i="22"/>
  <c r="M99" i="4"/>
  <c r="K99" i="4"/>
  <c r="L99" i="4"/>
  <c r="AX98" i="4"/>
  <c r="BJ98" i="4"/>
  <c r="G13" i="22"/>
  <c r="J24" i="4"/>
  <c r="G24" i="4"/>
  <c r="K24" i="4"/>
  <c r="H24" i="4"/>
  <c r="L24" i="4"/>
  <c r="I24" i="4"/>
  <c r="M24" i="4"/>
  <c r="G31" i="22"/>
  <c r="H42" i="4"/>
  <c r="L42" i="4"/>
  <c r="I42" i="4"/>
  <c r="M42" i="4"/>
  <c r="J42" i="4"/>
  <c r="G42" i="4"/>
  <c r="K42" i="4"/>
  <c r="AV98" i="4"/>
  <c r="BH98" i="4"/>
  <c r="BI100" i="19"/>
  <c r="AW100" i="19"/>
  <c r="AV100" i="19"/>
  <c r="BH100" i="19"/>
  <c r="G70" i="22"/>
  <c r="G81" i="4"/>
  <c r="K81" i="4"/>
  <c r="H81" i="4"/>
  <c r="L81" i="4"/>
  <c r="I81" i="4"/>
  <c r="M81" i="4"/>
  <c r="J81" i="4"/>
  <c r="W78" i="4"/>
  <c r="BZ78" i="4" s="1"/>
  <c r="J101" i="19"/>
  <c r="I101" i="19"/>
  <c r="H101" i="19"/>
  <c r="G101" i="19"/>
  <c r="AW98" i="4"/>
  <c r="BI98" i="4"/>
  <c r="BJ100" i="19"/>
  <c r="AX100" i="19"/>
  <c r="G50" i="22"/>
  <c r="G61" i="4"/>
  <c r="K61" i="4"/>
  <c r="H61" i="4"/>
  <c r="L61" i="4"/>
  <c r="I61" i="4"/>
  <c r="M61" i="4"/>
  <c r="J61" i="4"/>
  <c r="AY98" i="4"/>
  <c r="BK98" i="4"/>
  <c r="BK100" i="19"/>
  <c r="AY100" i="19"/>
  <c r="BS76" i="19"/>
  <c r="CT77" i="4"/>
  <c r="CN76" i="19"/>
  <c r="U76" i="19"/>
  <c r="CS76" i="19" s="1"/>
  <c r="CH76" i="19"/>
  <c r="S76" i="19"/>
  <c r="CQ76" i="19" s="1"/>
  <c r="T76" i="19"/>
  <c r="BW76" i="19" s="1"/>
  <c r="CS77" i="4"/>
  <c r="CP77" i="4"/>
  <c r="P78" i="4"/>
  <c r="Q78" i="4"/>
  <c r="CP78" i="4" s="1"/>
  <c r="V78" i="4"/>
  <c r="BY78" i="4" s="1"/>
  <c r="BS78" i="4"/>
  <c r="CI76" i="19"/>
  <c r="Q76" i="19"/>
  <c r="CO76" i="19" s="1"/>
  <c r="W76" i="19"/>
  <c r="CU76" i="19" s="1"/>
  <c r="V76" i="19"/>
  <c r="CT76" i="19" s="1"/>
  <c r="CI78" i="4"/>
  <c r="R76" i="19"/>
  <c r="CP76" i="19" s="1"/>
  <c r="CO78" i="4"/>
  <c r="O79" i="4"/>
  <c r="CJ79" i="4" s="1"/>
  <c r="R78" i="4"/>
  <c r="CQ78" i="4" s="1"/>
  <c r="CA76" i="4"/>
  <c r="CB76" i="4" s="1"/>
  <c r="BZ77" i="4"/>
  <c r="S78" i="4"/>
  <c r="BV78" i="4" s="1"/>
  <c r="BY77" i="4"/>
  <c r="BW75" i="19"/>
  <c r="J66" i="22"/>
  <c r="K66" i="22" s="1"/>
  <c r="BU75" i="19"/>
  <c r="BX75" i="19"/>
  <c r="CQ75" i="19"/>
  <c r="CW76" i="4"/>
  <c r="T78" i="4"/>
  <c r="CS78" i="4" s="1"/>
  <c r="BY75" i="19"/>
  <c r="CR77" i="4"/>
  <c r="CU75" i="19"/>
  <c r="BT75" i="19"/>
  <c r="AB3" i="24"/>
  <c r="AB9" i="24" s="1"/>
  <c r="AB4" i="24"/>
  <c r="AB10" i="24" s="1"/>
  <c r="AB6" i="24"/>
  <c r="AB12" i="24" s="1"/>
  <c r="AB5" i="24"/>
  <c r="AB11" i="24" s="1"/>
  <c r="AC3" i="24"/>
  <c r="AC9" i="24" s="1"/>
  <c r="AC6" i="24"/>
  <c r="AC12" i="24" s="1"/>
  <c r="AC5" i="24"/>
  <c r="AC11" i="24" s="1"/>
  <c r="AC4" i="24"/>
  <c r="AC10" i="24" s="1"/>
  <c r="AE2" i="24"/>
  <c r="AD7" i="24"/>
  <c r="AD13" i="24" s="1"/>
  <c r="CI21" i="4"/>
  <c r="CJ21" i="4"/>
  <c r="CJ98" i="4"/>
  <c r="CI98" i="4"/>
  <c r="CJ40" i="4"/>
  <c r="CI40" i="4"/>
  <c r="CJ59" i="4"/>
  <c r="CI59" i="4"/>
  <c r="CP17" i="21"/>
  <c r="CA92" i="20"/>
  <c r="J84" i="22"/>
  <c r="K84" i="22" s="1"/>
  <c r="T95" i="19"/>
  <c r="S95" i="19"/>
  <c r="R95" i="19"/>
  <c r="Q95" i="19"/>
  <c r="CR97" i="4"/>
  <c r="BV97" i="4"/>
  <c r="BU93" i="20"/>
  <c r="CP93" i="20"/>
  <c r="CR93" i="20"/>
  <c r="BW93" i="20"/>
  <c r="CR94" i="19"/>
  <c r="BW94" i="19"/>
  <c r="N82" i="22"/>
  <c r="T93" i="21"/>
  <c r="S93" i="21"/>
  <c r="R93" i="21"/>
  <c r="Q93" i="21"/>
  <c r="BT97" i="4"/>
  <c r="CP97" i="4"/>
  <c r="BT94" i="19"/>
  <c r="CO94" i="19"/>
  <c r="CV93" i="19"/>
  <c r="L83" i="22"/>
  <c r="M83" i="22" s="1"/>
  <c r="T94" i="20"/>
  <c r="S94" i="20"/>
  <c r="R94" i="20"/>
  <c r="Q94" i="20"/>
  <c r="BU97" i="4"/>
  <c r="CQ97" i="4"/>
  <c r="CP94" i="19"/>
  <c r="BU94" i="19"/>
  <c r="CA92" i="21"/>
  <c r="BV94" i="19"/>
  <c r="CQ94" i="19"/>
  <c r="BW97" i="4"/>
  <c r="CS97" i="4"/>
  <c r="CQ93" i="20"/>
  <c r="BV93" i="20"/>
  <c r="CV92" i="20"/>
  <c r="T98" i="4"/>
  <c r="S98" i="4"/>
  <c r="R98" i="4"/>
  <c r="Q98" i="4"/>
  <c r="BT93" i="20"/>
  <c r="CO93" i="20"/>
  <c r="CT36" i="20"/>
  <c r="CV53" i="21"/>
  <c r="CA53" i="21"/>
  <c r="CR74" i="21"/>
  <c r="BX74" i="21"/>
  <c r="CP75" i="20"/>
  <c r="CQ74" i="21"/>
  <c r="CU74" i="21"/>
  <c r="CO74" i="21"/>
  <c r="BU74" i="21"/>
  <c r="BW36" i="21"/>
  <c r="K27" i="22"/>
  <c r="O44" i="22"/>
  <c r="U37" i="21"/>
  <c r="CS37" i="21" s="1"/>
  <c r="N26" i="22"/>
  <c r="CN56" i="20"/>
  <c r="L45" i="22"/>
  <c r="M45" i="22" s="1"/>
  <c r="O25" i="22"/>
  <c r="O63" i="22"/>
  <c r="V56" i="21"/>
  <c r="BY56" i="21" s="1"/>
  <c r="N45" i="22"/>
  <c r="O6" i="22"/>
  <c r="CU17" i="21"/>
  <c r="K46" i="22"/>
  <c r="O64" i="22"/>
  <c r="CN37" i="20"/>
  <c r="L26" i="22"/>
  <c r="M26" i="22" s="1"/>
  <c r="BZ36" i="20"/>
  <c r="R20" i="19"/>
  <c r="CP20" i="19" s="1"/>
  <c r="CR17" i="21"/>
  <c r="CO21" i="4"/>
  <c r="CO36" i="20"/>
  <c r="CQ17" i="21"/>
  <c r="CA54" i="20"/>
  <c r="CS36" i="20"/>
  <c r="CS17" i="21"/>
  <c r="CV35" i="20"/>
  <c r="CQ36" i="20"/>
  <c r="CO17" i="21"/>
  <c r="CR36" i="20"/>
  <c r="CA35" i="20"/>
  <c r="BT75" i="20"/>
  <c r="CA75" i="20" s="1"/>
  <c r="CR75" i="20"/>
  <c r="CS75" i="20"/>
  <c r="CT17" i="21"/>
  <c r="U37" i="20"/>
  <c r="BX37" i="20" s="1"/>
  <c r="CA74" i="20"/>
  <c r="CT75" i="20"/>
  <c r="CU75" i="20"/>
  <c r="CV74" i="20"/>
  <c r="CQ75" i="20"/>
  <c r="CH56" i="20"/>
  <c r="BU36" i="20"/>
  <c r="CA17" i="19"/>
  <c r="CV17" i="19"/>
  <c r="BX93" i="20"/>
  <c r="BS37" i="20"/>
  <c r="CA54" i="21"/>
  <c r="W37" i="20"/>
  <c r="CU37" i="20" s="1"/>
  <c r="V37" i="20"/>
  <c r="CT37" i="20" s="1"/>
  <c r="CV54" i="20"/>
  <c r="Q37" i="20"/>
  <c r="CO37" i="20" s="1"/>
  <c r="CH37" i="20"/>
  <c r="R37" i="20"/>
  <c r="BU37" i="20" s="1"/>
  <c r="CI37" i="20"/>
  <c r="T37" i="20"/>
  <c r="CR37" i="20" s="1"/>
  <c r="S37" i="20"/>
  <c r="BV37" i="20" s="1"/>
  <c r="CI56" i="20"/>
  <c r="V56" i="20"/>
  <c r="CT56" i="20" s="1"/>
  <c r="U56" i="20"/>
  <c r="BX56" i="20" s="1"/>
  <c r="S56" i="20"/>
  <c r="CQ56" i="20" s="1"/>
  <c r="BS56" i="20"/>
  <c r="Q56" i="20"/>
  <c r="CO56" i="20" s="1"/>
  <c r="R56" i="20"/>
  <c r="BU56" i="20" s="1"/>
  <c r="T56" i="20"/>
  <c r="BW56" i="20" s="1"/>
  <c r="W56" i="20"/>
  <c r="BZ56" i="20" s="1"/>
  <c r="CP75" i="21"/>
  <c r="J28" i="22"/>
  <c r="J47" i="22"/>
  <c r="K47" i="22" s="1"/>
  <c r="BT36" i="21"/>
  <c r="CT55" i="20"/>
  <c r="BX55" i="20"/>
  <c r="CV35" i="21"/>
  <c r="BU36" i="21"/>
  <c r="CQ75" i="21"/>
  <c r="BT75" i="21"/>
  <c r="CS75" i="21"/>
  <c r="CP55" i="20"/>
  <c r="CQ55" i="20"/>
  <c r="CA35" i="21"/>
  <c r="BZ75" i="21"/>
  <c r="T56" i="21"/>
  <c r="CR56" i="21" s="1"/>
  <c r="CV92" i="21"/>
  <c r="CR55" i="20"/>
  <c r="CT36" i="21"/>
  <c r="BY75" i="21"/>
  <c r="BZ18" i="19"/>
  <c r="CR75" i="21"/>
  <c r="CS36" i="21"/>
  <c r="CV54" i="21"/>
  <c r="BC36" i="20"/>
  <c r="BZ36" i="21"/>
  <c r="R37" i="21"/>
  <c r="BU37" i="21" s="1"/>
  <c r="BZ93" i="20"/>
  <c r="BS37" i="21"/>
  <c r="CN37" i="21"/>
  <c r="CH37" i="21"/>
  <c r="BO93" i="20"/>
  <c r="BC75" i="20"/>
  <c r="BC93" i="20"/>
  <c r="CQ36" i="21"/>
  <c r="Q37" i="21"/>
  <c r="CO37" i="21" s="1"/>
  <c r="S37" i="21"/>
  <c r="CQ37" i="21" s="1"/>
  <c r="CI37" i="21"/>
  <c r="BZ55" i="20"/>
  <c r="CN94" i="20"/>
  <c r="W37" i="21"/>
  <c r="BZ37" i="21" s="1"/>
  <c r="BT55" i="20"/>
  <c r="U94" i="20"/>
  <c r="CS94" i="20" s="1"/>
  <c r="T37" i="21"/>
  <c r="BW37" i="21" s="1"/>
  <c r="CA34" i="21"/>
  <c r="BC17" i="21"/>
  <c r="V94" i="20"/>
  <c r="BY94" i="20" s="1"/>
  <c r="V37" i="21"/>
  <c r="CT37" i="21" s="1"/>
  <c r="CV34" i="21"/>
  <c r="BO36" i="21"/>
  <c r="AZ56" i="20"/>
  <c r="BL56" i="20"/>
  <c r="L57" i="20"/>
  <c r="I57" i="20"/>
  <c r="M57" i="20"/>
  <c r="H57" i="20"/>
  <c r="K57" i="20"/>
  <c r="J57" i="20"/>
  <c r="G57" i="20"/>
  <c r="BG57" i="20"/>
  <c r="AU57" i="20"/>
  <c r="W56" i="21"/>
  <c r="CU56" i="21" s="1"/>
  <c r="AZ37" i="20"/>
  <c r="BL37" i="20"/>
  <c r="BK56" i="20"/>
  <c r="AY56" i="20"/>
  <c r="BH55" i="21"/>
  <c r="AV55" i="21"/>
  <c r="AY56" i="21"/>
  <c r="BK56" i="21"/>
  <c r="AY37" i="21"/>
  <c r="BK37" i="21"/>
  <c r="L95" i="21"/>
  <c r="M95" i="21"/>
  <c r="K95" i="21"/>
  <c r="AU95" i="21"/>
  <c r="BG95" i="21"/>
  <c r="BN37" i="20"/>
  <c r="BB37" i="20"/>
  <c r="M94" i="21"/>
  <c r="L94" i="21"/>
  <c r="K94" i="21"/>
  <c r="AU94" i="21"/>
  <c r="BG94" i="21"/>
  <c r="U93" i="21"/>
  <c r="CN93" i="21"/>
  <c r="BS93" i="21"/>
  <c r="CI93" i="21"/>
  <c r="CH93" i="21"/>
  <c r="V93" i="21"/>
  <c r="W93" i="21"/>
  <c r="BH56" i="20"/>
  <c r="AV56" i="20"/>
  <c r="BL55" i="21"/>
  <c r="AZ55" i="21"/>
  <c r="BB56" i="21"/>
  <c r="BN56" i="21"/>
  <c r="BJ37" i="21"/>
  <c r="AX37" i="21"/>
  <c r="BC75" i="21"/>
  <c r="BL94" i="20"/>
  <c r="AZ94" i="20"/>
  <c r="S56" i="21"/>
  <c r="CQ56" i="21" s="1"/>
  <c r="Q56" i="21"/>
  <c r="BT56" i="21" s="1"/>
  <c r="CH56" i="21"/>
  <c r="W94" i="20"/>
  <c r="BZ94" i="20" s="1"/>
  <c r="BC36" i="21"/>
  <c r="I76" i="20"/>
  <c r="L76" i="20"/>
  <c r="M76" i="20"/>
  <c r="J76" i="20"/>
  <c r="K76" i="20"/>
  <c r="H76" i="20"/>
  <c r="G76" i="20"/>
  <c r="AU76" i="20"/>
  <c r="BG76" i="20"/>
  <c r="L65" i="22"/>
  <c r="BO75" i="20"/>
  <c r="BB56" i="20"/>
  <c r="BN56" i="20"/>
  <c r="H18" i="20"/>
  <c r="I18" i="20"/>
  <c r="G18" i="20"/>
  <c r="L18" i="20"/>
  <c r="K18" i="20"/>
  <c r="J18" i="20"/>
  <c r="M18" i="20"/>
  <c r="AU18" i="20"/>
  <c r="BG18" i="20"/>
  <c r="L7" i="22"/>
  <c r="M7" i="22" s="1"/>
  <c r="BO36" i="20"/>
  <c r="CN55" i="21"/>
  <c r="S55" i="21"/>
  <c r="CI55" i="21"/>
  <c r="U55" i="21"/>
  <c r="T55" i="21"/>
  <c r="CH55" i="21"/>
  <c r="BS55" i="21"/>
  <c r="V55" i="21"/>
  <c r="R55" i="21"/>
  <c r="Q55" i="21"/>
  <c r="W55" i="21"/>
  <c r="BB55" i="21"/>
  <c r="BN55" i="21"/>
  <c r="BL56" i="21"/>
  <c r="AZ56" i="21"/>
  <c r="AV37" i="21"/>
  <c r="BH37" i="21"/>
  <c r="H20" i="20"/>
  <c r="M20" i="20"/>
  <c r="K20" i="20"/>
  <c r="G20" i="20"/>
  <c r="I20" i="20"/>
  <c r="L20" i="20"/>
  <c r="J20" i="20"/>
  <c r="BG20" i="20"/>
  <c r="AU20" i="20"/>
  <c r="BY93" i="20"/>
  <c r="R56" i="21"/>
  <c r="CP56" i="21" s="1"/>
  <c r="CI56" i="21"/>
  <c r="CH94" i="20"/>
  <c r="BK37" i="20"/>
  <c r="AY37" i="20"/>
  <c r="AW56" i="20"/>
  <c r="BI56" i="20"/>
  <c r="BC55" i="20"/>
  <c r="BO55" i="20"/>
  <c r="BO17" i="21"/>
  <c r="AX55" i="21"/>
  <c r="BJ55" i="21"/>
  <c r="BH56" i="21"/>
  <c r="AV56" i="21"/>
  <c r="BA37" i="21"/>
  <c r="BM37" i="21"/>
  <c r="BA37" i="20"/>
  <c r="BM37" i="20"/>
  <c r="BK55" i="21"/>
  <c r="AY55" i="21"/>
  <c r="AX56" i="21"/>
  <c r="BJ56" i="21"/>
  <c r="AW37" i="21"/>
  <c r="BI37" i="21"/>
  <c r="M95" i="20"/>
  <c r="K95" i="20"/>
  <c r="L95" i="20"/>
  <c r="AU95" i="20"/>
  <c r="BG95" i="20"/>
  <c r="K19" i="20"/>
  <c r="J19" i="20"/>
  <c r="G19" i="20"/>
  <c r="I19" i="20"/>
  <c r="H19" i="20"/>
  <c r="L19" i="20"/>
  <c r="M19" i="20"/>
  <c r="AU19" i="20"/>
  <c r="BG19" i="20"/>
  <c r="U56" i="21"/>
  <c r="CS56" i="21" s="1"/>
  <c r="CI94" i="20"/>
  <c r="BI37" i="20"/>
  <c r="AW37" i="20"/>
  <c r="BO75" i="21"/>
  <c r="AZ93" i="21"/>
  <c r="BL93" i="21"/>
  <c r="BJ56" i="20"/>
  <c r="AX56" i="20"/>
  <c r="CN56" i="21"/>
  <c r="BS56" i="21"/>
  <c r="AX37" i="20"/>
  <c r="BJ37" i="20"/>
  <c r="BM94" i="20"/>
  <c r="BA94" i="20"/>
  <c r="BM93" i="21"/>
  <c r="BA93" i="21"/>
  <c r="BM56" i="20"/>
  <c r="BA56" i="20"/>
  <c r="BI55" i="21"/>
  <c r="AW55" i="21"/>
  <c r="BA56" i="21"/>
  <c r="BM56" i="21"/>
  <c r="BB37" i="21"/>
  <c r="BN37" i="21"/>
  <c r="I19" i="21"/>
  <c r="G19" i="21"/>
  <c r="H19" i="21"/>
  <c r="J19" i="21"/>
  <c r="K19" i="21"/>
  <c r="M19" i="21"/>
  <c r="L19" i="21"/>
  <c r="AU19" i="21"/>
  <c r="BG19" i="21"/>
  <c r="G38" i="20"/>
  <c r="M38" i="20"/>
  <c r="K38" i="20"/>
  <c r="J38" i="20"/>
  <c r="H38" i="20"/>
  <c r="L38" i="20"/>
  <c r="I38" i="20"/>
  <c r="AU38" i="20"/>
  <c r="BG38" i="20"/>
  <c r="M20" i="21"/>
  <c r="L20" i="21"/>
  <c r="G20" i="21"/>
  <c r="K20" i="21"/>
  <c r="I20" i="21"/>
  <c r="H20" i="21"/>
  <c r="J20" i="21"/>
  <c r="AU20" i="21"/>
  <c r="BG20" i="21"/>
  <c r="BS94" i="20"/>
  <c r="L27" i="22"/>
  <c r="M27" i="22" s="1"/>
  <c r="BH37" i="20"/>
  <c r="AV37" i="20"/>
  <c r="BN94" i="20"/>
  <c r="BB94" i="20"/>
  <c r="BN93" i="21"/>
  <c r="BB93" i="21"/>
  <c r="BA55" i="21"/>
  <c r="BM55" i="21"/>
  <c r="BI56" i="21"/>
  <c r="AW56" i="21"/>
  <c r="BL37" i="21"/>
  <c r="AZ37" i="21"/>
  <c r="BY94" i="19"/>
  <c r="BC99" i="19"/>
  <c r="BC81" i="19"/>
  <c r="BC62" i="19"/>
  <c r="BC43" i="19"/>
  <c r="BC24" i="19"/>
  <c r="BO43" i="19"/>
  <c r="BO24" i="19"/>
  <c r="BO99" i="19"/>
  <c r="BO81" i="19"/>
  <c r="BO62" i="19"/>
  <c r="CS94" i="19"/>
  <c r="CA93" i="19"/>
  <c r="BZ37" i="19"/>
  <c r="CR56" i="19"/>
  <c r="CP56" i="19"/>
  <c r="CT18" i="19"/>
  <c r="BS21" i="4"/>
  <c r="CA36" i="19"/>
  <c r="BW18" i="19"/>
  <c r="CQ18" i="19"/>
  <c r="CV55" i="19"/>
  <c r="CA55" i="19"/>
  <c r="BT56" i="19"/>
  <c r="CO18" i="19"/>
  <c r="CV36" i="19"/>
  <c r="CW19" i="4"/>
  <c r="CS18" i="19"/>
  <c r="CA17" i="20"/>
  <c r="BT37" i="19"/>
  <c r="CV17" i="20"/>
  <c r="CT56" i="19"/>
  <c r="CQ56" i="19"/>
  <c r="R38" i="19"/>
  <c r="CP38" i="19" s="1"/>
  <c r="V38" i="19"/>
  <c r="CT38" i="19" s="1"/>
  <c r="BS38" i="19"/>
  <c r="W38" i="19"/>
  <c r="CU38" i="19" s="1"/>
  <c r="CN38" i="19"/>
  <c r="BU37" i="19"/>
  <c r="BX56" i="19"/>
  <c r="CR37" i="19"/>
  <c r="CV37" i="19" s="1"/>
  <c r="BZ56" i="19"/>
  <c r="BZ94" i="19"/>
  <c r="BX37" i="19"/>
  <c r="BY37" i="19"/>
  <c r="CA17" i="21"/>
  <c r="CH57" i="19"/>
  <c r="BS57" i="19"/>
  <c r="U57" i="19"/>
  <c r="CS57" i="19" s="1"/>
  <c r="W57" i="19"/>
  <c r="BZ57" i="19" s="1"/>
  <c r="V57" i="19"/>
  <c r="CT57" i="19" s="1"/>
  <c r="T57" i="19"/>
  <c r="BW57" i="19" s="1"/>
  <c r="Q57" i="19"/>
  <c r="CO57" i="19" s="1"/>
  <c r="R57" i="19"/>
  <c r="BU57" i="19" s="1"/>
  <c r="S57" i="19"/>
  <c r="CQ57" i="19" s="1"/>
  <c r="CN57" i="19"/>
  <c r="CI57" i="19"/>
  <c r="CI95" i="19"/>
  <c r="CH95" i="19"/>
  <c r="BS95" i="19"/>
  <c r="CN95" i="19"/>
  <c r="W95" i="19"/>
  <c r="CU95" i="19" s="1"/>
  <c r="V95" i="19"/>
  <c r="BY95" i="19" s="1"/>
  <c r="U95" i="19"/>
  <c r="BX95" i="19" s="1"/>
  <c r="R19" i="19"/>
  <c r="CP19" i="19" s="1"/>
  <c r="CH19" i="19"/>
  <c r="S19" i="19"/>
  <c r="BV19" i="19" s="1"/>
  <c r="T19" i="19"/>
  <c r="CR19" i="19" s="1"/>
  <c r="Q19" i="19"/>
  <c r="CO19" i="19" s="1"/>
  <c r="W19" i="19"/>
  <c r="CU19" i="19" s="1"/>
  <c r="CN19" i="19"/>
  <c r="V19" i="19"/>
  <c r="BY19" i="19" s="1"/>
  <c r="BS19" i="19"/>
  <c r="CI19" i="19"/>
  <c r="U19" i="19"/>
  <c r="CS19" i="19" s="1"/>
  <c r="BV37" i="19"/>
  <c r="CP18" i="19"/>
  <c r="S38" i="19"/>
  <c r="BV38" i="19" s="1"/>
  <c r="U38" i="19"/>
  <c r="CS38" i="19" s="1"/>
  <c r="T38" i="19"/>
  <c r="BW38" i="19" s="1"/>
  <c r="CI38" i="19"/>
  <c r="Q38" i="19"/>
  <c r="CO38" i="19" s="1"/>
  <c r="CH38" i="19"/>
  <c r="CA19" i="4"/>
  <c r="CB19" i="4" s="1"/>
  <c r="CT20" i="4"/>
  <c r="BI63" i="19"/>
  <c r="AW63" i="19"/>
  <c r="L45" i="19"/>
  <c r="BG45" i="19"/>
  <c r="F46" i="19"/>
  <c r="M45" i="19"/>
  <c r="I45" i="19"/>
  <c r="G45" i="19"/>
  <c r="J45" i="19"/>
  <c r="K45" i="19"/>
  <c r="H45" i="19"/>
  <c r="AU45" i="19"/>
  <c r="BJ82" i="19"/>
  <c r="AX82" i="19"/>
  <c r="BL100" i="19"/>
  <c r="AZ100" i="19"/>
  <c r="BG83" i="19"/>
  <c r="J83" i="19"/>
  <c r="G83" i="19"/>
  <c r="M83" i="19"/>
  <c r="L83" i="19"/>
  <c r="I83" i="19"/>
  <c r="F84" i="19"/>
  <c r="K83" i="19"/>
  <c r="H83" i="19"/>
  <c r="AU83" i="19"/>
  <c r="BN100" i="19"/>
  <c r="BB100" i="19"/>
  <c r="BM25" i="19"/>
  <c r="BA25" i="19"/>
  <c r="BH25" i="19"/>
  <c r="AV25" i="19"/>
  <c r="BL25" i="19"/>
  <c r="AZ25" i="19"/>
  <c r="AV44" i="19"/>
  <c r="BH44" i="19"/>
  <c r="BK82" i="19"/>
  <c r="AY82" i="19"/>
  <c r="BN44" i="19"/>
  <c r="BB44" i="19"/>
  <c r="BM100" i="19"/>
  <c r="BA100" i="19"/>
  <c r="BN63" i="19"/>
  <c r="BB63" i="19"/>
  <c r="BI25" i="19"/>
  <c r="AW25" i="19"/>
  <c r="BL44" i="19"/>
  <c r="AZ44" i="19"/>
  <c r="BM82" i="19"/>
  <c r="BA82" i="19"/>
  <c r="BK63" i="19"/>
  <c r="AY63" i="19"/>
  <c r="K26" i="19"/>
  <c r="BG26" i="19"/>
  <c r="F27" i="19"/>
  <c r="M26" i="19"/>
  <c r="G26" i="19"/>
  <c r="L26" i="19"/>
  <c r="J26" i="19"/>
  <c r="I26" i="19"/>
  <c r="H26" i="19"/>
  <c r="AU26" i="19"/>
  <c r="BK25" i="19"/>
  <c r="AY25" i="19"/>
  <c r="BJ25" i="19"/>
  <c r="AX25" i="19"/>
  <c r="BJ44" i="19"/>
  <c r="AX44" i="19"/>
  <c r="BM44" i="19"/>
  <c r="BA44" i="19"/>
  <c r="BH82" i="19"/>
  <c r="AV82" i="19"/>
  <c r="BH63" i="19"/>
  <c r="AV63" i="19"/>
  <c r="BL63" i="19"/>
  <c r="AZ63" i="19"/>
  <c r="BN25" i="19"/>
  <c r="BB25" i="19"/>
  <c r="BI44" i="19"/>
  <c r="AW44" i="19"/>
  <c r="BI82" i="19"/>
  <c r="AW82" i="19"/>
  <c r="K64" i="19"/>
  <c r="BG64" i="19"/>
  <c r="J64" i="19"/>
  <c r="F65" i="19"/>
  <c r="L64" i="19"/>
  <c r="M64" i="19"/>
  <c r="I64" i="19"/>
  <c r="H64" i="19"/>
  <c r="G64" i="19"/>
  <c r="AU64" i="19"/>
  <c r="BN82" i="19"/>
  <c r="BB82" i="19"/>
  <c r="BM63" i="19"/>
  <c r="BA63" i="19"/>
  <c r="BJ63" i="19"/>
  <c r="AX63" i="19"/>
  <c r="BK44" i="19"/>
  <c r="AY44" i="19"/>
  <c r="BL82" i="19"/>
  <c r="AZ82" i="19"/>
  <c r="F102" i="19"/>
  <c r="L101" i="19"/>
  <c r="BG101" i="19"/>
  <c r="M101" i="19"/>
  <c r="K101" i="19"/>
  <c r="AU101" i="19"/>
  <c r="BY20" i="4"/>
  <c r="CV20" i="4"/>
  <c r="BZ20" i="4"/>
  <c r="BW20" i="4"/>
  <c r="BT20" i="4"/>
  <c r="BU20" i="4"/>
  <c r="O60" i="4"/>
  <c r="U59" i="4"/>
  <c r="T59" i="4"/>
  <c r="S59" i="4"/>
  <c r="W59" i="4"/>
  <c r="V59" i="4"/>
  <c r="R59" i="4"/>
  <c r="Q59" i="4"/>
  <c r="CR20" i="4"/>
  <c r="O99" i="4"/>
  <c r="W98" i="4"/>
  <c r="V98" i="4"/>
  <c r="U98" i="4"/>
  <c r="O22" i="4"/>
  <c r="W21" i="4"/>
  <c r="BZ21" i="4" s="1"/>
  <c r="V21" i="4"/>
  <c r="BY21" i="4" s="1"/>
  <c r="U21" i="4"/>
  <c r="BX21" i="4" s="1"/>
  <c r="T21" i="4"/>
  <c r="BW21" i="4" s="1"/>
  <c r="S21" i="4"/>
  <c r="BV21" i="4" s="1"/>
  <c r="R21" i="4"/>
  <c r="BU21" i="4" s="1"/>
  <c r="Q21" i="4"/>
  <c r="BT21" i="4" s="1"/>
  <c r="P21" i="4"/>
  <c r="O41" i="4"/>
  <c r="R40" i="4"/>
  <c r="Q40" i="4"/>
  <c r="U40" i="4"/>
  <c r="T40" i="4"/>
  <c r="S40" i="4"/>
  <c r="W40" i="4"/>
  <c r="V40" i="4"/>
  <c r="CA95" i="4"/>
  <c r="CB95" i="4" s="1"/>
  <c r="CW38" i="4"/>
  <c r="CA38" i="4"/>
  <c r="CB38" i="4" s="1"/>
  <c r="CA57" i="4"/>
  <c r="CB57" i="4" s="1"/>
  <c r="CW57" i="4"/>
  <c r="CW95" i="4"/>
  <c r="BZ96" i="4"/>
  <c r="CV96" i="4"/>
  <c r="CQ58" i="4"/>
  <c r="BU58" i="4"/>
  <c r="CO40" i="4"/>
  <c r="P40" i="4"/>
  <c r="BS40" i="4"/>
  <c r="CT78" i="4"/>
  <c r="BX78" i="4"/>
  <c r="CQ39" i="4"/>
  <c r="BU39" i="4"/>
  <c r="CV39" i="4"/>
  <c r="BZ39" i="4"/>
  <c r="BS97" i="4"/>
  <c r="P97" i="4"/>
  <c r="CO97" i="4"/>
  <c r="BW58" i="4"/>
  <c r="CS58" i="4"/>
  <c r="BZ58" i="4"/>
  <c r="CV58" i="4"/>
  <c r="BY39" i="4"/>
  <c r="CU39" i="4"/>
  <c r="BX39" i="4"/>
  <c r="CT39" i="4"/>
  <c r="BT58" i="4"/>
  <c r="CP58" i="4"/>
  <c r="BV58" i="4"/>
  <c r="CR58" i="4"/>
  <c r="CU96" i="4"/>
  <c r="BY96" i="4"/>
  <c r="CO59" i="4"/>
  <c r="BS59" i="4"/>
  <c r="P59" i="4"/>
  <c r="BY58" i="4"/>
  <c r="CU58" i="4"/>
  <c r="CS39" i="4"/>
  <c r="BW39" i="4"/>
  <c r="BX96" i="4"/>
  <c r="CT96" i="4"/>
  <c r="BX58" i="4"/>
  <c r="CT58" i="4"/>
  <c r="BT39" i="4"/>
  <c r="CP39" i="4"/>
  <c r="CR39" i="4"/>
  <c r="BV39" i="4"/>
  <c r="BC97" i="4"/>
  <c r="BC22" i="4"/>
  <c r="BO40" i="4"/>
  <c r="BO79" i="4"/>
  <c r="BO59" i="4"/>
  <c r="BO22" i="4"/>
  <c r="BC40" i="4"/>
  <c r="BO97" i="4"/>
  <c r="BC79" i="4"/>
  <c r="BC59" i="4"/>
  <c r="BJ41" i="4"/>
  <c r="AX41" i="4"/>
  <c r="BB98" i="4"/>
  <c r="BN98" i="4"/>
  <c r="BH60" i="4"/>
  <c r="AV60" i="4"/>
  <c r="BB60" i="4"/>
  <c r="BN60" i="4"/>
  <c r="BK80" i="4"/>
  <c r="AY80" i="4"/>
  <c r="BK23" i="4"/>
  <c r="AY23" i="4"/>
  <c r="BN41" i="4"/>
  <c r="BB41" i="4"/>
  <c r="BH23" i="4"/>
  <c r="AV23" i="4"/>
  <c r="BL98" i="4"/>
  <c r="AZ98" i="4"/>
  <c r="BK60" i="4"/>
  <c r="AY60" i="4"/>
  <c r="BJ80" i="4"/>
  <c r="AX80" i="4"/>
  <c r="BM23" i="4"/>
  <c r="BA23" i="4"/>
  <c r="BM41" i="4"/>
  <c r="BA41" i="4"/>
  <c r="BM98" i="4"/>
  <c r="BA98" i="4"/>
  <c r="BM60" i="4"/>
  <c r="BA60" i="4"/>
  <c r="BI41" i="4"/>
  <c r="AW41" i="4"/>
  <c r="BI60" i="4"/>
  <c r="AW60" i="4"/>
  <c r="BL80" i="4"/>
  <c r="AZ80" i="4"/>
  <c r="BG24" i="4"/>
  <c r="F25" i="4"/>
  <c r="AU24" i="4"/>
  <c r="BG42" i="4"/>
  <c r="F43" i="4"/>
  <c r="AU42" i="4"/>
  <c r="BI80" i="4"/>
  <c r="AW80" i="4"/>
  <c r="BI23" i="4"/>
  <c r="AW23" i="4"/>
  <c r="BK41" i="4"/>
  <c r="AY41" i="4"/>
  <c r="BH80" i="4"/>
  <c r="AV80" i="4"/>
  <c r="BL60" i="4"/>
  <c r="AZ60" i="4"/>
  <c r="BN80" i="4"/>
  <c r="BB80" i="4"/>
  <c r="BL23" i="4"/>
  <c r="AZ23" i="4"/>
  <c r="BJ23" i="4"/>
  <c r="AX23" i="4"/>
  <c r="BH41" i="4"/>
  <c r="AV41" i="4"/>
  <c r="BM80" i="4"/>
  <c r="BA80" i="4"/>
  <c r="BG99" i="4"/>
  <c r="F100" i="4"/>
  <c r="AU99" i="4"/>
  <c r="BJ60" i="4"/>
  <c r="AX60" i="4"/>
  <c r="AU61" i="4"/>
  <c r="BG61" i="4"/>
  <c r="F62" i="4"/>
  <c r="BG81" i="4"/>
  <c r="F82" i="4"/>
  <c r="AU81" i="4"/>
  <c r="BN23" i="4"/>
  <c r="BB23" i="4"/>
  <c r="AZ41" i="4"/>
  <c r="BL41" i="4"/>
  <c r="BH101" i="21" l="1"/>
  <c r="AV101" i="21"/>
  <c r="AW101" i="21"/>
  <c r="BI101" i="21"/>
  <c r="O105" i="21"/>
  <c r="J102" i="21"/>
  <c r="I102" i="21"/>
  <c r="G102" i="21"/>
  <c r="H102" i="21"/>
  <c r="P102" i="21"/>
  <c r="F65" i="21"/>
  <c r="P65" i="21" s="1"/>
  <c r="O66" i="20"/>
  <c r="AX101" i="21"/>
  <c r="BJ101" i="21"/>
  <c r="F46" i="21"/>
  <c r="P46" i="21" s="1"/>
  <c r="O47" i="20"/>
  <c r="F44" i="20"/>
  <c r="P44" i="20" s="1"/>
  <c r="O45" i="19"/>
  <c r="P44" i="19"/>
  <c r="AY101" i="21"/>
  <c r="BK101" i="21"/>
  <c r="BJ99" i="20"/>
  <c r="AX99" i="20"/>
  <c r="O64" i="19"/>
  <c r="P63" i="19"/>
  <c r="F63" i="20"/>
  <c r="P63" i="20" s="1"/>
  <c r="F25" i="20"/>
  <c r="P25" i="20" s="1"/>
  <c r="O26" i="19"/>
  <c r="P25" i="19"/>
  <c r="AY99" i="20"/>
  <c r="BK99" i="20"/>
  <c r="F101" i="20"/>
  <c r="P101" i="19"/>
  <c r="O102" i="19"/>
  <c r="AV99" i="20"/>
  <c r="BH99" i="20"/>
  <c r="J100" i="20"/>
  <c r="G100" i="20"/>
  <c r="I100" i="20"/>
  <c r="H100" i="20"/>
  <c r="P100" i="20"/>
  <c r="F27" i="21"/>
  <c r="P27" i="21" s="1"/>
  <c r="O28" i="20"/>
  <c r="O47" i="21"/>
  <c r="F103" i="21"/>
  <c r="O104" i="20"/>
  <c r="BI99" i="20"/>
  <c r="AW99" i="20"/>
  <c r="F84" i="21"/>
  <c r="P84" i="21" s="1"/>
  <c r="O85" i="20"/>
  <c r="F82" i="20"/>
  <c r="P82" i="20" s="1"/>
  <c r="O83" i="19"/>
  <c r="P82" i="19"/>
  <c r="BV76" i="19"/>
  <c r="J67" i="22"/>
  <c r="K67" i="22" s="1"/>
  <c r="CV78" i="4"/>
  <c r="BT76" i="19"/>
  <c r="G51" i="22"/>
  <c r="H62" i="4"/>
  <c r="L62" i="4"/>
  <c r="I62" i="4"/>
  <c r="M62" i="4"/>
  <c r="J62" i="4"/>
  <c r="G62" i="4"/>
  <c r="K62" i="4"/>
  <c r="BJ101" i="19"/>
  <c r="AX101" i="19"/>
  <c r="BJ99" i="4"/>
  <c r="AX99" i="4"/>
  <c r="G14" i="22"/>
  <c r="G25" i="4"/>
  <c r="K25" i="4"/>
  <c r="H25" i="4"/>
  <c r="L25" i="4"/>
  <c r="I25" i="4"/>
  <c r="M25" i="4"/>
  <c r="J25" i="4"/>
  <c r="G32" i="22"/>
  <c r="I43" i="4"/>
  <c r="M43" i="4"/>
  <c r="J43" i="4"/>
  <c r="G43" i="4"/>
  <c r="K43" i="4"/>
  <c r="H43" i="4"/>
  <c r="L43" i="4"/>
  <c r="BU78" i="4"/>
  <c r="BK101" i="19"/>
  <c r="AY101" i="19"/>
  <c r="AY99" i="4"/>
  <c r="BK99" i="4"/>
  <c r="AW101" i="19"/>
  <c r="BI101" i="19"/>
  <c r="BI99" i="4"/>
  <c r="AW99" i="4"/>
  <c r="J102" i="19"/>
  <c r="G102" i="19"/>
  <c r="I102" i="19"/>
  <c r="H102" i="19"/>
  <c r="G71" i="22"/>
  <c r="H82" i="4"/>
  <c r="L82" i="4"/>
  <c r="I82" i="4"/>
  <c r="M82" i="4"/>
  <c r="J82" i="4"/>
  <c r="G82" i="4"/>
  <c r="K82" i="4"/>
  <c r="G100" i="4"/>
  <c r="I100" i="4"/>
  <c r="H100" i="4"/>
  <c r="J100" i="4"/>
  <c r="G89" i="22"/>
  <c r="K100" i="4"/>
  <c r="L100" i="4"/>
  <c r="M100" i="4"/>
  <c r="AV101" i="19"/>
  <c r="BH101" i="19"/>
  <c r="AV99" i="4"/>
  <c r="BH99" i="4"/>
  <c r="BT78" i="4"/>
  <c r="S79" i="4"/>
  <c r="BV79" i="4" s="1"/>
  <c r="CR76" i="19"/>
  <c r="CV76" i="19" s="1"/>
  <c r="V77" i="19"/>
  <c r="CT77" i="19" s="1"/>
  <c r="CA77" i="4"/>
  <c r="CB77" i="4" s="1"/>
  <c r="CU78" i="4"/>
  <c r="U77" i="19"/>
  <c r="BX77" i="19" s="1"/>
  <c r="BZ76" i="19"/>
  <c r="BX76" i="19"/>
  <c r="CO79" i="4"/>
  <c r="U79" i="4"/>
  <c r="CT79" i="4" s="1"/>
  <c r="P79" i="4"/>
  <c r="W79" i="4"/>
  <c r="CV79" i="4" s="1"/>
  <c r="BY76" i="19"/>
  <c r="BW78" i="4"/>
  <c r="L67" i="22"/>
  <c r="CW77" i="4"/>
  <c r="BU76" i="19"/>
  <c r="CI79" i="4"/>
  <c r="BS77" i="19"/>
  <c r="CI77" i="19"/>
  <c r="V79" i="4"/>
  <c r="CU79" i="4" s="1"/>
  <c r="R79" i="4"/>
  <c r="CQ79" i="4" s="1"/>
  <c r="W77" i="19"/>
  <c r="CU77" i="19" s="1"/>
  <c r="CR78" i="4"/>
  <c r="Q79" i="4"/>
  <c r="CP79" i="4" s="1"/>
  <c r="O80" i="4"/>
  <c r="CI80" i="4" s="1"/>
  <c r="BS79" i="4"/>
  <c r="T79" i="4"/>
  <c r="CS79" i="4" s="1"/>
  <c r="S77" i="19"/>
  <c r="CQ77" i="19" s="1"/>
  <c r="CH77" i="19"/>
  <c r="R77" i="19"/>
  <c r="CP77" i="19" s="1"/>
  <c r="CN77" i="19"/>
  <c r="T77" i="19"/>
  <c r="BW77" i="19" s="1"/>
  <c r="Q77" i="19"/>
  <c r="CO77" i="19" s="1"/>
  <c r="CA75" i="19"/>
  <c r="CV75" i="19"/>
  <c r="AD3" i="24"/>
  <c r="AD9" i="24" s="1"/>
  <c r="AD5" i="24"/>
  <c r="AD11" i="24" s="1"/>
  <c r="AD4" i="24"/>
  <c r="AD10" i="24" s="1"/>
  <c r="AD6" i="24"/>
  <c r="AD12" i="24" s="1"/>
  <c r="AF2" i="24"/>
  <c r="AE7" i="24"/>
  <c r="AE13" i="24" s="1"/>
  <c r="CJ22" i="4"/>
  <c r="CI22" i="4"/>
  <c r="CJ99" i="4"/>
  <c r="CI99" i="4"/>
  <c r="CI60" i="4"/>
  <c r="CJ60" i="4"/>
  <c r="CJ41" i="4"/>
  <c r="CI41" i="4"/>
  <c r="CV93" i="20"/>
  <c r="CQ94" i="20"/>
  <c r="BV94" i="20"/>
  <c r="BT93" i="21"/>
  <c r="CO93" i="21"/>
  <c r="CQ95" i="19"/>
  <c r="BV95" i="19"/>
  <c r="S99" i="4"/>
  <c r="Q99" i="4"/>
  <c r="T99" i="4"/>
  <c r="R99" i="4"/>
  <c r="S95" i="20"/>
  <c r="R95" i="20"/>
  <c r="T95" i="20"/>
  <c r="Q95" i="20"/>
  <c r="CA74" i="21"/>
  <c r="BW94" i="20"/>
  <c r="CR94" i="20"/>
  <c r="BU93" i="21"/>
  <c r="CP93" i="21"/>
  <c r="BW95" i="19"/>
  <c r="CR95" i="19"/>
  <c r="CP98" i="4"/>
  <c r="BT98" i="4"/>
  <c r="CQ93" i="21"/>
  <c r="BV93" i="21"/>
  <c r="T95" i="21"/>
  <c r="S95" i="21"/>
  <c r="R95" i="21"/>
  <c r="Q95" i="21"/>
  <c r="BU98" i="4"/>
  <c r="CQ98" i="4"/>
  <c r="BW93" i="21"/>
  <c r="CR93" i="21"/>
  <c r="J85" i="22"/>
  <c r="K85" i="22" s="1"/>
  <c r="S96" i="19"/>
  <c r="R96" i="19"/>
  <c r="T96" i="19"/>
  <c r="Q96" i="19"/>
  <c r="CR98" i="4"/>
  <c r="BV98" i="4"/>
  <c r="BW98" i="4"/>
  <c r="CS98" i="4"/>
  <c r="CV94" i="19"/>
  <c r="O82" i="22"/>
  <c r="BT94" i="20"/>
  <c r="CO94" i="20"/>
  <c r="BT95" i="19"/>
  <c r="CO95" i="19"/>
  <c r="N83" i="22"/>
  <c r="R94" i="21"/>
  <c r="Q94" i="21"/>
  <c r="T94" i="21"/>
  <c r="S94" i="21"/>
  <c r="BU94" i="20"/>
  <c r="CP94" i="20"/>
  <c r="BU95" i="19"/>
  <c r="CP95" i="19"/>
  <c r="CH95" i="20"/>
  <c r="L84" i="22"/>
  <c r="V95" i="21"/>
  <c r="CT95" i="21" s="1"/>
  <c r="N84" i="22"/>
  <c r="BX37" i="21"/>
  <c r="CT56" i="21"/>
  <c r="CV74" i="21"/>
  <c r="U20" i="19"/>
  <c r="BX20" i="19" s="1"/>
  <c r="V20" i="19"/>
  <c r="CT20" i="19" s="1"/>
  <c r="CA36" i="20"/>
  <c r="T20" i="19"/>
  <c r="BW20" i="19" s="1"/>
  <c r="CN20" i="19"/>
  <c r="W20" i="19"/>
  <c r="CU20" i="19" s="1"/>
  <c r="Q20" i="19"/>
  <c r="BT20" i="19" s="1"/>
  <c r="R57" i="20"/>
  <c r="CP57" i="20" s="1"/>
  <c r="L46" i="22"/>
  <c r="M46" i="22" s="1"/>
  <c r="CH19" i="21"/>
  <c r="N8" i="22"/>
  <c r="O45" i="22"/>
  <c r="O26" i="22"/>
  <c r="K28" i="22"/>
  <c r="V20" i="20"/>
  <c r="CT20" i="20" s="1"/>
  <c r="L9" i="22"/>
  <c r="M65" i="22"/>
  <c r="CH20" i="21"/>
  <c r="N9" i="22"/>
  <c r="Q19" i="20"/>
  <c r="CO19" i="20" s="1"/>
  <c r="L8" i="22"/>
  <c r="M8" i="22" s="1"/>
  <c r="CI20" i="19"/>
  <c r="J9" i="22"/>
  <c r="K9" i="22" s="1"/>
  <c r="S20" i="19"/>
  <c r="CQ20" i="19" s="1"/>
  <c r="CH20" i="19"/>
  <c r="BS20" i="19"/>
  <c r="W19" i="20"/>
  <c r="BZ19" i="20" s="1"/>
  <c r="CV17" i="21"/>
  <c r="CV36" i="20"/>
  <c r="BS19" i="20"/>
  <c r="CN19" i="20"/>
  <c r="BY56" i="20"/>
  <c r="R19" i="20"/>
  <c r="CP19" i="20" s="1"/>
  <c r="U19" i="20"/>
  <c r="BX19" i="20" s="1"/>
  <c r="CH19" i="20"/>
  <c r="CI19" i="20"/>
  <c r="V19" i="20"/>
  <c r="BY19" i="20" s="1"/>
  <c r="CI20" i="21"/>
  <c r="U20" i="20"/>
  <c r="CS20" i="20" s="1"/>
  <c r="S19" i="20"/>
  <c r="CQ19" i="20" s="1"/>
  <c r="CS37" i="20"/>
  <c r="T19" i="20"/>
  <c r="BW19" i="20" s="1"/>
  <c r="W20" i="21"/>
  <c r="BZ20" i="21" s="1"/>
  <c r="CU56" i="20"/>
  <c r="BT37" i="20"/>
  <c r="S20" i="21"/>
  <c r="CQ20" i="21" s="1"/>
  <c r="U20" i="21"/>
  <c r="BX20" i="21" s="1"/>
  <c r="CS56" i="20"/>
  <c r="CN20" i="21"/>
  <c r="R20" i="21"/>
  <c r="CP20" i="21" s="1"/>
  <c r="BS20" i="20"/>
  <c r="R20" i="20"/>
  <c r="BU20" i="20" s="1"/>
  <c r="W20" i="20"/>
  <c r="CU20" i="20" s="1"/>
  <c r="CN20" i="20"/>
  <c r="CH20" i="20"/>
  <c r="Q20" i="20"/>
  <c r="CO20" i="20" s="1"/>
  <c r="CI20" i="20"/>
  <c r="T20" i="20"/>
  <c r="CR20" i="20" s="1"/>
  <c r="S20" i="20"/>
  <c r="BV20" i="20" s="1"/>
  <c r="BY37" i="20"/>
  <c r="CV75" i="20"/>
  <c r="CQ37" i="20"/>
  <c r="BS20" i="21"/>
  <c r="CI95" i="20"/>
  <c r="Q20" i="21"/>
  <c r="BT20" i="21" s="1"/>
  <c r="T20" i="21"/>
  <c r="BW20" i="21" s="1"/>
  <c r="W19" i="21"/>
  <c r="BZ19" i="21" s="1"/>
  <c r="V20" i="21"/>
  <c r="CT20" i="21" s="1"/>
  <c r="CN95" i="20"/>
  <c r="BT56" i="20"/>
  <c r="BS95" i="20"/>
  <c r="CR56" i="20"/>
  <c r="BZ37" i="20"/>
  <c r="U95" i="20"/>
  <c r="CS95" i="20" s="1"/>
  <c r="BW37" i="20"/>
  <c r="V95" i="20"/>
  <c r="BY95" i="20" s="1"/>
  <c r="W95" i="20"/>
  <c r="BZ95" i="20" s="1"/>
  <c r="V19" i="21"/>
  <c r="BY19" i="21" s="1"/>
  <c r="CP37" i="20"/>
  <c r="BV56" i="20"/>
  <c r="CA36" i="21"/>
  <c r="U19" i="21"/>
  <c r="CS19" i="21" s="1"/>
  <c r="CN19" i="21"/>
  <c r="S19" i="21"/>
  <c r="BV19" i="21" s="1"/>
  <c r="Q19" i="21"/>
  <c r="BT19" i="21" s="1"/>
  <c r="BS19" i="21"/>
  <c r="R19" i="21"/>
  <c r="BU19" i="21" s="1"/>
  <c r="CI19" i="21"/>
  <c r="T19" i="21"/>
  <c r="CR19" i="21" s="1"/>
  <c r="BT37" i="21"/>
  <c r="CR37" i="21"/>
  <c r="CP56" i="20"/>
  <c r="J29" i="22"/>
  <c r="CV55" i="20"/>
  <c r="J48" i="22"/>
  <c r="K48" i="22" s="1"/>
  <c r="J10" i="22"/>
  <c r="K10" i="22" s="1"/>
  <c r="W57" i="20"/>
  <c r="BZ57" i="20" s="1"/>
  <c r="CV36" i="21"/>
  <c r="BY37" i="21"/>
  <c r="CV75" i="21"/>
  <c r="BW56" i="21"/>
  <c r="CA75" i="21"/>
  <c r="U57" i="20"/>
  <c r="BX57" i="20" s="1"/>
  <c r="CA93" i="20"/>
  <c r="CA18" i="19"/>
  <c r="Q57" i="20"/>
  <c r="CO57" i="20" s="1"/>
  <c r="T57" i="20"/>
  <c r="CR57" i="20" s="1"/>
  <c r="CI57" i="20"/>
  <c r="CU94" i="20"/>
  <c r="CH57" i="20"/>
  <c r="BC37" i="20"/>
  <c r="BO37" i="20"/>
  <c r="BS38" i="20"/>
  <c r="CH38" i="20"/>
  <c r="V57" i="20"/>
  <c r="CT57" i="20" s="1"/>
  <c r="S57" i="20"/>
  <c r="BV57" i="20" s="1"/>
  <c r="CA55" i="20"/>
  <c r="CP37" i="21"/>
  <c r="BO37" i="21"/>
  <c r="BZ56" i="21"/>
  <c r="CH95" i="21"/>
  <c r="BC93" i="21"/>
  <c r="CN57" i="20"/>
  <c r="BO93" i="21"/>
  <c r="BO94" i="20"/>
  <c r="BS57" i="20"/>
  <c r="BC56" i="20"/>
  <c r="BC94" i="20"/>
  <c r="CN95" i="21"/>
  <c r="U95" i="21"/>
  <c r="CS95" i="21" s="1"/>
  <c r="BV37" i="21"/>
  <c r="W95" i="21"/>
  <c r="BZ95" i="21" s="1"/>
  <c r="CU37" i="21"/>
  <c r="CI95" i="21"/>
  <c r="U38" i="20"/>
  <c r="CS38" i="20" s="1"/>
  <c r="CI38" i="20"/>
  <c r="CT94" i="20"/>
  <c r="BC56" i="21"/>
  <c r="V38" i="20"/>
  <c r="CT38" i="20" s="1"/>
  <c r="BU56" i="21"/>
  <c r="CO56" i="21"/>
  <c r="CN38" i="20"/>
  <c r="BX56" i="21"/>
  <c r="BS95" i="21"/>
  <c r="BO56" i="21"/>
  <c r="Q38" i="20"/>
  <c r="CO38" i="20" s="1"/>
  <c r="BX94" i="20"/>
  <c r="BV56" i="21"/>
  <c r="W38" i="20"/>
  <c r="BZ38" i="20" s="1"/>
  <c r="T38" i="20"/>
  <c r="CR38" i="20" s="1"/>
  <c r="R38" i="20"/>
  <c r="CP38" i="20" s="1"/>
  <c r="S38" i="20"/>
  <c r="CQ38" i="20" s="1"/>
  <c r="M58" i="21"/>
  <c r="L58" i="21"/>
  <c r="J58" i="21"/>
  <c r="K58" i="21"/>
  <c r="G58" i="21"/>
  <c r="H58" i="21"/>
  <c r="I58" i="21"/>
  <c r="BG58" i="21"/>
  <c r="AU58" i="21"/>
  <c r="M96" i="21"/>
  <c r="L96" i="21"/>
  <c r="K96" i="21"/>
  <c r="BG96" i="21"/>
  <c r="AU96" i="21"/>
  <c r="AY20" i="21"/>
  <c r="BK20" i="21"/>
  <c r="BJ19" i="21"/>
  <c r="AX19" i="21"/>
  <c r="BI20" i="21"/>
  <c r="AW20" i="21"/>
  <c r="BJ38" i="20"/>
  <c r="AX38" i="20"/>
  <c r="AX19" i="20"/>
  <c r="BJ19" i="20"/>
  <c r="BB95" i="20"/>
  <c r="BN95" i="20"/>
  <c r="BK20" i="20"/>
  <c r="AY20" i="20"/>
  <c r="CT55" i="21"/>
  <c r="BY55" i="21"/>
  <c r="BA18" i="20"/>
  <c r="BM18" i="20"/>
  <c r="BL76" i="20"/>
  <c r="AZ76" i="20"/>
  <c r="CU93" i="21"/>
  <c r="BZ93" i="21"/>
  <c r="AV57" i="20"/>
  <c r="BH57" i="20"/>
  <c r="AW19" i="20"/>
  <c r="BI19" i="20"/>
  <c r="AW76" i="20"/>
  <c r="BI76" i="20"/>
  <c r="BA38" i="20"/>
  <c r="BM38" i="20"/>
  <c r="BH19" i="20"/>
  <c r="AV19" i="20"/>
  <c r="BM20" i="20"/>
  <c r="BA20" i="20"/>
  <c r="BH18" i="20"/>
  <c r="AV18" i="20"/>
  <c r="BK76" i="20"/>
  <c r="AY76" i="20"/>
  <c r="CT93" i="21"/>
  <c r="BY93" i="21"/>
  <c r="BK57" i="20"/>
  <c r="AY57" i="20"/>
  <c r="BJ20" i="21"/>
  <c r="AX20" i="21"/>
  <c r="H39" i="20"/>
  <c r="I39" i="20"/>
  <c r="L39" i="20"/>
  <c r="G39" i="20"/>
  <c r="J39" i="20"/>
  <c r="M39" i="20"/>
  <c r="K39" i="20"/>
  <c r="AU39" i="20"/>
  <c r="BG39" i="20"/>
  <c r="BO56" i="20"/>
  <c r="AZ20" i="21"/>
  <c r="BL20" i="21"/>
  <c r="AW38" i="20"/>
  <c r="BI38" i="20"/>
  <c r="BB19" i="21"/>
  <c r="BN19" i="21"/>
  <c r="BC37" i="21"/>
  <c r="BK19" i="20"/>
  <c r="AY19" i="20"/>
  <c r="BJ20" i="20"/>
  <c r="AX20" i="20"/>
  <c r="CH18" i="20"/>
  <c r="Q18" i="20"/>
  <c r="U18" i="20"/>
  <c r="T18" i="20"/>
  <c r="S18" i="20"/>
  <c r="CN18" i="20"/>
  <c r="V18" i="20"/>
  <c r="R18" i="20"/>
  <c r="CI18" i="20"/>
  <c r="W18" i="20"/>
  <c r="BS18" i="20"/>
  <c r="BJ18" i="20"/>
  <c r="AX18" i="20"/>
  <c r="BB76" i="20"/>
  <c r="BN76" i="20"/>
  <c r="BL94" i="21"/>
  <c r="AZ94" i="21"/>
  <c r="BL57" i="20"/>
  <c r="AZ57" i="20"/>
  <c r="W94" i="21"/>
  <c r="BS94" i="21"/>
  <c r="CI94" i="21"/>
  <c r="CH94" i="21"/>
  <c r="V94" i="21"/>
  <c r="U94" i="21"/>
  <c r="CN94" i="21"/>
  <c r="L96" i="20"/>
  <c r="M96" i="20"/>
  <c r="K96" i="20"/>
  <c r="AU96" i="20"/>
  <c r="BG96" i="20"/>
  <c r="M78" i="20"/>
  <c r="I78" i="20"/>
  <c r="H78" i="20"/>
  <c r="G78" i="20"/>
  <c r="K78" i="20"/>
  <c r="J78" i="20"/>
  <c r="L78" i="20"/>
  <c r="AU78" i="20"/>
  <c r="BG78" i="20"/>
  <c r="K38" i="21"/>
  <c r="J38" i="21"/>
  <c r="I38" i="21"/>
  <c r="G38" i="21"/>
  <c r="L38" i="21"/>
  <c r="M38" i="21"/>
  <c r="H38" i="21"/>
  <c r="AU38" i="21"/>
  <c r="BG38" i="21"/>
  <c r="N27" i="22"/>
  <c r="BH20" i="21"/>
  <c r="AV20" i="21"/>
  <c r="BK38" i="20"/>
  <c r="AY38" i="20"/>
  <c r="AZ19" i="21"/>
  <c r="BL19" i="21"/>
  <c r="L57" i="21"/>
  <c r="J57" i="21"/>
  <c r="M57" i="21"/>
  <c r="H57" i="21"/>
  <c r="G57" i="21"/>
  <c r="I57" i="21"/>
  <c r="K57" i="21"/>
  <c r="AU57" i="21"/>
  <c r="BG57" i="21"/>
  <c r="N46" i="22"/>
  <c r="BL19" i="20"/>
  <c r="AZ19" i="20"/>
  <c r="BH20" i="20"/>
  <c r="AV20" i="20"/>
  <c r="BW55" i="21"/>
  <c r="CR55" i="21"/>
  <c r="AW18" i="20"/>
  <c r="BI18" i="20"/>
  <c r="CI76" i="20"/>
  <c r="BS76" i="20"/>
  <c r="T76" i="20"/>
  <c r="Q76" i="20"/>
  <c r="CN76" i="20"/>
  <c r="CH76" i="20"/>
  <c r="W76" i="20"/>
  <c r="U76" i="20"/>
  <c r="V76" i="20"/>
  <c r="S76" i="20"/>
  <c r="R76" i="20"/>
  <c r="BM76" i="20"/>
  <c r="BA76" i="20"/>
  <c r="BM94" i="21"/>
  <c r="BA94" i="21"/>
  <c r="AW57" i="20"/>
  <c r="BI57" i="20"/>
  <c r="AZ18" i="20"/>
  <c r="BL18" i="20"/>
  <c r="BA19" i="21"/>
  <c r="BM19" i="21"/>
  <c r="BM20" i="21"/>
  <c r="BA20" i="21"/>
  <c r="BL38" i="20"/>
  <c r="AZ38" i="20"/>
  <c r="BK19" i="21"/>
  <c r="AY19" i="21"/>
  <c r="BL20" i="20"/>
  <c r="AZ20" i="20"/>
  <c r="CS55" i="21"/>
  <c r="BX55" i="21"/>
  <c r="AX76" i="20"/>
  <c r="BJ76" i="20"/>
  <c r="BB94" i="21"/>
  <c r="BN94" i="21"/>
  <c r="AZ95" i="21"/>
  <c r="BL95" i="21"/>
  <c r="BN57" i="20"/>
  <c r="BB57" i="20"/>
  <c r="BB20" i="21"/>
  <c r="BN20" i="21"/>
  <c r="BB38" i="20"/>
  <c r="BN38" i="20"/>
  <c r="BI19" i="21"/>
  <c r="AW19" i="21"/>
  <c r="K77" i="20"/>
  <c r="L77" i="20"/>
  <c r="J77" i="20"/>
  <c r="M77" i="20"/>
  <c r="H77" i="20"/>
  <c r="G77" i="20"/>
  <c r="I77" i="20"/>
  <c r="BG77" i="20"/>
  <c r="AU77" i="20"/>
  <c r="L66" i="22"/>
  <c r="M66" i="22" s="1"/>
  <c r="BO55" i="21"/>
  <c r="BB19" i="20"/>
  <c r="BN19" i="20"/>
  <c r="BB20" i="20"/>
  <c r="BN20" i="20"/>
  <c r="CU55" i="21"/>
  <c r="BZ55" i="21"/>
  <c r="BN18" i="20"/>
  <c r="BB18" i="20"/>
  <c r="BB95" i="21"/>
  <c r="BN95" i="21"/>
  <c r="AX57" i="20"/>
  <c r="BJ57" i="20"/>
  <c r="AZ95" i="20"/>
  <c r="BL95" i="20"/>
  <c r="BU55" i="21"/>
  <c r="CP55" i="21"/>
  <c r="H58" i="20"/>
  <c r="L58" i="20"/>
  <c r="M58" i="20"/>
  <c r="G58" i="20"/>
  <c r="K58" i="20"/>
  <c r="I58" i="20"/>
  <c r="J58" i="20"/>
  <c r="BG58" i="20"/>
  <c r="AU58" i="20"/>
  <c r="L28" i="22"/>
  <c r="M28" i="22" s="1"/>
  <c r="AV38" i="20"/>
  <c r="BH38" i="20"/>
  <c r="BH19" i="21"/>
  <c r="AV19" i="21"/>
  <c r="BM19" i="20"/>
  <c r="BA19" i="20"/>
  <c r="BM95" i="20"/>
  <c r="BA95" i="20"/>
  <c r="BC55" i="21"/>
  <c r="AW20" i="20"/>
  <c r="BI20" i="20"/>
  <c r="BT55" i="21"/>
  <c r="CO55" i="21"/>
  <c r="BV55" i="21"/>
  <c r="CQ55" i="21"/>
  <c r="BK18" i="20"/>
  <c r="AY18" i="20"/>
  <c r="AV76" i="20"/>
  <c r="BH76" i="20"/>
  <c r="CS93" i="21"/>
  <c r="BX93" i="21"/>
  <c r="BA95" i="21"/>
  <c r="BM95" i="21"/>
  <c r="BA57" i="20"/>
  <c r="BM57" i="20"/>
  <c r="CA94" i="19"/>
  <c r="BU38" i="19"/>
  <c r="BC100" i="19"/>
  <c r="BC44" i="19"/>
  <c r="BC82" i="19"/>
  <c r="BC25" i="19"/>
  <c r="BC63" i="19"/>
  <c r="BO100" i="19"/>
  <c r="BO25" i="19"/>
  <c r="BO63" i="19"/>
  <c r="BO44" i="19"/>
  <c r="BO82" i="19"/>
  <c r="BT38" i="19"/>
  <c r="CT95" i="19"/>
  <c r="CV18" i="19"/>
  <c r="BX57" i="19"/>
  <c r="BU19" i="19"/>
  <c r="BV57" i="19"/>
  <c r="BW19" i="19"/>
  <c r="CR57" i="19"/>
  <c r="BZ38" i="19"/>
  <c r="BX38" i="19"/>
  <c r="BY57" i="19"/>
  <c r="CV56" i="19"/>
  <c r="BT19" i="19"/>
  <c r="P22" i="4"/>
  <c r="BT57" i="19"/>
  <c r="CA56" i="19"/>
  <c r="CA37" i="19"/>
  <c r="CQ38" i="19"/>
  <c r="CP57" i="19"/>
  <c r="CS95" i="19"/>
  <c r="CU57" i="19"/>
  <c r="BY38" i="19"/>
  <c r="CT19" i="19"/>
  <c r="BZ95" i="19"/>
  <c r="BZ19" i="19"/>
  <c r="BU20" i="19"/>
  <c r="BX19" i="19"/>
  <c r="CH39" i="19"/>
  <c r="CN39" i="19"/>
  <c r="S39" i="19"/>
  <c r="BV39" i="19" s="1"/>
  <c r="Q39" i="19"/>
  <c r="CO39" i="19" s="1"/>
  <c r="U39" i="19"/>
  <c r="BX39" i="19" s="1"/>
  <c r="W39" i="19"/>
  <c r="CU39" i="19" s="1"/>
  <c r="BS39" i="19"/>
  <c r="V39" i="19"/>
  <c r="BY39" i="19" s="1"/>
  <c r="R39" i="19"/>
  <c r="BU39" i="19" s="1"/>
  <c r="T39" i="19"/>
  <c r="CR39" i="19" s="1"/>
  <c r="CI39" i="19"/>
  <c r="U96" i="19"/>
  <c r="CS96" i="19" s="1"/>
  <c r="CN96" i="19"/>
  <c r="BS96" i="19"/>
  <c r="W96" i="19"/>
  <c r="BZ96" i="19" s="1"/>
  <c r="V96" i="19"/>
  <c r="CT96" i="19" s="1"/>
  <c r="CI96" i="19"/>
  <c r="CH96" i="19"/>
  <c r="CI78" i="19"/>
  <c r="U78" i="19"/>
  <c r="BX78" i="19" s="1"/>
  <c r="T78" i="19"/>
  <c r="CR78" i="19" s="1"/>
  <c r="S78" i="19"/>
  <c r="CQ78" i="19" s="1"/>
  <c r="CN78" i="19"/>
  <c r="V78" i="19"/>
  <c r="BY78" i="19" s="1"/>
  <c r="BS58" i="19"/>
  <c r="CI58" i="19"/>
  <c r="U58" i="19"/>
  <c r="CS58" i="19" s="1"/>
  <c r="S58" i="19"/>
  <c r="BV58" i="19" s="1"/>
  <c r="CH58" i="19"/>
  <c r="T58" i="19"/>
  <c r="CR58" i="19" s="1"/>
  <c r="W58" i="19"/>
  <c r="BZ58" i="19" s="1"/>
  <c r="R58" i="19"/>
  <c r="BU58" i="19" s="1"/>
  <c r="Q58" i="19"/>
  <c r="CO58" i="19" s="1"/>
  <c r="V58" i="19"/>
  <c r="BY58" i="19" s="1"/>
  <c r="CN58" i="19"/>
  <c r="CQ19" i="19"/>
  <c r="CR38" i="19"/>
  <c r="CW20" i="4"/>
  <c r="CQ21" i="4"/>
  <c r="BL64" i="19"/>
  <c r="AZ64" i="19"/>
  <c r="BM26" i="19"/>
  <c r="BA26" i="19"/>
  <c r="BL101" i="19"/>
  <c r="AZ101" i="19"/>
  <c r="BI64" i="19"/>
  <c r="AW64" i="19"/>
  <c r="BH26" i="19"/>
  <c r="AV26" i="19"/>
  <c r="BM83" i="19"/>
  <c r="BA83" i="19"/>
  <c r="BH45" i="19"/>
  <c r="AV45" i="19"/>
  <c r="BJ83" i="19"/>
  <c r="AX83" i="19"/>
  <c r="BN101" i="19"/>
  <c r="BB101" i="19"/>
  <c r="BJ64" i="19"/>
  <c r="AX64" i="19"/>
  <c r="BB26" i="19"/>
  <c r="BN26" i="19"/>
  <c r="BB83" i="19"/>
  <c r="BN83" i="19"/>
  <c r="BJ45" i="19"/>
  <c r="AX45" i="19"/>
  <c r="BH64" i="19"/>
  <c r="AV64" i="19"/>
  <c r="BK45" i="19"/>
  <c r="AY45" i="19"/>
  <c r="BN64" i="19"/>
  <c r="BB64" i="19"/>
  <c r="K27" i="19"/>
  <c r="G27" i="19"/>
  <c r="L27" i="19"/>
  <c r="J27" i="19"/>
  <c r="I27" i="19"/>
  <c r="H27" i="19"/>
  <c r="BG27" i="19"/>
  <c r="F28" i="19"/>
  <c r="M27" i="19"/>
  <c r="AU27" i="19"/>
  <c r="BH83" i="19"/>
  <c r="AV83" i="19"/>
  <c r="BN45" i="19"/>
  <c r="BB45" i="19"/>
  <c r="BK83" i="19"/>
  <c r="AY83" i="19"/>
  <c r="F103" i="19"/>
  <c r="M102" i="19"/>
  <c r="L102" i="19"/>
  <c r="BG102" i="19"/>
  <c r="K102" i="19"/>
  <c r="AU102" i="19"/>
  <c r="K65" i="19"/>
  <c r="G65" i="19"/>
  <c r="H65" i="19"/>
  <c r="M65" i="19"/>
  <c r="L65" i="19"/>
  <c r="F66" i="19"/>
  <c r="BG65" i="19"/>
  <c r="J65" i="19"/>
  <c r="I65" i="19"/>
  <c r="AU65" i="19"/>
  <c r="BI26" i="19"/>
  <c r="AW26" i="19"/>
  <c r="BL26" i="19"/>
  <c r="AZ26" i="19"/>
  <c r="BI83" i="19"/>
  <c r="AW83" i="19"/>
  <c r="L46" i="19"/>
  <c r="G46" i="19"/>
  <c r="BG46" i="19"/>
  <c r="K46" i="19"/>
  <c r="J46" i="19"/>
  <c r="I46" i="19"/>
  <c r="H46" i="19"/>
  <c r="F47" i="19"/>
  <c r="M46" i="19"/>
  <c r="AU46" i="19"/>
  <c r="BK64" i="19"/>
  <c r="AY64" i="19"/>
  <c r="BJ26" i="19"/>
  <c r="AX26" i="19"/>
  <c r="BL83" i="19"/>
  <c r="AZ83" i="19"/>
  <c r="BI45" i="19"/>
  <c r="AW45" i="19"/>
  <c r="BA45" i="19"/>
  <c r="BM45" i="19"/>
  <c r="BM101" i="19"/>
  <c r="BA101" i="19"/>
  <c r="BM64" i="19"/>
  <c r="BA64" i="19"/>
  <c r="BK26" i="19"/>
  <c r="AY26" i="19"/>
  <c r="BG84" i="19"/>
  <c r="J84" i="19"/>
  <c r="F85" i="19"/>
  <c r="M84" i="19"/>
  <c r="I84" i="19"/>
  <c r="H84" i="19"/>
  <c r="G84" i="19"/>
  <c r="L84" i="19"/>
  <c r="K84" i="19"/>
  <c r="AU84" i="19"/>
  <c r="BL45" i="19"/>
  <c r="AZ45" i="19"/>
  <c r="CP21" i="4"/>
  <c r="CO22" i="4"/>
  <c r="CA20" i="4"/>
  <c r="CB20" i="4" s="1"/>
  <c r="BS22" i="4"/>
  <c r="CA21" i="4"/>
  <c r="CB21" i="4" s="1"/>
  <c r="CT21" i="4"/>
  <c r="CS21" i="4"/>
  <c r="O100" i="4"/>
  <c r="W99" i="4"/>
  <c r="V99" i="4"/>
  <c r="U99" i="4"/>
  <c r="O61" i="4"/>
  <c r="V60" i="4"/>
  <c r="U60" i="4"/>
  <c r="S60" i="4"/>
  <c r="R60" i="4"/>
  <c r="Q60" i="4"/>
  <c r="W60" i="4"/>
  <c r="T60" i="4"/>
  <c r="O42" i="4"/>
  <c r="S41" i="4"/>
  <c r="R41" i="4"/>
  <c r="W41" i="4"/>
  <c r="V41" i="4"/>
  <c r="U41" i="4"/>
  <c r="T41" i="4"/>
  <c r="Q41" i="4"/>
  <c r="CU21" i="4"/>
  <c r="O23" i="4"/>
  <c r="W22" i="4"/>
  <c r="CV22" i="4" s="1"/>
  <c r="S22" i="4"/>
  <c r="BV22" i="4" s="1"/>
  <c r="R22" i="4"/>
  <c r="Q22" i="4"/>
  <c r="CP22" i="4" s="1"/>
  <c r="V22" i="4"/>
  <c r="BY22" i="4" s="1"/>
  <c r="U22" i="4"/>
  <c r="CT22" i="4" s="1"/>
  <c r="T22" i="4"/>
  <c r="BW22" i="4" s="1"/>
  <c r="CR21" i="4"/>
  <c r="CV21" i="4"/>
  <c r="CA58" i="4"/>
  <c r="CB58" i="4" s="1"/>
  <c r="CA96" i="4"/>
  <c r="CB96" i="4" s="1"/>
  <c r="CW96" i="4"/>
  <c r="CW39" i="4"/>
  <c r="CA39" i="4"/>
  <c r="CB39" i="4" s="1"/>
  <c r="CW58" i="4"/>
  <c r="BZ59" i="4"/>
  <c r="CV59" i="4"/>
  <c r="CO98" i="4"/>
  <c r="BS98" i="4"/>
  <c r="P98" i="4"/>
  <c r="BY97" i="4"/>
  <c r="CU97" i="4"/>
  <c r="BV40" i="4"/>
  <c r="CR40" i="4"/>
  <c r="CT40" i="4"/>
  <c r="BX40" i="4"/>
  <c r="BY40" i="4"/>
  <c r="CU40" i="4"/>
  <c r="BS60" i="4"/>
  <c r="P60" i="4"/>
  <c r="CO60" i="4"/>
  <c r="CQ40" i="4"/>
  <c r="BU40" i="4"/>
  <c r="CP59" i="4"/>
  <c r="BT59" i="4"/>
  <c r="CT59" i="4"/>
  <c r="BX59" i="4"/>
  <c r="CU59" i="4"/>
  <c r="BY59" i="4"/>
  <c r="BX97" i="4"/>
  <c r="CT97" i="4"/>
  <c r="BZ40" i="4"/>
  <c r="CV40" i="4"/>
  <c r="CQ59" i="4"/>
  <c r="BU59" i="4"/>
  <c r="BS41" i="4"/>
  <c r="CO41" i="4"/>
  <c r="P41" i="4"/>
  <c r="BW59" i="4"/>
  <c r="CS59" i="4"/>
  <c r="CR59" i="4"/>
  <c r="BV59" i="4"/>
  <c r="BZ97" i="4"/>
  <c r="CV97" i="4"/>
  <c r="BT40" i="4"/>
  <c r="CP40" i="4"/>
  <c r="CS40" i="4"/>
  <c r="BW40" i="4"/>
  <c r="BC60" i="4"/>
  <c r="BO98" i="4"/>
  <c r="BC98" i="4"/>
  <c r="BC41" i="4"/>
  <c r="BO41" i="4"/>
  <c r="BO23" i="4"/>
  <c r="BC80" i="4"/>
  <c r="BC23" i="4"/>
  <c r="BO80" i="4"/>
  <c r="BO60" i="4"/>
  <c r="BM42" i="4"/>
  <c r="BA42" i="4"/>
  <c r="BN24" i="4"/>
  <c r="BB24" i="4"/>
  <c r="BH81" i="4"/>
  <c r="AV81" i="4"/>
  <c r="BJ61" i="4"/>
  <c r="AX61" i="4"/>
  <c r="BL99" i="4"/>
  <c r="AZ99" i="4"/>
  <c r="BN42" i="4"/>
  <c r="BB42" i="4"/>
  <c r="BM99" i="4"/>
  <c r="BA99" i="4"/>
  <c r="BJ42" i="4"/>
  <c r="AX42" i="4"/>
  <c r="BK24" i="4"/>
  <c r="AY24" i="4"/>
  <c r="BN99" i="4"/>
  <c r="BB99" i="4"/>
  <c r="BK81" i="4"/>
  <c r="AY81" i="4"/>
  <c r="BM81" i="4"/>
  <c r="BA81" i="4"/>
  <c r="BH61" i="4"/>
  <c r="AV61" i="4"/>
  <c r="BM61" i="4"/>
  <c r="BA61" i="4"/>
  <c r="F101" i="4"/>
  <c r="BG100" i="4"/>
  <c r="AU100" i="4"/>
  <c r="BK42" i="4"/>
  <c r="AY42" i="4"/>
  <c r="BI24" i="4"/>
  <c r="AW24" i="4"/>
  <c r="BL81" i="4"/>
  <c r="AZ81" i="4"/>
  <c r="BL24" i="4"/>
  <c r="AZ24" i="4"/>
  <c r="BI81" i="4"/>
  <c r="AW81" i="4"/>
  <c r="BB81" i="4"/>
  <c r="BN81" i="4"/>
  <c r="BK61" i="4"/>
  <c r="AY61" i="4"/>
  <c r="BN61" i="4"/>
  <c r="BB61" i="4"/>
  <c r="F26" i="4"/>
  <c r="BG25" i="4"/>
  <c r="AU25" i="4"/>
  <c r="BJ24" i="4"/>
  <c r="AX24" i="4"/>
  <c r="BI61" i="4"/>
  <c r="AW61" i="4"/>
  <c r="BI42" i="4"/>
  <c r="AW42" i="4"/>
  <c r="BG82" i="4"/>
  <c r="F83" i="4"/>
  <c r="AU82" i="4"/>
  <c r="BL61" i="4"/>
  <c r="AZ61" i="4"/>
  <c r="BG43" i="4"/>
  <c r="F44" i="4"/>
  <c r="AU43" i="4"/>
  <c r="BL42" i="4"/>
  <c r="AZ42" i="4"/>
  <c r="BH24" i="4"/>
  <c r="AV24" i="4"/>
  <c r="BJ81" i="4"/>
  <c r="AX81" i="4"/>
  <c r="F63" i="4"/>
  <c r="BG62" i="4"/>
  <c r="AU62" i="4"/>
  <c r="BH42" i="4"/>
  <c r="AV42" i="4"/>
  <c r="BM24" i="4"/>
  <c r="BA24" i="4"/>
  <c r="F85" i="21" l="1"/>
  <c r="P85" i="21" s="1"/>
  <c r="O86" i="20"/>
  <c r="O48" i="21"/>
  <c r="AY100" i="20"/>
  <c r="BK100" i="20"/>
  <c r="AX102" i="21"/>
  <c r="BJ102" i="21"/>
  <c r="F28" i="21"/>
  <c r="P28" i="21" s="1"/>
  <c r="O29" i="20"/>
  <c r="F26" i="20"/>
  <c r="P26" i="20" s="1"/>
  <c r="P26" i="19"/>
  <c r="O27" i="19"/>
  <c r="BK102" i="21"/>
  <c r="AY102" i="21"/>
  <c r="F66" i="21"/>
  <c r="P66" i="21" s="1"/>
  <c r="O67" i="20"/>
  <c r="F102" i="20"/>
  <c r="P102" i="19"/>
  <c r="O103" i="19"/>
  <c r="F45" i="20"/>
  <c r="P45" i="20" s="1"/>
  <c r="P45" i="19"/>
  <c r="O46" i="19"/>
  <c r="O106" i="21"/>
  <c r="F104" i="21"/>
  <c r="O105" i="20"/>
  <c r="F83" i="20"/>
  <c r="P83" i="20" s="1"/>
  <c r="O84" i="19"/>
  <c r="P83" i="19"/>
  <c r="AW100" i="20"/>
  <c r="BI100" i="20"/>
  <c r="H101" i="20"/>
  <c r="J101" i="20"/>
  <c r="I101" i="20"/>
  <c r="G101" i="20"/>
  <c r="P101" i="20"/>
  <c r="F64" i="20"/>
  <c r="P64" i="20" s="1"/>
  <c r="P64" i="19"/>
  <c r="O65" i="19"/>
  <c r="J103" i="21"/>
  <c r="H103" i="21"/>
  <c r="G103" i="21"/>
  <c r="I103" i="21"/>
  <c r="P103" i="21"/>
  <c r="AX100" i="20"/>
  <c r="BJ100" i="20"/>
  <c r="F47" i="21"/>
  <c r="P47" i="21" s="1"/>
  <c r="O48" i="20"/>
  <c r="AW102" i="21"/>
  <c r="BI102" i="21"/>
  <c r="BH100" i="20"/>
  <c r="AV100" i="20"/>
  <c r="AV102" i="21"/>
  <c r="BH102" i="21"/>
  <c r="CS77" i="19"/>
  <c r="BY77" i="19"/>
  <c r="R78" i="19"/>
  <c r="CP78" i="19" s="1"/>
  <c r="W78" i="19"/>
  <c r="BZ78" i="19" s="1"/>
  <c r="CH78" i="19"/>
  <c r="Q78" i="19"/>
  <c r="CO78" i="19" s="1"/>
  <c r="BS78" i="19"/>
  <c r="M67" i="22"/>
  <c r="BT79" i="4"/>
  <c r="BX79" i="4"/>
  <c r="AV100" i="4"/>
  <c r="BH100" i="4"/>
  <c r="AY102" i="19"/>
  <c r="BK102" i="19"/>
  <c r="G15" i="22"/>
  <c r="H26" i="4"/>
  <c r="L26" i="4"/>
  <c r="I26" i="4"/>
  <c r="M26" i="4"/>
  <c r="J26" i="4"/>
  <c r="G26" i="4"/>
  <c r="K26" i="4"/>
  <c r="BJ100" i="4"/>
  <c r="AX100" i="4"/>
  <c r="AV102" i="19"/>
  <c r="BH102" i="19"/>
  <c r="G52" i="22"/>
  <c r="I63" i="4"/>
  <c r="M63" i="4"/>
  <c r="J63" i="4"/>
  <c r="G63" i="4"/>
  <c r="K63" i="4"/>
  <c r="H63" i="4"/>
  <c r="L63" i="4"/>
  <c r="G33" i="22"/>
  <c r="J44" i="4"/>
  <c r="G44" i="4"/>
  <c r="K44" i="4"/>
  <c r="H44" i="4"/>
  <c r="L44" i="4"/>
  <c r="I44" i="4"/>
  <c r="M44" i="4"/>
  <c r="G72" i="22"/>
  <c r="I83" i="4"/>
  <c r="M83" i="4"/>
  <c r="J83" i="4"/>
  <c r="G83" i="4"/>
  <c r="K83" i="4"/>
  <c r="H83" i="4"/>
  <c r="L83" i="4"/>
  <c r="CR79" i="4"/>
  <c r="CW79" i="4" s="1"/>
  <c r="AY100" i="4"/>
  <c r="BK100" i="4"/>
  <c r="AW102" i="19"/>
  <c r="BI102" i="19"/>
  <c r="J103" i="19"/>
  <c r="H103" i="19"/>
  <c r="G103" i="19"/>
  <c r="I103" i="19"/>
  <c r="G101" i="4"/>
  <c r="J101" i="4"/>
  <c r="I101" i="4"/>
  <c r="H101" i="4"/>
  <c r="G90" i="22"/>
  <c r="K101" i="4"/>
  <c r="L101" i="4"/>
  <c r="M101" i="4"/>
  <c r="BI100" i="4"/>
  <c r="AW100" i="4"/>
  <c r="AX102" i="19"/>
  <c r="BJ102" i="19"/>
  <c r="BW79" i="4"/>
  <c r="CA78" i="4"/>
  <c r="CB78" i="4" s="1"/>
  <c r="CW78" i="4"/>
  <c r="CA76" i="19"/>
  <c r="BY79" i="4"/>
  <c r="J68" i="22"/>
  <c r="K68" i="22" s="1"/>
  <c r="BZ79" i="4"/>
  <c r="O81" i="4"/>
  <c r="CJ81" i="4" s="1"/>
  <c r="BU79" i="4"/>
  <c r="BV77" i="19"/>
  <c r="BZ77" i="19"/>
  <c r="BU77" i="19"/>
  <c r="W80" i="4"/>
  <c r="BZ80" i="4" s="1"/>
  <c r="R80" i="4"/>
  <c r="CQ80" i="4" s="1"/>
  <c r="CJ80" i="4"/>
  <c r="S80" i="4"/>
  <c r="CR80" i="4" s="1"/>
  <c r="CR77" i="19"/>
  <c r="T80" i="4"/>
  <c r="BW80" i="4" s="1"/>
  <c r="CO80" i="4"/>
  <c r="U80" i="4"/>
  <c r="BX80" i="4" s="1"/>
  <c r="P80" i="4"/>
  <c r="V80" i="4"/>
  <c r="CU80" i="4" s="1"/>
  <c r="BS80" i="4"/>
  <c r="Q80" i="4"/>
  <c r="BT80" i="4" s="1"/>
  <c r="BT77" i="19"/>
  <c r="AE3" i="24"/>
  <c r="AE9" i="24" s="1"/>
  <c r="AE4" i="24"/>
  <c r="AE10" i="24" s="1"/>
  <c r="AE6" i="24"/>
  <c r="AE12" i="24" s="1"/>
  <c r="AE5" i="24"/>
  <c r="AE11" i="24" s="1"/>
  <c r="AF7" i="24"/>
  <c r="AF13" i="24" s="1"/>
  <c r="AG2" i="24"/>
  <c r="CJ23" i="4"/>
  <c r="CI23" i="4"/>
  <c r="CJ100" i="4"/>
  <c r="CI100" i="4"/>
  <c r="CJ42" i="4"/>
  <c r="CI42" i="4"/>
  <c r="CI61" i="4"/>
  <c r="CJ61" i="4"/>
  <c r="CV56" i="21"/>
  <c r="BY95" i="21"/>
  <c r="CA95" i="19"/>
  <c r="CA94" i="20"/>
  <c r="O83" i="22"/>
  <c r="BT99" i="4"/>
  <c r="CP99" i="4"/>
  <c r="T96" i="20"/>
  <c r="S96" i="20"/>
  <c r="R96" i="20"/>
  <c r="Q96" i="20"/>
  <c r="BV99" i="4"/>
  <c r="CR99" i="4"/>
  <c r="CQ94" i="21"/>
  <c r="BV94" i="21"/>
  <c r="BT96" i="19"/>
  <c r="CO96" i="19"/>
  <c r="BT95" i="20"/>
  <c r="CO95" i="20"/>
  <c r="S96" i="21"/>
  <c r="R96" i="21"/>
  <c r="Q96" i="21"/>
  <c r="T96" i="21"/>
  <c r="CR94" i="21"/>
  <c r="BW94" i="21"/>
  <c r="BW96" i="19"/>
  <c r="CR96" i="19"/>
  <c r="BT95" i="21"/>
  <c r="CO95" i="21"/>
  <c r="BW95" i="20"/>
  <c r="CR95" i="20"/>
  <c r="T100" i="4"/>
  <c r="S100" i="4"/>
  <c r="R100" i="4"/>
  <c r="Q100" i="4"/>
  <c r="CO94" i="21"/>
  <c r="BT94" i="21"/>
  <c r="CP96" i="19"/>
  <c r="BU96" i="19"/>
  <c r="BU95" i="21"/>
  <c r="CP95" i="21"/>
  <c r="CP95" i="20"/>
  <c r="BU95" i="20"/>
  <c r="BU94" i="21"/>
  <c r="CP94" i="21"/>
  <c r="CQ96" i="19"/>
  <c r="BV96" i="19"/>
  <c r="CQ95" i="21"/>
  <c r="BV95" i="21"/>
  <c r="BV95" i="20"/>
  <c r="CQ95" i="20"/>
  <c r="J86" i="22"/>
  <c r="K86" i="22" s="1"/>
  <c r="T97" i="19"/>
  <c r="S97" i="19"/>
  <c r="R97" i="19"/>
  <c r="Q97" i="19"/>
  <c r="BW95" i="21"/>
  <c r="CR95" i="21"/>
  <c r="BU99" i="4"/>
  <c r="CQ99" i="4"/>
  <c r="BW99" i="4"/>
  <c r="CS99" i="4"/>
  <c r="BY20" i="20"/>
  <c r="CS20" i="19"/>
  <c r="BY20" i="19"/>
  <c r="W96" i="20"/>
  <c r="CU96" i="20" s="1"/>
  <c r="L85" i="22"/>
  <c r="M85" i="22" s="1"/>
  <c r="BV20" i="19"/>
  <c r="U96" i="21"/>
  <c r="CS96" i="21" s="1"/>
  <c r="N85" i="22"/>
  <c r="O84" i="22"/>
  <c r="M84" i="22"/>
  <c r="BT19" i="20"/>
  <c r="CR20" i="19"/>
  <c r="CO20" i="19"/>
  <c r="BZ20" i="19"/>
  <c r="BU57" i="20"/>
  <c r="CH58" i="21"/>
  <c r="N47" i="22"/>
  <c r="K29" i="22"/>
  <c r="O27" i="22"/>
  <c r="O9" i="22"/>
  <c r="W58" i="20"/>
  <c r="BZ58" i="20" s="1"/>
  <c r="L47" i="22"/>
  <c r="M47" i="22" s="1"/>
  <c r="M9" i="22"/>
  <c r="O8" i="22"/>
  <c r="O46" i="22"/>
  <c r="BU19" i="20"/>
  <c r="CU19" i="20"/>
  <c r="CU20" i="21"/>
  <c r="BU20" i="21"/>
  <c r="CS19" i="20"/>
  <c r="CR19" i="20"/>
  <c r="BW20" i="20"/>
  <c r="BT20" i="20"/>
  <c r="BV19" i="20"/>
  <c r="BX20" i="20"/>
  <c r="BV20" i="21"/>
  <c r="CP20" i="20"/>
  <c r="BZ20" i="20"/>
  <c r="CQ19" i="21"/>
  <c r="T58" i="20"/>
  <c r="BW58" i="20" s="1"/>
  <c r="CO19" i="21"/>
  <c r="CT19" i="20"/>
  <c r="CS20" i="21"/>
  <c r="CV37" i="20"/>
  <c r="CP19" i="21"/>
  <c r="CQ20" i="20"/>
  <c r="CA37" i="21"/>
  <c r="CO20" i="21"/>
  <c r="CH58" i="20"/>
  <c r="CU19" i="21"/>
  <c r="CU95" i="20"/>
  <c r="CU57" i="20"/>
  <c r="BX95" i="20"/>
  <c r="CA37" i="20"/>
  <c r="Q58" i="20"/>
  <c r="BT58" i="20" s="1"/>
  <c r="R58" i="20"/>
  <c r="CP58" i="20" s="1"/>
  <c r="CI58" i="20"/>
  <c r="V58" i="20"/>
  <c r="BY58" i="20" s="1"/>
  <c r="V96" i="20"/>
  <c r="BY96" i="20" s="1"/>
  <c r="CT95" i="20"/>
  <c r="BY20" i="21"/>
  <c r="CR20" i="21"/>
  <c r="CN58" i="20"/>
  <c r="CH96" i="20"/>
  <c r="S58" i="20"/>
  <c r="CQ58" i="20" s="1"/>
  <c r="CT19" i="21"/>
  <c r="CV56" i="20"/>
  <c r="BS58" i="20"/>
  <c r="CA56" i="20"/>
  <c r="U58" i="20"/>
  <c r="BX58" i="20" s="1"/>
  <c r="CI96" i="20"/>
  <c r="BX19" i="21"/>
  <c r="U96" i="20"/>
  <c r="BX96" i="20" s="1"/>
  <c r="CN96" i="20"/>
  <c r="BS96" i="20"/>
  <c r="BW19" i="21"/>
  <c r="J49" i="22"/>
  <c r="K49" i="22" s="1"/>
  <c r="J11" i="22"/>
  <c r="K11" i="22" s="1"/>
  <c r="J30" i="22"/>
  <c r="BW57" i="20"/>
  <c r="BY57" i="20"/>
  <c r="BY38" i="20"/>
  <c r="CS57" i="20"/>
  <c r="BX95" i="21"/>
  <c r="BT38" i="20"/>
  <c r="BT57" i="20"/>
  <c r="CQ57" i="20"/>
  <c r="CV37" i="21"/>
  <c r="CI58" i="21"/>
  <c r="BX38" i="20"/>
  <c r="CV94" i="20"/>
  <c r="W58" i="21"/>
  <c r="BZ58" i="21" s="1"/>
  <c r="CU95" i="21"/>
  <c r="CN78" i="20"/>
  <c r="BC19" i="20"/>
  <c r="R78" i="20"/>
  <c r="CP78" i="20" s="1"/>
  <c r="BU38" i="20"/>
  <c r="CN39" i="20"/>
  <c r="BV38" i="20"/>
  <c r="BC76" i="20"/>
  <c r="BO38" i="20"/>
  <c r="CU38" i="20"/>
  <c r="CV38" i="20" s="1"/>
  <c r="BC38" i="20"/>
  <c r="BC20" i="20"/>
  <c r="BO20" i="20"/>
  <c r="BO19" i="20"/>
  <c r="BC20" i="21"/>
  <c r="BC57" i="20"/>
  <c r="BO18" i="20"/>
  <c r="CN96" i="21"/>
  <c r="CA56" i="21"/>
  <c r="W96" i="21"/>
  <c r="CU96" i="21" s="1"/>
  <c r="CV55" i="21"/>
  <c r="V96" i="21"/>
  <c r="CT96" i="21" s="1"/>
  <c r="CH96" i="21"/>
  <c r="CI96" i="21"/>
  <c r="V78" i="20"/>
  <c r="CT78" i="20" s="1"/>
  <c r="CH78" i="20"/>
  <c r="CI78" i="20"/>
  <c r="R39" i="20"/>
  <c r="BU39" i="20" s="1"/>
  <c r="BC94" i="21"/>
  <c r="BO20" i="21"/>
  <c r="S78" i="20"/>
  <c r="BV78" i="20" s="1"/>
  <c r="BS78" i="20"/>
  <c r="U39" i="20"/>
  <c r="BX39" i="20" s="1"/>
  <c r="BS96" i="21"/>
  <c r="BO19" i="21"/>
  <c r="BO95" i="21"/>
  <c r="BO94" i="21"/>
  <c r="BC95" i="21"/>
  <c r="U78" i="20"/>
  <c r="CS78" i="20" s="1"/>
  <c r="W39" i="20"/>
  <c r="CU39" i="20" s="1"/>
  <c r="BC19" i="21"/>
  <c r="T78" i="20"/>
  <c r="BW78" i="20" s="1"/>
  <c r="W78" i="20"/>
  <c r="BZ78" i="20" s="1"/>
  <c r="CH39" i="20"/>
  <c r="BW38" i="20"/>
  <c r="CA93" i="21"/>
  <c r="Q78" i="20"/>
  <c r="BT78" i="20" s="1"/>
  <c r="CI39" i="20"/>
  <c r="CA55" i="21"/>
  <c r="AW77" i="20"/>
  <c r="BI77" i="20"/>
  <c r="K97" i="20"/>
  <c r="L97" i="20"/>
  <c r="M97" i="20"/>
  <c r="AU97" i="20"/>
  <c r="BG97" i="20"/>
  <c r="BS58" i="21"/>
  <c r="I39" i="21"/>
  <c r="G39" i="21"/>
  <c r="K39" i="21"/>
  <c r="H39" i="21"/>
  <c r="M39" i="21"/>
  <c r="L39" i="21"/>
  <c r="J39" i="21"/>
  <c r="AU39" i="21"/>
  <c r="BG39" i="21"/>
  <c r="N28" i="22"/>
  <c r="BA58" i="20"/>
  <c r="BM58" i="20"/>
  <c r="BN77" i="20"/>
  <c r="BB77" i="20"/>
  <c r="BZ76" i="20"/>
  <c r="CU76" i="20"/>
  <c r="BJ78" i="20"/>
  <c r="AX78" i="20"/>
  <c r="CS94" i="21"/>
  <c r="BX94" i="21"/>
  <c r="BW18" i="20"/>
  <c r="CR18" i="20"/>
  <c r="BK39" i="20"/>
  <c r="AY39" i="20"/>
  <c r="BN58" i="21"/>
  <c r="BB58" i="21"/>
  <c r="K21" i="20"/>
  <c r="I21" i="20"/>
  <c r="L21" i="20"/>
  <c r="H21" i="20"/>
  <c r="J21" i="20"/>
  <c r="M21" i="20"/>
  <c r="G21" i="20"/>
  <c r="BG21" i="20"/>
  <c r="AU21" i="20"/>
  <c r="BA57" i="21"/>
  <c r="BM57" i="21"/>
  <c r="BL38" i="21"/>
  <c r="AZ38" i="21"/>
  <c r="BI78" i="20"/>
  <c r="AW78" i="20"/>
  <c r="AW58" i="20"/>
  <c r="BI58" i="20"/>
  <c r="BK77" i="20"/>
  <c r="AY77" i="20"/>
  <c r="AZ57" i="21"/>
  <c r="BL57" i="21"/>
  <c r="BI38" i="21"/>
  <c r="AW38" i="21"/>
  <c r="BB78" i="20"/>
  <c r="BN78" i="20"/>
  <c r="BY94" i="21"/>
  <c r="CT94" i="21"/>
  <c r="BX18" i="20"/>
  <c r="CS18" i="20"/>
  <c r="AV39" i="20"/>
  <c r="BH39" i="20"/>
  <c r="BN39" i="20"/>
  <c r="BB39" i="20"/>
  <c r="CI79" i="19"/>
  <c r="L40" i="20"/>
  <c r="I40" i="20"/>
  <c r="H40" i="20"/>
  <c r="K40" i="20"/>
  <c r="M40" i="20"/>
  <c r="G40" i="20"/>
  <c r="J40" i="20"/>
  <c r="AU40" i="20"/>
  <c r="BG40" i="20"/>
  <c r="Q58" i="21"/>
  <c r="BT58" i="21" s="1"/>
  <c r="V39" i="20"/>
  <c r="CT39" i="20" s="1"/>
  <c r="R77" i="20"/>
  <c r="U77" i="20"/>
  <c r="CI77" i="20"/>
  <c r="S77" i="20"/>
  <c r="CN77" i="20"/>
  <c r="CH77" i="20"/>
  <c r="W77" i="20"/>
  <c r="BS77" i="20"/>
  <c r="T77" i="20"/>
  <c r="Q77" i="20"/>
  <c r="V77" i="20"/>
  <c r="BM77" i="20"/>
  <c r="BA77" i="20"/>
  <c r="BO76" i="20"/>
  <c r="BJ57" i="21"/>
  <c r="AX57" i="21"/>
  <c r="BB38" i="21"/>
  <c r="BN38" i="21"/>
  <c r="BZ18" i="20"/>
  <c r="CU18" i="20"/>
  <c r="BT18" i="20"/>
  <c r="CO18" i="20"/>
  <c r="BA39" i="20"/>
  <c r="BM39" i="20"/>
  <c r="BJ58" i="21"/>
  <c r="AX58" i="21"/>
  <c r="CS76" i="20"/>
  <c r="BX76" i="20"/>
  <c r="S58" i="21"/>
  <c r="BV58" i="21" s="1"/>
  <c r="Q39" i="20"/>
  <c r="CO39" i="20" s="1"/>
  <c r="BK58" i="20"/>
  <c r="AY58" i="20"/>
  <c r="AZ77" i="20"/>
  <c r="BL77" i="20"/>
  <c r="BO95" i="20"/>
  <c r="CO76" i="20"/>
  <c r="BT76" i="20"/>
  <c r="BH57" i="21"/>
  <c r="AV57" i="21"/>
  <c r="BM38" i="21"/>
  <c r="BA38" i="21"/>
  <c r="BA78" i="20"/>
  <c r="BM78" i="20"/>
  <c r="AX39" i="20"/>
  <c r="BJ39" i="20"/>
  <c r="BI58" i="21"/>
  <c r="AW58" i="21"/>
  <c r="BN58" i="20"/>
  <c r="BB58" i="20"/>
  <c r="H76" i="21"/>
  <c r="G76" i="21"/>
  <c r="M76" i="21"/>
  <c r="K76" i="21"/>
  <c r="J76" i="21"/>
  <c r="L76" i="21"/>
  <c r="I76" i="21"/>
  <c r="BG76" i="21"/>
  <c r="AU76" i="21"/>
  <c r="N65" i="22"/>
  <c r="L59" i="20"/>
  <c r="G59" i="20"/>
  <c r="M59" i="20"/>
  <c r="K59" i="20"/>
  <c r="J59" i="20"/>
  <c r="I59" i="20"/>
  <c r="H59" i="20"/>
  <c r="AU59" i="20"/>
  <c r="BG59" i="20"/>
  <c r="V58" i="21"/>
  <c r="CT58" i="21" s="1"/>
  <c r="S39" i="20"/>
  <c r="BV39" i="20" s="1"/>
  <c r="AX58" i="20"/>
  <c r="BJ58" i="20"/>
  <c r="BC18" i="20"/>
  <c r="CP76" i="20"/>
  <c r="BU76" i="20"/>
  <c r="CR76" i="20"/>
  <c r="BW76" i="20"/>
  <c r="BI57" i="21"/>
  <c r="AW57" i="21"/>
  <c r="AV38" i="21"/>
  <c r="BH38" i="21"/>
  <c r="AY78" i="20"/>
  <c r="BK78" i="20"/>
  <c r="BL96" i="20"/>
  <c r="AZ96" i="20"/>
  <c r="BU18" i="20"/>
  <c r="CP18" i="20"/>
  <c r="I18" i="21"/>
  <c r="G18" i="21"/>
  <c r="M18" i="21"/>
  <c r="K18" i="21"/>
  <c r="L18" i="21"/>
  <c r="J18" i="21"/>
  <c r="H18" i="21"/>
  <c r="AU18" i="21"/>
  <c r="BG18" i="21"/>
  <c r="N7" i="22"/>
  <c r="BI39" i="20"/>
  <c r="AW39" i="20"/>
  <c r="BO57" i="20"/>
  <c r="BL96" i="21"/>
  <c r="AZ96" i="21"/>
  <c r="AV58" i="21"/>
  <c r="BH58" i="21"/>
  <c r="BV18" i="20"/>
  <c r="CQ18" i="20"/>
  <c r="BM58" i="21"/>
  <c r="BA58" i="21"/>
  <c r="U58" i="21"/>
  <c r="BX58" i="21" s="1"/>
  <c r="CN58" i="21"/>
  <c r="T58" i="21"/>
  <c r="BW58" i="21" s="1"/>
  <c r="BS39" i="20"/>
  <c r="BL58" i="20"/>
  <c r="AZ58" i="20"/>
  <c r="AX77" i="20"/>
  <c r="BJ77" i="20"/>
  <c r="CQ76" i="20"/>
  <c r="BV76" i="20"/>
  <c r="BN57" i="21"/>
  <c r="BB57" i="21"/>
  <c r="AX38" i="21"/>
  <c r="BJ38" i="21"/>
  <c r="BL78" i="20"/>
  <c r="AZ78" i="20"/>
  <c r="BB96" i="20"/>
  <c r="BN96" i="20"/>
  <c r="CU94" i="21"/>
  <c r="BZ94" i="21"/>
  <c r="CT18" i="20"/>
  <c r="BY18" i="20"/>
  <c r="BM96" i="21"/>
  <c r="BA96" i="21"/>
  <c r="BL58" i="21"/>
  <c r="AZ58" i="21"/>
  <c r="R58" i="21"/>
  <c r="BU58" i="21" s="1"/>
  <c r="L48" i="22"/>
  <c r="M48" i="22" s="1"/>
  <c r="L10" i="22"/>
  <c r="M10" i="22" s="1"/>
  <c r="T39" i="20"/>
  <c r="BW39" i="20" s="1"/>
  <c r="L29" i="22"/>
  <c r="M29" i="22" s="1"/>
  <c r="CV93" i="21"/>
  <c r="BH58" i="20"/>
  <c r="AV58" i="20"/>
  <c r="BC95" i="20"/>
  <c r="BH77" i="20"/>
  <c r="AV77" i="20"/>
  <c r="J78" i="21"/>
  <c r="L78" i="21"/>
  <c r="H78" i="21"/>
  <c r="G78" i="21"/>
  <c r="M78" i="21"/>
  <c r="K78" i="21"/>
  <c r="I78" i="21"/>
  <c r="BG78" i="21"/>
  <c r="AU78" i="21"/>
  <c r="N67" i="22"/>
  <c r="CT76" i="20"/>
  <c r="BY76" i="20"/>
  <c r="R57" i="21"/>
  <c r="CH57" i="21"/>
  <c r="S57" i="21"/>
  <c r="CN57" i="21"/>
  <c r="BS57" i="21"/>
  <c r="U57" i="21"/>
  <c r="CI57" i="21"/>
  <c r="T57" i="21"/>
  <c r="V57" i="21"/>
  <c r="W57" i="21"/>
  <c r="Q57" i="21"/>
  <c r="BK57" i="21"/>
  <c r="AY57" i="21"/>
  <c r="CH38" i="21"/>
  <c r="T38" i="21"/>
  <c r="R38" i="21"/>
  <c r="W38" i="21"/>
  <c r="Q38" i="21"/>
  <c r="V38" i="21"/>
  <c r="CN38" i="21"/>
  <c r="S38" i="21"/>
  <c r="U38" i="21"/>
  <c r="BS38" i="21"/>
  <c r="CI38" i="21"/>
  <c r="BK38" i="21"/>
  <c r="AY38" i="21"/>
  <c r="AV78" i="20"/>
  <c r="BH78" i="20"/>
  <c r="BM96" i="20"/>
  <c r="BA96" i="20"/>
  <c r="BL39" i="20"/>
  <c r="AZ39" i="20"/>
  <c r="BB96" i="21"/>
  <c r="BN96" i="21"/>
  <c r="BK58" i="21"/>
  <c r="AY58" i="21"/>
  <c r="CS22" i="4"/>
  <c r="BZ22" i="4"/>
  <c r="BC64" i="19"/>
  <c r="BC83" i="19"/>
  <c r="BC101" i="19"/>
  <c r="BC26" i="19"/>
  <c r="BC45" i="19"/>
  <c r="BO101" i="19"/>
  <c r="BO64" i="19"/>
  <c r="BO26" i="19"/>
  <c r="BO83" i="19"/>
  <c r="BO45" i="19"/>
  <c r="CV95" i="19"/>
  <c r="CV57" i="19"/>
  <c r="CQ39" i="19"/>
  <c r="BT39" i="19"/>
  <c r="BZ39" i="19"/>
  <c r="CV38" i="19"/>
  <c r="CA38" i="19"/>
  <c r="CA57" i="19"/>
  <c r="CS39" i="19"/>
  <c r="CA19" i="19"/>
  <c r="CV19" i="19"/>
  <c r="CP58" i="19"/>
  <c r="CS78" i="19"/>
  <c r="BT58" i="19"/>
  <c r="BW58" i="19"/>
  <c r="CQ58" i="19"/>
  <c r="BX96" i="19"/>
  <c r="BW39" i="19"/>
  <c r="CT78" i="19"/>
  <c r="CU58" i="19"/>
  <c r="CP39" i="19"/>
  <c r="CN59" i="19"/>
  <c r="V59" i="19"/>
  <c r="CT59" i="19" s="1"/>
  <c r="T59" i="19"/>
  <c r="BW59" i="19" s="1"/>
  <c r="BS59" i="19"/>
  <c r="U59" i="19"/>
  <c r="BX59" i="19" s="1"/>
  <c r="R59" i="19"/>
  <c r="CP59" i="19" s="1"/>
  <c r="Q59" i="19"/>
  <c r="BT59" i="19" s="1"/>
  <c r="CI59" i="19"/>
  <c r="W59" i="19"/>
  <c r="BZ59" i="19" s="1"/>
  <c r="CH59" i="19"/>
  <c r="S59" i="19"/>
  <c r="CQ59" i="19" s="1"/>
  <c r="U21" i="19"/>
  <c r="CS21" i="19" s="1"/>
  <c r="CI21" i="19"/>
  <c r="Q21" i="19"/>
  <c r="BT21" i="19" s="1"/>
  <c r="T21" i="19"/>
  <c r="BW21" i="19" s="1"/>
  <c r="V21" i="19"/>
  <c r="BY21" i="19" s="1"/>
  <c r="CN21" i="19"/>
  <c r="CH21" i="19"/>
  <c r="R21" i="19"/>
  <c r="CP21" i="19" s="1"/>
  <c r="S21" i="19"/>
  <c r="CQ21" i="19" s="1"/>
  <c r="W21" i="19"/>
  <c r="CU21" i="19" s="1"/>
  <c r="BS21" i="19"/>
  <c r="CN40" i="19"/>
  <c r="Q40" i="19"/>
  <c r="CO40" i="19" s="1"/>
  <c r="BS40" i="19"/>
  <c r="W40" i="19"/>
  <c r="CU40" i="19" s="1"/>
  <c r="R40" i="19"/>
  <c r="CP40" i="19" s="1"/>
  <c r="V40" i="19"/>
  <c r="CT40" i="19" s="1"/>
  <c r="CI40" i="19"/>
  <c r="T40" i="19"/>
  <c r="CR40" i="19" s="1"/>
  <c r="CH40" i="19"/>
  <c r="U40" i="19"/>
  <c r="CS40" i="19" s="1"/>
  <c r="S40" i="19"/>
  <c r="BV40" i="19" s="1"/>
  <c r="W97" i="19"/>
  <c r="CU97" i="19" s="1"/>
  <c r="BS97" i="19"/>
  <c r="V97" i="19"/>
  <c r="BY97" i="19" s="1"/>
  <c r="CI97" i="19"/>
  <c r="CN97" i="19"/>
  <c r="CH97" i="19"/>
  <c r="U97" i="19"/>
  <c r="CS97" i="19" s="1"/>
  <c r="BX58" i="19"/>
  <c r="BY96" i="19"/>
  <c r="CT58" i="19"/>
  <c r="CT39" i="19"/>
  <c r="CU96" i="19"/>
  <c r="BW78" i="19"/>
  <c r="BV78" i="19"/>
  <c r="R79" i="19"/>
  <c r="CP79" i="19" s="1"/>
  <c r="K66" i="19"/>
  <c r="I66" i="19"/>
  <c r="L66" i="19"/>
  <c r="G66" i="19"/>
  <c r="AU66" i="19"/>
  <c r="J66" i="19"/>
  <c r="BG66" i="19"/>
  <c r="H66" i="19"/>
  <c r="F67" i="19"/>
  <c r="M66" i="19"/>
  <c r="BL27" i="19"/>
  <c r="AZ27" i="19"/>
  <c r="BL84" i="19"/>
  <c r="AZ84" i="19"/>
  <c r="BJ46" i="19"/>
  <c r="AX46" i="19"/>
  <c r="BM65" i="19"/>
  <c r="BA65" i="19"/>
  <c r="BM102" i="19"/>
  <c r="BA102" i="19"/>
  <c r="K28" i="19"/>
  <c r="I28" i="19"/>
  <c r="H28" i="19"/>
  <c r="BG28" i="19"/>
  <c r="F29" i="19"/>
  <c r="M28" i="19"/>
  <c r="L28" i="19"/>
  <c r="J28" i="19"/>
  <c r="G28" i="19"/>
  <c r="AU28" i="19"/>
  <c r="BK84" i="19"/>
  <c r="AY84" i="19"/>
  <c r="BN27" i="19"/>
  <c r="BB27" i="19"/>
  <c r="BM84" i="19"/>
  <c r="BA84" i="19"/>
  <c r="BK46" i="19"/>
  <c r="AY46" i="19"/>
  <c r="BN65" i="19"/>
  <c r="BB65" i="19"/>
  <c r="BN102" i="19"/>
  <c r="BB102" i="19"/>
  <c r="BI46" i="19"/>
  <c r="AW46" i="19"/>
  <c r="BH84" i="19"/>
  <c r="AV84" i="19"/>
  <c r="BL46" i="19"/>
  <c r="AZ46" i="19"/>
  <c r="BI65" i="19"/>
  <c r="AW65" i="19"/>
  <c r="F104" i="19"/>
  <c r="BG103" i="19"/>
  <c r="M103" i="19"/>
  <c r="L103" i="19"/>
  <c r="K103" i="19"/>
  <c r="AU103" i="19"/>
  <c r="BI27" i="19"/>
  <c r="AW27" i="19"/>
  <c r="BJ84" i="19"/>
  <c r="AX84" i="19"/>
  <c r="BH46" i="19"/>
  <c r="AV46" i="19"/>
  <c r="BJ65" i="19"/>
  <c r="AX65" i="19"/>
  <c r="BL65" i="19"/>
  <c r="AZ65" i="19"/>
  <c r="BK27" i="19"/>
  <c r="AY27" i="19"/>
  <c r="BI84" i="19"/>
  <c r="AW84" i="19"/>
  <c r="BH65" i="19"/>
  <c r="AV65" i="19"/>
  <c r="BJ27" i="19"/>
  <c r="AX27" i="19"/>
  <c r="BN84" i="19"/>
  <c r="BB84" i="19"/>
  <c r="BN46" i="19"/>
  <c r="BB46" i="19"/>
  <c r="BM46" i="19"/>
  <c r="BA46" i="19"/>
  <c r="BK65" i="19"/>
  <c r="AY65" i="19"/>
  <c r="BA27" i="19"/>
  <c r="BM27" i="19"/>
  <c r="BG85" i="19"/>
  <c r="J85" i="19"/>
  <c r="F86" i="19"/>
  <c r="L85" i="19"/>
  <c r="M85" i="19"/>
  <c r="G85" i="19"/>
  <c r="K85" i="19"/>
  <c r="I85" i="19"/>
  <c r="H85" i="19"/>
  <c r="AU85" i="19"/>
  <c r="L47" i="19"/>
  <c r="I47" i="19"/>
  <c r="H47" i="19"/>
  <c r="G47" i="19"/>
  <c r="BG47" i="19"/>
  <c r="F48" i="19"/>
  <c r="M47" i="19"/>
  <c r="J47" i="19"/>
  <c r="K47" i="19"/>
  <c r="AU47" i="19"/>
  <c r="BL102" i="19"/>
  <c r="AZ102" i="19"/>
  <c r="BH27" i="19"/>
  <c r="AV27" i="19"/>
  <c r="CW21" i="4"/>
  <c r="CR22" i="4"/>
  <c r="P23" i="4"/>
  <c r="CO23" i="4"/>
  <c r="BX22" i="4"/>
  <c r="CU22" i="4"/>
  <c r="O24" i="4"/>
  <c r="Q23" i="4"/>
  <c r="BT23" i="4" s="1"/>
  <c r="V23" i="4"/>
  <c r="U23" i="4"/>
  <c r="BX23" i="4" s="1"/>
  <c r="S23" i="4"/>
  <c r="CR23" i="4" s="1"/>
  <c r="T23" i="4"/>
  <c r="CS23" i="4" s="1"/>
  <c r="R23" i="4"/>
  <c r="BU23" i="4" s="1"/>
  <c r="W23" i="4"/>
  <c r="CV23" i="4" s="1"/>
  <c r="O43" i="4"/>
  <c r="T42" i="4"/>
  <c r="S42" i="4"/>
  <c r="Q42" i="4"/>
  <c r="V42" i="4"/>
  <c r="W42" i="4"/>
  <c r="U42" i="4"/>
  <c r="R42" i="4"/>
  <c r="O62" i="4"/>
  <c r="W61" i="4"/>
  <c r="V61" i="4"/>
  <c r="U61" i="4"/>
  <c r="S61" i="4"/>
  <c r="T61" i="4"/>
  <c r="R61" i="4"/>
  <c r="Q61" i="4"/>
  <c r="BS23" i="4"/>
  <c r="BT22" i="4"/>
  <c r="CQ22" i="4"/>
  <c r="BU22" i="4"/>
  <c r="O101" i="4"/>
  <c r="V100" i="4"/>
  <c r="U100" i="4"/>
  <c r="W100" i="4"/>
  <c r="CA97" i="4"/>
  <c r="CB97" i="4" s="1"/>
  <c r="CW97" i="4"/>
  <c r="CA40" i="4"/>
  <c r="CB40" i="4" s="1"/>
  <c r="CW59" i="4"/>
  <c r="CW40" i="4"/>
  <c r="CA59" i="4"/>
  <c r="CB59" i="4" s="1"/>
  <c r="CU41" i="4"/>
  <c r="BY41" i="4"/>
  <c r="CQ41" i="4"/>
  <c r="BU41" i="4"/>
  <c r="BU60" i="4"/>
  <c r="CQ60" i="4"/>
  <c r="CP60" i="4"/>
  <c r="BT60" i="4"/>
  <c r="CS41" i="4"/>
  <c r="BW41" i="4"/>
  <c r="BW60" i="4"/>
  <c r="CS60" i="4"/>
  <c r="BX60" i="4"/>
  <c r="CT60" i="4"/>
  <c r="CO61" i="4"/>
  <c r="P61" i="4"/>
  <c r="BS61" i="4"/>
  <c r="BZ60" i="4"/>
  <c r="CV60" i="4"/>
  <c r="CO99" i="4"/>
  <c r="BS99" i="4"/>
  <c r="P99" i="4"/>
  <c r="P42" i="4"/>
  <c r="BS42" i="4"/>
  <c r="CO42" i="4"/>
  <c r="CU98" i="4"/>
  <c r="BY98" i="4"/>
  <c r="BZ41" i="4"/>
  <c r="CV41" i="4"/>
  <c r="BV60" i="4"/>
  <c r="CR60" i="4"/>
  <c r="BT41" i="4"/>
  <c r="CP41" i="4"/>
  <c r="CU60" i="4"/>
  <c r="BY60" i="4"/>
  <c r="BX98" i="4"/>
  <c r="CT98" i="4"/>
  <c r="BX41" i="4"/>
  <c r="CT41" i="4"/>
  <c r="CR41" i="4"/>
  <c r="BV41" i="4"/>
  <c r="BZ98" i="4"/>
  <c r="CV98" i="4"/>
  <c r="BO99" i="4"/>
  <c r="BC42" i="4"/>
  <c r="BC61" i="4"/>
  <c r="BC81" i="4"/>
  <c r="BO81" i="4"/>
  <c r="BO61" i="4"/>
  <c r="BO24" i="4"/>
  <c r="BC24" i="4"/>
  <c r="BO42" i="4"/>
  <c r="BC99" i="4"/>
  <c r="BL62" i="4"/>
  <c r="AZ62" i="4"/>
  <c r="BJ43" i="4"/>
  <c r="AX43" i="4"/>
  <c r="BN82" i="4"/>
  <c r="BB82" i="4"/>
  <c r="F102" i="4"/>
  <c r="AU101" i="4"/>
  <c r="BG101" i="4"/>
  <c r="BG63" i="4"/>
  <c r="F64" i="4"/>
  <c r="AU63" i="4"/>
  <c r="BN43" i="4"/>
  <c r="BB43" i="4"/>
  <c r="BG83" i="4"/>
  <c r="F84" i="4"/>
  <c r="AU83" i="4"/>
  <c r="BH25" i="4"/>
  <c r="AV25" i="4"/>
  <c r="BM62" i="4"/>
  <c r="BA62" i="4"/>
  <c r="BI43" i="4"/>
  <c r="AW43" i="4"/>
  <c r="BH82" i="4"/>
  <c r="AV82" i="4"/>
  <c r="BM25" i="4"/>
  <c r="BA25" i="4"/>
  <c r="AV62" i="4"/>
  <c r="BH62" i="4"/>
  <c r="BN62" i="4"/>
  <c r="BB62" i="4"/>
  <c r="BM43" i="4"/>
  <c r="BA43" i="4"/>
  <c r="BI82" i="4"/>
  <c r="AW82" i="4"/>
  <c r="BG26" i="4"/>
  <c r="F27" i="4"/>
  <c r="AU26" i="4"/>
  <c r="BI62" i="4"/>
  <c r="AW62" i="4"/>
  <c r="BG44" i="4"/>
  <c r="F45" i="4"/>
  <c r="AU44" i="4"/>
  <c r="BJ82" i="4"/>
  <c r="AX82" i="4"/>
  <c r="BI25" i="4"/>
  <c r="AW25" i="4"/>
  <c r="BL100" i="4"/>
  <c r="AZ100" i="4"/>
  <c r="BH43" i="4"/>
  <c r="AV43" i="4"/>
  <c r="BM82" i="4"/>
  <c r="BA82" i="4"/>
  <c r="BL25" i="4"/>
  <c r="AZ25" i="4"/>
  <c r="BK43" i="4"/>
  <c r="AY43" i="4"/>
  <c r="BK82" i="4"/>
  <c r="AY82" i="4"/>
  <c r="BK25" i="4"/>
  <c r="AY25" i="4"/>
  <c r="BJ25" i="4"/>
  <c r="AX25" i="4"/>
  <c r="BM100" i="4"/>
  <c r="BA100" i="4"/>
  <c r="BK62" i="4"/>
  <c r="AY62" i="4"/>
  <c r="BL43" i="4"/>
  <c r="AZ43" i="4"/>
  <c r="BN100" i="4"/>
  <c r="BB100" i="4"/>
  <c r="BJ62" i="4"/>
  <c r="AX62" i="4"/>
  <c r="BL82" i="4"/>
  <c r="AZ82" i="4"/>
  <c r="BN25" i="4"/>
  <c r="BB25" i="4"/>
  <c r="F46" i="20" l="1"/>
  <c r="P46" i="20" s="1"/>
  <c r="O47" i="19"/>
  <c r="P46" i="19"/>
  <c r="F84" i="20"/>
  <c r="P84" i="20" s="1"/>
  <c r="P84" i="19"/>
  <c r="O85" i="19"/>
  <c r="AX103" i="21"/>
  <c r="BJ103" i="21"/>
  <c r="AV101" i="20"/>
  <c r="BH101" i="20"/>
  <c r="BH103" i="21"/>
  <c r="AV103" i="21"/>
  <c r="AX101" i="20"/>
  <c r="BJ101" i="20"/>
  <c r="F105" i="21"/>
  <c r="O106" i="20"/>
  <c r="F103" i="20"/>
  <c r="O104" i="19"/>
  <c r="P103" i="19"/>
  <c r="F27" i="20"/>
  <c r="P27" i="20" s="1"/>
  <c r="P27" i="19"/>
  <c r="O28" i="19"/>
  <c r="AW103" i="21"/>
  <c r="BI103" i="21"/>
  <c r="AY101" i="20"/>
  <c r="BK101" i="20"/>
  <c r="F48" i="21"/>
  <c r="P48" i="21" s="1"/>
  <c r="O49" i="20"/>
  <c r="BK103" i="21"/>
  <c r="AY103" i="21"/>
  <c r="BI101" i="20"/>
  <c r="AW101" i="20"/>
  <c r="J104" i="21"/>
  <c r="I104" i="21"/>
  <c r="H104" i="21"/>
  <c r="G104" i="21"/>
  <c r="P104" i="21"/>
  <c r="G102" i="20"/>
  <c r="J102" i="20"/>
  <c r="I102" i="20"/>
  <c r="H102" i="20"/>
  <c r="P102" i="20"/>
  <c r="F65" i="20"/>
  <c r="P65" i="20" s="1"/>
  <c r="P65" i="19"/>
  <c r="O66" i="19"/>
  <c r="F29" i="21"/>
  <c r="P29" i="21" s="1"/>
  <c r="O30" i="20"/>
  <c r="O49" i="21"/>
  <c r="O107" i="21"/>
  <c r="F67" i="21"/>
  <c r="P67" i="21" s="1"/>
  <c r="O68" i="20"/>
  <c r="O87" i="20"/>
  <c r="F86" i="21"/>
  <c r="P86" i="21" s="1"/>
  <c r="BU78" i="19"/>
  <c r="CV77" i="19"/>
  <c r="BT78" i="19"/>
  <c r="CU78" i="19"/>
  <c r="CV78" i="19" s="1"/>
  <c r="T79" i="19"/>
  <c r="CR79" i="19" s="1"/>
  <c r="W81" i="4"/>
  <c r="CV81" i="4" s="1"/>
  <c r="AX101" i="4"/>
  <c r="BJ101" i="4"/>
  <c r="BH103" i="19"/>
  <c r="AV103" i="19"/>
  <c r="G73" i="22"/>
  <c r="J84" i="4"/>
  <c r="G84" i="4"/>
  <c r="K84" i="4"/>
  <c r="H84" i="4"/>
  <c r="L84" i="4"/>
  <c r="I84" i="4"/>
  <c r="M84" i="4"/>
  <c r="BI101" i="4"/>
  <c r="AW101" i="4"/>
  <c r="AX103" i="19"/>
  <c r="BJ103" i="19"/>
  <c r="G53" i="22"/>
  <c r="J64" i="4"/>
  <c r="G64" i="4"/>
  <c r="K64" i="4"/>
  <c r="H64" i="4"/>
  <c r="L64" i="4"/>
  <c r="I64" i="4"/>
  <c r="M64" i="4"/>
  <c r="G34" i="22"/>
  <c r="G45" i="4"/>
  <c r="K45" i="4"/>
  <c r="H45" i="4"/>
  <c r="L45" i="4"/>
  <c r="I45" i="4"/>
  <c r="M45" i="4"/>
  <c r="J45" i="4"/>
  <c r="AY101" i="4"/>
  <c r="BK101" i="4"/>
  <c r="BI103" i="19"/>
  <c r="AW103" i="19"/>
  <c r="J104" i="19"/>
  <c r="I104" i="19"/>
  <c r="H104" i="19"/>
  <c r="G104" i="19"/>
  <c r="G102" i="4"/>
  <c r="I102" i="4"/>
  <c r="H102" i="4"/>
  <c r="J102" i="4"/>
  <c r="G91" i="22"/>
  <c r="L102" i="4"/>
  <c r="M102" i="4"/>
  <c r="K102" i="4"/>
  <c r="G16" i="22"/>
  <c r="I27" i="4"/>
  <c r="M27" i="4"/>
  <c r="J27" i="4"/>
  <c r="G27" i="4"/>
  <c r="K27" i="4"/>
  <c r="H27" i="4"/>
  <c r="L27" i="4"/>
  <c r="BC27" i="19"/>
  <c r="BH101" i="4"/>
  <c r="AV101" i="4"/>
  <c r="AY103" i="19"/>
  <c r="BK103" i="19"/>
  <c r="CV80" i="4"/>
  <c r="CA79" i="4"/>
  <c r="CB79" i="4" s="1"/>
  <c r="V81" i="4"/>
  <c r="CU81" i="4" s="1"/>
  <c r="S81" i="4"/>
  <c r="BV81" i="4" s="1"/>
  <c r="O82" i="4"/>
  <c r="S82" i="4" s="1"/>
  <c r="BS81" i="4"/>
  <c r="CO81" i="4"/>
  <c r="T81" i="4"/>
  <c r="CS81" i="4" s="1"/>
  <c r="CT80" i="4"/>
  <c r="U81" i="4"/>
  <c r="BX81" i="4" s="1"/>
  <c r="P81" i="4"/>
  <c r="Q81" i="4"/>
  <c r="BT81" i="4" s="1"/>
  <c r="R81" i="4"/>
  <c r="BU81" i="4" s="1"/>
  <c r="CI81" i="4"/>
  <c r="U79" i="19"/>
  <c r="CS79" i="19" s="1"/>
  <c r="Q79" i="19"/>
  <c r="CO79" i="19" s="1"/>
  <c r="V79" i="19"/>
  <c r="BY79" i="19" s="1"/>
  <c r="W79" i="19"/>
  <c r="BZ79" i="19" s="1"/>
  <c r="BS79" i="19"/>
  <c r="S79" i="19"/>
  <c r="BV79" i="19" s="1"/>
  <c r="CH79" i="19"/>
  <c r="CN79" i="19"/>
  <c r="BV80" i="4"/>
  <c r="CP80" i="4"/>
  <c r="BY80" i="4"/>
  <c r="CA77" i="19"/>
  <c r="J69" i="22"/>
  <c r="K69" i="22" s="1"/>
  <c r="CS80" i="4"/>
  <c r="BU80" i="4"/>
  <c r="AH2" i="24"/>
  <c r="AG7" i="24"/>
  <c r="AG13" i="24" s="1"/>
  <c r="AF3" i="24"/>
  <c r="AF9" i="24" s="1"/>
  <c r="AF5" i="24"/>
  <c r="AF11" i="24" s="1"/>
  <c r="AF4" i="24"/>
  <c r="AF10" i="24" s="1"/>
  <c r="AF6" i="24"/>
  <c r="AF12" i="24" s="1"/>
  <c r="CJ62" i="4"/>
  <c r="CI62" i="4"/>
  <c r="CJ43" i="4"/>
  <c r="CI43" i="4"/>
  <c r="CJ24" i="4"/>
  <c r="CI24" i="4"/>
  <c r="CJ101" i="4"/>
  <c r="CI101" i="4"/>
  <c r="BZ96" i="20"/>
  <c r="CV96" i="19"/>
  <c r="BX96" i="21"/>
  <c r="CA95" i="20"/>
  <c r="CA95" i="21"/>
  <c r="CV95" i="21"/>
  <c r="BT100" i="4"/>
  <c r="CP100" i="4"/>
  <c r="CQ96" i="21"/>
  <c r="BV96" i="21"/>
  <c r="J87" i="22"/>
  <c r="K87" i="22" s="1"/>
  <c r="S98" i="19"/>
  <c r="R98" i="19"/>
  <c r="Q98" i="19"/>
  <c r="T98" i="19"/>
  <c r="BT97" i="19"/>
  <c r="CO97" i="19"/>
  <c r="CQ100" i="4"/>
  <c r="BU100" i="4"/>
  <c r="CP97" i="19"/>
  <c r="BU97" i="19"/>
  <c r="CR100" i="4"/>
  <c r="BV100" i="4"/>
  <c r="BT96" i="20"/>
  <c r="CO96" i="20"/>
  <c r="L86" i="22"/>
  <c r="M86" i="22" s="1"/>
  <c r="S97" i="20"/>
  <c r="R97" i="20"/>
  <c r="Q97" i="20"/>
  <c r="T97" i="20"/>
  <c r="CQ97" i="19"/>
  <c r="BV97" i="19"/>
  <c r="BW100" i="4"/>
  <c r="CS100" i="4"/>
  <c r="BU96" i="20"/>
  <c r="CP96" i="20"/>
  <c r="CR97" i="19"/>
  <c r="BW97" i="19"/>
  <c r="BV96" i="20"/>
  <c r="CQ96" i="20"/>
  <c r="CR96" i="21"/>
  <c r="BW96" i="21"/>
  <c r="BW96" i="20"/>
  <c r="CR96" i="20"/>
  <c r="T101" i="4"/>
  <c r="S101" i="4"/>
  <c r="Q101" i="4"/>
  <c r="R101" i="4"/>
  <c r="BT96" i="21"/>
  <c r="CO96" i="21"/>
  <c r="CP96" i="21"/>
  <c r="BU96" i="21"/>
  <c r="CV20" i="19"/>
  <c r="CA20" i="19"/>
  <c r="O85" i="22"/>
  <c r="CU58" i="20"/>
  <c r="O67" i="22"/>
  <c r="O65" i="22"/>
  <c r="O7" i="22"/>
  <c r="K30" i="22"/>
  <c r="CA19" i="20"/>
  <c r="O47" i="22"/>
  <c r="O28" i="22"/>
  <c r="CA20" i="21"/>
  <c r="BU58" i="20"/>
  <c r="CR58" i="20"/>
  <c r="CO24" i="4"/>
  <c r="CA20" i="20"/>
  <c r="CV19" i="20"/>
  <c r="CT96" i="20"/>
  <c r="CV20" i="20"/>
  <c r="CV95" i="20"/>
  <c r="BV58" i="20"/>
  <c r="CA19" i="21"/>
  <c r="CT58" i="20"/>
  <c r="CV19" i="21"/>
  <c r="CV20" i="21"/>
  <c r="CO58" i="20"/>
  <c r="CS58" i="20"/>
  <c r="CS96" i="20"/>
  <c r="CA57" i="20"/>
  <c r="BS41" i="20"/>
  <c r="J12" i="22"/>
  <c r="K12" i="22" s="1"/>
  <c r="J31" i="22"/>
  <c r="J50" i="22"/>
  <c r="K50" i="22" s="1"/>
  <c r="CU58" i="21"/>
  <c r="CR78" i="20"/>
  <c r="CV57" i="20"/>
  <c r="T59" i="20"/>
  <c r="BW59" i="20" s="1"/>
  <c r="CU78" i="20"/>
  <c r="BY96" i="21"/>
  <c r="Q40" i="20"/>
  <c r="BT40" i="20" s="1"/>
  <c r="T40" i="20"/>
  <c r="CR40" i="20" s="1"/>
  <c r="BZ96" i="21"/>
  <c r="CN21" i="20"/>
  <c r="CP58" i="21"/>
  <c r="BO96" i="21"/>
  <c r="CR58" i="21"/>
  <c r="Q21" i="20"/>
  <c r="BT21" i="20" s="1"/>
  <c r="BU78" i="20"/>
  <c r="BS21" i="20"/>
  <c r="CI21" i="20"/>
  <c r="R40" i="20"/>
  <c r="CP40" i="20" s="1"/>
  <c r="CA38" i="20"/>
  <c r="BS59" i="20"/>
  <c r="W21" i="20"/>
  <c r="CU21" i="20" s="1"/>
  <c r="CR39" i="20"/>
  <c r="BC39" i="20"/>
  <c r="CN59" i="20"/>
  <c r="CP39" i="20"/>
  <c r="V59" i="20"/>
  <c r="CT59" i="20" s="1"/>
  <c r="CS39" i="20"/>
  <c r="BO39" i="20"/>
  <c r="CI59" i="20"/>
  <c r="CQ39" i="20"/>
  <c r="BO96" i="20"/>
  <c r="BT39" i="20"/>
  <c r="BO78" i="20"/>
  <c r="CO58" i="21"/>
  <c r="CH59" i="20"/>
  <c r="BO57" i="21"/>
  <c r="BC96" i="20"/>
  <c r="CH97" i="20"/>
  <c r="BO77" i="20"/>
  <c r="BY78" i="20"/>
  <c r="S40" i="20"/>
  <c r="CQ40" i="20" s="1"/>
  <c r="BC58" i="20"/>
  <c r="CS58" i="21"/>
  <c r="CQ58" i="21"/>
  <c r="CI97" i="20"/>
  <c r="S59" i="20"/>
  <c r="BV59" i="20" s="1"/>
  <c r="R21" i="20"/>
  <c r="CP21" i="20" s="1"/>
  <c r="CH21" i="20"/>
  <c r="CQ78" i="20"/>
  <c r="BO38" i="21"/>
  <c r="CO78" i="20"/>
  <c r="W59" i="20"/>
  <c r="CU59" i="20" s="1"/>
  <c r="U21" i="20"/>
  <c r="CS21" i="20" s="1"/>
  <c r="BX78" i="20"/>
  <c r="BO58" i="21"/>
  <c r="BC58" i="21"/>
  <c r="BS97" i="20"/>
  <c r="Q59" i="20"/>
  <c r="CO59" i="20" s="1"/>
  <c r="BZ39" i="20"/>
  <c r="V21" i="20"/>
  <c r="CT21" i="20" s="1"/>
  <c r="CV94" i="21"/>
  <c r="W97" i="20"/>
  <c r="BZ97" i="20" s="1"/>
  <c r="R59" i="20"/>
  <c r="CP59" i="20" s="1"/>
  <c r="S21" i="20"/>
  <c r="BV21" i="20" s="1"/>
  <c r="BC96" i="21"/>
  <c r="V97" i="20"/>
  <c r="CT97" i="20" s="1"/>
  <c r="U59" i="20"/>
  <c r="BX59" i="20" s="1"/>
  <c r="T21" i="20"/>
  <c r="BW21" i="20" s="1"/>
  <c r="G80" i="21"/>
  <c r="I80" i="21"/>
  <c r="M80" i="21"/>
  <c r="H80" i="21"/>
  <c r="K80" i="21"/>
  <c r="J80" i="21"/>
  <c r="L80" i="21"/>
  <c r="AU80" i="21"/>
  <c r="BG80" i="21"/>
  <c r="M41" i="21"/>
  <c r="L41" i="21"/>
  <c r="G41" i="21"/>
  <c r="J41" i="21"/>
  <c r="I41" i="21"/>
  <c r="H41" i="21"/>
  <c r="K41" i="21"/>
  <c r="BG41" i="21"/>
  <c r="AU41" i="21"/>
  <c r="BM59" i="20"/>
  <c r="BA59" i="20"/>
  <c r="BN76" i="21"/>
  <c r="BB76" i="21"/>
  <c r="BC78" i="20"/>
  <c r="AX40" i="20"/>
  <c r="BJ40" i="20"/>
  <c r="BK21" i="20"/>
  <c r="AY21" i="20"/>
  <c r="BK39" i="21"/>
  <c r="AY39" i="21"/>
  <c r="L60" i="20"/>
  <c r="M60" i="20"/>
  <c r="K60" i="20"/>
  <c r="J60" i="20"/>
  <c r="I60" i="20"/>
  <c r="G60" i="20"/>
  <c r="H60" i="20"/>
  <c r="BG60" i="20"/>
  <c r="AU60" i="20"/>
  <c r="CR38" i="21"/>
  <c r="BW38" i="21"/>
  <c r="BI78" i="21"/>
  <c r="AW78" i="21"/>
  <c r="AW40" i="20"/>
  <c r="BI40" i="20"/>
  <c r="BN21" i="20"/>
  <c r="BB21" i="20"/>
  <c r="BY39" i="20"/>
  <c r="CQ38" i="21"/>
  <c r="BV38" i="21"/>
  <c r="AY78" i="21"/>
  <c r="BK78" i="21"/>
  <c r="T76" i="21"/>
  <c r="R76" i="21"/>
  <c r="CI76" i="21"/>
  <c r="V76" i="21"/>
  <c r="W76" i="21"/>
  <c r="S76" i="21"/>
  <c r="CH76" i="21"/>
  <c r="U76" i="21"/>
  <c r="CN76" i="21"/>
  <c r="Q76" i="21"/>
  <c r="BS76" i="21"/>
  <c r="AV76" i="21"/>
  <c r="BH76" i="21"/>
  <c r="M97" i="21"/>
  <c r="L97" i="21"/>
  <c r="K97" i="21"/>
  <c r="AU97" i="21"/>
  <c r="BG97" i="21"/>
  <c r="CQ77" i="20"/>
  <c r="BV77" i="20"/>
  <c r="BA40" i="20"/>
  <c r="BM40" i="20"/>
  <c r="BO58" i="20"/>
  <c r="BI21" i="20"/>
  <c r="AW21" i="20"/>
  <c r="BM39" i="21"/>
  <c r="BA39" i="21"/>
  <c r="CS38" i="21"/>
  <c r="BX38" i="21"/>
  <c r="S78" i="21"/>
  <c r="CN78" i="21"/>
  <c r="T78" i="21"/>
  <c r="BS78" i="21"/>
  <c r="R78" i="21"/>
  <c r="V78" i="21"/>
  <c r="CI78" i="21"/>
  <c r="U78" i="21"/>
  <c r="CH78" i="21"/>
  <c r="W78" i="21"/>
  <c r="Q78" i="21"/>
  <c r="BH18" i="21"/>
  <c r="AV18" i="21"/>
  <c r="BJ18" i="21"/>
  <c r="AX18" i="21"/>
  <c r="AW59" i="20"/>
  <c r="BI59" i="20"/>
  <c r="BI76" i="21"/>
  <c r="AW76" i="21"/>
  <c r="CT77" i="20"/>
  <c r="BY77" i="20"/>
  <c r="G79" i="20"/>
  <c r="L79" i="20"/>
  <c r="M79" i="20"/>
  <c r="K79" i="20"/>
  <c r="J79" i="20"/>
  <c r="I79" i="20"/>
  <c r="H79" i="20"/>
  <c r="BG79" i="20"/>
  <c r="AU79" i="20"/>
  <c r="L68" i="22"/>
  <c r="M68" i="22" s="1"/>
  <c r="BA21" i="20"/>
  <c r="BM21" i="20"/>
  <c r="BC38" i="21"/>
  <c r="BN39" i="21"/>
  <c r="BB39" i="21"/>
  <c r="BX57" i="21"/>
  <c r="CS57" i="21"/>
  <c r="BA78" i="21"/>
  <c r="BM78" i="21"/>
  <c r="G40" i="21"/>
  <c r="L40" i="21"/>
  <c r="I40" i="21"/>
  <c r="J40" i="21"/>
  <c r="H40" i="21"/>
  <c r="M40" i="21"/>
  <c r="K40" i="21"/>
  <c r="AU40" i="21"/>
  <c r="BG40" i="21"/>
  <c r="N29" i="22"/>
  <c r="T18" i="21"/>
  <c r="CI18" i="21"/>
  <c r="Q18" i="21"/>
  <c r="R18" i="21"/>
  <c r="CH18" i="21"/>
  <c r="BS18" i="21"/>
  <c r="U18" i="21"/>
  <c r="S18" i="21"/>
  <c r="W18" i="21"/>
  <c r="CN18" i="21"/>
  <c r="V18" i="21"/>
  <c r="W40" i="20"/>
  <c r="BZ40" i="20" s="1"/>
  <c r="CH40" i="20"/>
  <c r="R22" i="19"/>
  <c r="CP22" i="19" s="1"/>
  <c r="L98" i="20"/>
  <c r="K98" i="20"/>
  <c r="M98" i="20"/>
  <c r="BG98" i="20"/>
  <c r="AU98" i="20"/>
  <c r="CN97" i="20"/>
  <c r="CN40" i="20"/>
  <c r="CI40" i="20"/>
  <c r="BY58" i="21"/>
  <c r="CA58" i="21" s="1"/>
  <c r="CT38" i="21"/>
  <c r="BY38" i="21"/>
  <c r="CO57" i="21"/>
  <c r="BT57" i="21"/>
  <c r="BV57" i="21"/>
  <c r="CQ57" i="21"/>
  <c r="BJ78" i="21"/>
  <c r="AX78" i="21"/>
  <c r="I21" i="21"/>
  <c r="G21" i="21"/>
  <c r="K21" i="21"/>
  <c r="M21" i="21"/>
  <c r="H21" i="21"/>
  <c r="L21" i="21"/>
  <c r="J21" i="21"/>
  <c r="BG21" i="21"/>
  <c r="AU21" i="21"/>
  <c r="N10" i="22"/>
  <c r="BJ59" i="20"/>
  <c r="AX59" i="20"/>
  <c r="BC77" i="20"/>
  <c r="CO77" i="20"/>
  <c r="BT77" i="20"/>
  <c r="BX77" i="20"/>
  <c r="CS77" i="20"/>
  <c r="AY40" i="20"/>
  <c r="BK40" i="20"/>
  <c r="AX21" i="20"/>
  <c r="BJ21" i="20"/>
  <c r="BI39" i="21"/>
  <c r="AW39" i="21"/>
  <c r="BB97" i="20"/>
  <c r="BN97" i="20"/>
  <c r="CO38" i="21"/>
  <c r="BT38" i="21"/>
  <c r="BZ57" i="21"/>
  <c r="CU57" i="21"/>
  <c r="BL78" i="21"/>
  <c r="AZ78" i="21"/>
  <c r="I59" i="21"/>
  <c r="L59" i="21"/>
  <c r="K59" i="21"/>
  <c r="G59" i="21"/>
  <c r="J59" i="21"/>
  <c r="H59" i="21"/>
  <c r="M59" i="21"/>
  <c r="BG59" i="21"/>
  <c r="AU59" i="21"/>
  <c r="N48" i="22"/>
  <c r="BI18" i="21"/>
  <c r="AW18" i="21"/>
  <c r="BK59" i="20"/>
  <c r="AY59" i="20"/>
  <c r="BJ76" i="21"/>
  <c r="AX76" i="21"/>
  <c r="CR77" i="20"/>
  <c r="BW77" i="20"/>
  <c r="BU77" i="20"/>
  <c r="CP77" i="20"/>
  <c r="BH40" i="20"/>
  <c r="AV40" i="20"/>
  <c r="AZ21" i="20"/>
  <c r="BL21" i="20"/>
  <c r="BC57" i="21"/>
  <c r="AZ39" i="21"/>
  <c r="BL39" i="21"/>
  <c r="BM97" i="20"/>
  <c r="BA97" i="20"/>
  <c r="AZ18" i="21"/>
  <c r="BL18" i="21"/>
  <c r="AV59" i="20"/>
  <c r="BH59" i="20"/>
  <c r="AZ76" i="21"/>
  <c r="BL76" i="21"/>
  <c r="J41" i="20"/>
  <c r="G41" i="20"/>
  <c r="I41" i="20"/>
  <c r="K41" i="20"/>
  <c r="H41" i="20"/>
  <c r="L41" i="20"/>
  <c r="M41" i="20"/>
  <c r="BG41" i="20"/>
  <c r="AU41" i="20"/>
  <c r="BS40" i="20"/>
  <c r="BZ38" i="21"/>
  <c r="CU38" i="21"/>
  <c r="BY57" i="21"/>
  <c r="CT57" i="21"/>
  <c r="CP57" i="21"/>
  <c r="BU57" i="21"/>
  <c r="BN78" i="21"/>
  <c r="BB78" i="21"/>
  <c r="BK18" i="21"/>
  <c r="AY18" i="21"/>
  <c r="AZ59" i="20"/>
  <c r="BL59" i="20"/>
  <c r="BM76" i="21"/>
  <c r="BA76" i="21"/>
  <c r="CA76" i="20"/>
  <c r="CV18" i="20"/>
  <c r="L77" i="21"/>
  <c r="K77" i="21"/>
  <c r="I77" i="21"/>
  <c r="H77" i="21"/>
  <c r="M77" i="21"/>
  <c r="J77" i="21"/>
  <c r="G77" i="21"/>
  <c r="AU77" i="21"/>
  <c r="BG77" i="21"/>
  <c r="N66" i="22"/>
  <c r="BN40" i="20"/>
  <c r="BB40" i="20"/>
  <c r="CA94" i="21"/>
  <c r="T39" i="21"/>
  <c r="U39" i="21"/>
  <c r="S39" i="21"/>
  <c r="BS39" i="21"/>
  <c r="CI39" i="21"/>
  <c r="R39" i="21"/>
  <c r="CH39" i="21"/>
  <c r="Q39" i="21"/>
  <c r="CN39" i="21"/>
  <c r="V39" i="21"/>
  <c r="W39" i="21"/>
  <c r="BH39" i="21"/>
  <c r="AV39" i="21"/>
  <c r="BL97" i="20"/>
  <c r="AZ97" i="20"/>
  <c r="BB18" i="21"/>
  <c r="BN18" i="21"/>
  <c r="V40" i="20"/>
  <c r="CT40" i="20" s="1"/>
  <c r="L49" i="22"/>
  <c r="M49" i="22" s="1"/>
  <c r="J80" i="20"/>
  <c r="L80" i="20"/>
  <c r="I80" i="20"/>
  <c r="K80" i="20"/>
  <c r="H80" i="20"/>
  <c r="G80" i="20"/>
  <c r="M80" i="20"/>
  <c r="BG80" i="20"/>
  <c r="AU80" i="20"/>
  <c r="U97" i="20"/>
  <c r="CS97" i="20" s="1"/>
  <c r="U40" i="20"/>
  <c r="CS40" i="20" s="1"/>
  <c r="CP38" i="21"/>
  <c r="BU38" i="21"/>
  <c r="BW57" i="21"/>
  <c r="CR57" i="21"/>
  <c r="BH78" i="21"/>
  <c r="AV78" i="21"/>
  <c r="BA18" i="21"/>
  <c r="BM18" i="21"/>
  <c r="BB59" i="20"/>
  <c r="BN59" i="20"/>
  <c r="AY76" i="21"/>
  <c r="BK76" i="21"/>
  <c r="CV76" i="20"/>
  <c r="CA18" i="20"/>
  <c r="CU77" i="20"/>
  <c r="BZ77" i="20"/>
  <c r="BL40" i="20"/>
  <c r="AZ40" i="20"/>
  <c r="AV21" i="20"/>
  <c r="BH21" i="20"/>
  <c r="BJ39" i="21"/>
  <c r="AX39" i="21"/>
  <c r="Q22" i="19"/>
  <c r="BT22" i="19" s="1"/>
  <c r="BC102" i="19"/>
  <c r="BC84" i="19"/>
  <c r="BC46" i="19"/>
  <c r="BC65" i="19"/>
  <c r="BO65" i="19"/>
  <c r="BO102" i="19"/>
  <c r="BO46" i="19"/>
  <c r="BO84" i="19"/>
  <c r="BO27" i="19"/>
  <c r="CH22" i="19"/>
  <c r="W22" i="19"/>
  <c r="BZ22" i="19" s="1"/>
  <c r="BS22" i="19"/>
  <c r="T22" i="19"/>
  <c r="BW22" i="19" s="1"/>
  <c r="CI22" i="19"/>
  <c r="V22" i="19"/>
  <c r="U22" i="19"/>
  <c r="CS22" i="19" s="1"/>
  <c r="S22" i="19"/>
  <c r="CQ22" i="19" s="1"/>
  <c r="CN22" i="19"/>
  <c r="BZ97" i="19"/>
  <c r="CT97" i="19"/>
  <c r="CS59" i="19"/>
  <c r="CA39" i="19"/>
  <c r="CV39" i="19"/>
  <c r="BZ21" i="19"/>
  <c r="BZ40" i="19"/>
  <c r="BV23" i="4"/>
  <c r="BV59" i="19"/>
  <c r="BU21" i="19"/>
  <c r="CR59" i="19"/>
  <c r="CA58" i="19"/>
  <c r="BV21" i="19"/>
  <c r="BX97" i="19"/>
  <c r="BX40" i="19"/>
  <c r="CQ40" i="19"/>
  <c r="CV40" i="19" s="1"/>
  <c r="BX21" i="19"/>
  <c r="BU59" i="19"/>
  <c r="CV58" i="19"/>
  <c r="BU40" i="19"/>
  <c r="BY59" i="19"/>
  <c r="CU59" i="19"/>
  <c r="BW40" i="19"/>
  <c r="CA96" i="19"/>
  <c r="BY40" i="19"/>
  <c r="BU79" i="19"/>
  <c r="CO21" i="19"/>
  <c r="CO59" i="19"/>
  <c r="BT40" i="19"/>
  <c r="S60" i="19"/>
  <c r="CQ60" i="19" s="1"/>
  <c r="T60" i="19"/>
  <c r="CR60" i="19" s="1"/>
  <c r="BS60" i="19"/>
  <c r="CH60" i="19"/>
  <c r="W60" i="19"/>
  <c r="BZ60" i="19" s="1"/>
  <c r="CI60" i="19"/>
  <c r="U60" i="19"/>
  <c r="BX60" i="19" s="1"/>
  <c r="Q60" i="19"/>
  <c r="CO60" i="19" s="1"/>
  <c r="V60" i="19"/>
  <c r="CT60" i="19" s="1"/>
  <c r="CN60" i="19"/>
  <c r="R60" i="19"/>
  <c r="BU60" i="19" s="1"/>
  <c r="S41" i="19"/>
  <c r="BV41" i="19" s="1"/>
  <c r="Q41" i="19"/>
  <c r="BT41" i="19" s="1"/>
  <c r="R41" i="19"/>
  <c r="CP41" i="19" s="1"/>
  <c r="CN41" i="19"/>
  <c r="U41" i="19"/>
  <c r="BX41" i="19" s="1"/>
  <c r="CI41" i="19"/>
  <c r="BS41" i="19"/>
  <c r="CH41" i="19"/>
  <c r="V41" i="19"/>
  <c r="BY41" i="19" s="1"/>
  <c r="W41" i="19"/>
  <c r="CU41" i="19" s="1"/>
  <c r="T41" i="19"/>
  <c r="BW41" i="19" s="1"/>
  <c r="CN98" i="19"/>
  <c r="CI98" i="19"/>
  <c r="CH98" i="19"/>
  <c r="V98" i="19"/>
  <c r="BY98" i="19" s="1"/>
  <c r="W98" i="19"/>
  <c r="CU98" i="19" s="1"/>
  <c r="U98" i="19"/>
  <c r="CS98" i="19" s="1"/>
  <c r="BS98" i="19"/>
  <c r="CT21" i="19"/>
  <c r="CR21" i="19"/>
  <c r="BI85" i="19"/>
  <c r="AW85" i="19"/>
  <c r="BK28" i="19"/>
  <c r="AY28" i="19"/>
  <c r="BK85" i="19"/>
  <c r="AY85" i="19"/>
  <c r="BG104" i="19"/>
  <c r="L104" i="19"/>
  <c r="F105" i="19"/>
  <c r="M104" i="19"/>
  <c r="K104" i="19"/>
  <c r="AU104" i="19"/>
  <c r="BH47" i="19"/>
  <c r="AV47" i="19"/>
  <c r="BJ85" i="19"/>
  <c r="AX85" i="19"/>
  <c r="BM28" i="19"/>
  <c r="BA28" i="19"/>
  <c r="BK66" i="19"/>
  <c r="AY66" i="19"/>
  <c r="BI66" i="19"/>
  <c r="AW66" i="19"/>
  <c r="BI47" i="19"/>
  <c r="AW47" i="19"/>
  <c r="BL85" i="19"/>
  <c r="AZ85" i="19"/>
  <c r="BN28" i="19"/>
  <c r="BB28" i="19"/>
  <c r="L48" i="19"/>
  <c r="K48" i="19"/>
  <c r="J48" i="19"/>
  <c r="F49" i="19"/>
  <c r="BG48" i="19"/>
  <c r="I48" i="19"/>
  <c r="H48" i="19"/>
  <c r="G48" i="19"/>
  <c r="M48" i="19"/>
  <c r="AU48" i="19"/>
  <c r="BJ47" i="19"/>
  <c r="AX47" i="19"/>
  <c r="BH85" i="19"/>
  <c r="AV85" i="19"/>
  <c r="BL103" i="19"/>
  <c r="AZ103" i="19"/>
  <c r="K29" i="19"/>
  <c r="L29" i="19"/>
  <c r="J29" i="19"/>
  <c r="I29" i="19"/>
  <c r="H29" i="19"/>
  <c r="G29" i="19"/>
  <c r="F30" i="19"/>
  <c r="BG29" i="19"/>
  <c r="M29" i="19"/>
  <c r="AU29" i="19"/>
  <c r="BH66" i="19"/>
  <c r="AV66" i="19"/>
  <c r="BH28" i="19"/>
  <c r="AV28" i="19"/>
  <c r="BL47" i="19"/>
  <c r="AZ47" i="19"/>
  <c r="BM47" i="19"/>
  <c r="BA47" i="19"/>
  <c r="BN85" i="19"/>
  <c r="BB85" i="19"/>
  <c r="BM103" i="19"/>
  <c r="BA103" i="19"/>
  <c r="BM66" i="19"/>
  <c r="BA66" i="19"/>
  <c r="BK47" i="19"/>
  <c r="AY47" i="19"/>
  <c r="BM85" i="19"/>
  <c r="BA85" i="19"/>
  <c r="BN103" i="19"/>
  <c r="BB103" i="19"/>
  <c r="BI28" i="19"/>
  <c r="AW28" i="19"/>
  <c r="BN66" i="19"/>
  <c r="BB66" i="19"/>
  <c r="BJ66" i="19"/>
  <c r="AX66" i="19"/>
  <c r="BL28" i="19"/>
  <c r="AZ28" i="19"/>
  <c r="BN47" i="19"/>
  <c r="BB47" i="19"/>
  <c r="BG86" i="19"/>
  <c r="J86" i="19"/>
  <c r="G86" i="19"/>
  <c r="K86" i="19"/>
  <c r="I86" i="19"/>
  <c r="H86" i="19"/>
  <c r="L86" i="19"/>
  <c r="F87" i="19"/>
  <c r="M86" i="19"/>
  <c r="AU86" i="19"/>
  <c r="BJ28" i="19"/>
  <c r="AX28" i="19"/>
  <c r="K67" i="19"/>
  <c r="BG67" i="19"/>
  <c r="L67" i="19"/>
  <c r="F68" i="19"/>
  <c r="J67" i="19"/>
  <c r="M67" i="19"/>
  <c r="I67" i="19"/>
  <c r="G67" i="19"/>
  <c r="H67" i="19"/>
  <c r="AU67" i="19"/>
  <c r="BL66" i="19"/>
  <c r="AZ66" i="19"/>
  <c r="BS24" i="4"/>
  <c r="BW23" i="4"/>
  <c r="CQ23" i="4"/>
  <c r="CA22" i="4"/>
  <c r="CB22" i="4" s="1"/>
  <c r="P24" i="4"/>
  <c r="CW22" i="4"/>
  <c r="CP23" i="4"/>
  <c r="O102" i="4"/>
  <c r="V101" i="4"/>
  <c r="U101" i="4"/>
  <c r="W101" i="4"/>
  <c r="BZ23" i="4"/>
  <c r="CU23" i="4"/>
  <c r="BY23" i="4"/>
  <c r="CT23" i="4"/>
  <c r="O63" i="4"/>
  <c r="W62" i="4"/>
  <c r="Q62" i="4"/>
  <c r="T62" i="4"/>
  <c r="V62" i="4"/>
  <c r="U62" i="4"/>
  <c r="S62" i="4"/>
  <c r="R62" i="4"/>
  <c r="O44" i="4"/>
  <c r="U43" i="4"/>
  <c r="T43" i="4"/>
  <c r="V43" i="4"/>
  <c r="Q43" i="4"/>
  <c r="S43" i="4"/>
  <c r="R43" i="4"/>
  <c r="W43" i="4"/>
  <c r="O25" i="4"/>
  <c r="R24" i="4"/>
  <c r="BU24" i="4" s="1"/>
  <c r="Q24" i="4"/>
  <c r="BT24" i="4" s="1"/>
  <c r="W24" i="4"/>
  <c r="BZ24" i="4" s="1"/>
  <c r="V24" i="4"/>
  <c r="CU24" i="4" s="1"/>
  <c r="U24" i="4"/>
  <c r="CT24" i="4" s="1"/>
  <c r="T24" i="4"/>
  <c r="BW24" i="4" s="1"/>
  <c r="S24" i="4"/>
  <c r="CA98" i="4"/>
  <c r="CB98" i="4" s="1"/>
  <c r="CW41" i="4"/>
  <c r="CA41" i="4"/>
  <c r="CB41" i="4" s="1"/>
  <c r="CW60" i="4"/>
  <c r="CW98" i="4"/>
  <c r="CA60" i="4"/>
  <c r="CB60" i="4" s="1"/>
  <c r="BX99" i="4"/>
  <c r="CT99" i="4"/>
  <c r="CT61" i="4"/>
  <c r="BX61" i="4"/>
  <c r="CQ42" i="4"/>
  <c r="BU42" i="4"/>
  <c r="CT42" i="4"/>
  <c r="BX42" i="4"/>
  <c r="CV99" i="4"/>
  <c r="BZ99" i="4"/>
  <c r="BU61" i="4"/>
  <c r="CQ61" i="4"/>
  <c r="CS61" i="4"/>
  <c r="BW61" i="4"/>
  <c r="BY42" i="4"/>
  <c r="CU42" i="4"/>
  <c r="P62" i="4"/>
  <c r="CO62" i="4"/>
  <c r="BS62" i="4"/>
  <c r="BW42" i="4"/>
  <c r="CS42" i="4"/>
  <c r="CP61" i="4"/>
  <c r="BT61" i="4"/>
  <c r="CU61" i="4"/>
  <c r="BY61" i="4"/>
  <c r="CP42" i="4"/>
  <c r="BT42" i="4"/>
  <c r="BZ42" i="4"/>
  <c r="CV42" i="4"/>
  <c r="BS100" i="4"/>
  <c r="CO100" i="4"/>
  <c r="P100" i="4"/>
  <c r="BY99" i="4"/>
  <c r="CU99" i="4"/>
  <c r="CO43" i="4"/>
  <c r="BS43" i="4"/>
  <c r="P43" i="4"/>
  <c r="CR42" i="4"/>
  <c r="BV42" i="4"/>
  <c r="BZ61" i="4"/>
  <c r="CV61" i="4"/>
  <c r="CR61" i="4"/>
  <c r="BV61" i="4"/>
  <c r="BO43" i="4"/>
  <c r="BC25" i="4"/>
  <c r="BC62" i="4"/>
  <c r="BC82" i="4"/>
  <c r="BO25" i="4"/>
  <c r="BO82" i="4"/>
  <c r="BC43" i="4"/>
  <c r="BC100" i="4"/>
  <c r="BO62" i="4"/>
  <c r="BO100" i="4"/>
  <c r="BJ44" i="4"/>
  <c r="AX44" i="4"/>
  <c r="BN26" i="4"/>
  <c r="BB26" i="4"/>
  <c r="BL83" i="4"/>
  <c r="AZ83" i="4"/>
  <c r="BM63" i="4"/>
  <c r="BA63" i="4"/>
  <c r="BM101" i="4"/>
  <c r="BA101" i="4"/>
  <c r="F28" i="4"/>
  <c r="BG27" i="4"/>
  <c r="AU27" i="4"/>
  <c r="BK44" i="4"/>
  <c r="AY44" i="4"/>
  <c r="BM83" i="4"/>
  <c r="BA83" i="4"/>
  <c r="BG64" i="4"/>
  <c r="F65" i="4"/>
  <c r="AU64" i="4"/>
  <c r="BN63" i="4"/>
  <c r="BB63" i="4"/>
  <c r="BN101" i="4"/>
  <c r="BB101" i="4"/>
  <c r="BK26" i="4"/>
  <c r="AY26" i="4"/>
  <c r="BK83" i="4"/>
  <c r="AY83" i="4"/>
  <c r="BI63" i="4"/>
  <c r="AW63" i="4"/>
  <c r="BG102" i="4"/>
  <c r="F103" i="4"/>
  <c r="AU102" i="4"/>
  <c r="BM44" i="4"/>
  <c r="BA44" i="4"/>
  <c r="BL44" i="4"/>
  <c r="AZ44" i="4"/>
  <c r="BI26" i="4"/>
  <c r="AW26" i="4"/>
  <c r="BG84" i="4"/>
  <c r="F85" i="4"/>
  <c r="AU84" i="4"/>
  <c r="BK63" i="4"/>
  <c r="AY63" i="4"/>
  <c r="BH44" i="4"/>
  <c r="AV44" i="4"/>
  <c r="BN44" i="4"/>
  <c r="BB44" i="4"/>
  <c r="BL26" i="4"/>
  <c r="AZ26" i="4"/>
  <c r="BJ26" i="4"/>
  <c r="AX26" i="4"/>
  <c r="BI83" i="4"/>
  <c r="AW83" i="4"/>
  <c r="BL63" i="4"/>
  <c r="AZ63" i="4"/>
  <c r="BG45" i="4"/>
  <c r="F46" i="4"/>
  <c r="AU45" i="4"/>
  <c r="BM26" i="4"/>
  <c r="BA26" i="4"/>
  <c r="BN83" i="4"/>
  <c r="BB83" i="4"/>
  <c r="BH83" i="4"/>
  <c r="AV83" i="4"/>
  <c r="BJ63" i="4"/>
  <c r="AX63" i="4"/>
  <c r="BI44" i="4"/>
  <c r="AW44" i="4"/>
  <c r="BH26" i="4"/>
  <c r="AV26" i="4"/>
  <c r="BJ83" i="4"/>
  <c r="AX83" i="4"/>
  <c r="BH63" i="4"/>
  <c r="AV63" i="4"/>
  <c r="BL101" i="4"/>
  <c r="AZ101" i="4"/>
  <c r="AX102" i="20" l="1"/>
  <c r="BJ102" i="20"/>
  <c r="J103" i="20"/>
  <c r="H103" i="20"/>
  <c r="G103" i="20"/>
  <c r="I103" i="20"/>
  <c r="P103" i="20"/>
  <c r="F30" i="21"/>
  <c r="P30" i="21" s="1"/>
  <c r="O31" i="20"/>
  <c r="BK102" i="20"/>
  <c r="AY102" i="20"/>
  <c r="F106" i="21"/>
  <c r="O107" i="20"/>
  <c r="F68" i="21"/>
  <c r="P68" i="21" s="1"/>
  <c r="O69" i="20"/>
  <c r="BH102" i="20"/>
  <c r="AV102" i="20"/>
  <c r="J105" i="21"/>
  <c r="H105" i="21"/>
  <c r="G105" i="21"/>
  <c r="I105" i="21"/>
  <c r="P105" i="21"/>
  <c r="F66" i="20"/>
  <c r="P66" i="20" s="1"/>
  <c r="P66" i="19"/>
  <c r="O67" i="19"/>
  <c r="F28" i="20"/>
  <c r="P28" i="20" s="1"/>
  <c r="P28" i="19"/>
  <c r="O29" i="19"/>
  <c r="F85" i="20"/>
  <c r="P85" i="20" s="1"/>
  <c r="P85" i="19"/>
  <c r="O86" i="19"/>
  <c r="BH104" i="21"/>
  <c r="AV104" i="21"/>
  <c r="O108" i="21"/>
  <c r="AW104" i="21"/>
  <c r="BI104" i="21"/>
  <c r="F49" i="21"/>
  <c r="P49" i="21" s="1"/>
  <c r="O50" i="20"/>
  <c r="O50" i="21"/>
  <c r="AX104" i="21"/>
  <c r="BJ104" i="21"/>
  <c r="BI102" i="20"/>
  <c r="AW102" i="20"/>
  <c r="AY104" i="21"/>
  <c r="BK104" i="21"/>
  <c r="F104" i="20"/>
  <c r="O105" i="19"/>
  <c r="P104" i="19"/>
  <c r="F47" i="20"/>
  <c r="P47" i="20" s="1"/>
  <c r="P47" i="19"/>
  <c r="O48" i="19"/>
  <c r="F87" i="21"/>
  <c r="P87" i="21" s="1"/>
  <c r="O88" i="20"/>
  <c r="BW79" i="19"/>
  <c r="CA78" i="19"/>
  <c r="CQ81" i="4"/>
  <c r="CR81" i="4"/>
  <c r="T82" i="4"/>
  <c r="BW82" i="4" s="1"/>
  <c r="BS82" i="4"/>
  <c r="Q82" i="4"/>
  <c r="CP82" i="4" s="1"/>
  <c r="U82" i="4"/>
  <c r="CT82" i="4" s="1"/>
  <c r="CI82" i="4"/>
  <c r="R82" i="4"/>
  <c r="BU82" i="4" s="1"/>
  <c r="BY81" i="4"/>
  <c r="U80" i="19"/>
  <c r="BX80" i="19" s="1"/>
  <c r="BZ81" i="4"/>
  <c r="CT81" i="4"/>
  <c r="BW81" i="4"/>
  <c r="CO82" i="4"/>
  <c r="V82" i="4"/>
  <c r="BY82" i="4" s="1"/>
  <c r="O83" i="4"/>
  <c r="Q83" i="4" s="1"/>
  <c r="CJ82" i="4"/>
  <c r="P82" i="4"/>
  <c r="W82" i="4"/>
  <c r="CV82" i="4" s="1"/>
  <c r="BX79" i="19"/>
  <c r="S80" i="19"/>
  <c r="CQ80" i="19" s="1"/>
  <c r="AV104" i="19"/>
  <c r="BH104" i="19"/>
  <c r="G103" i="4"/>
  <c r="J103" i="4"/>
  <c r="I103" i="4"/>
  <c r="H103" i="4"/>
  <c r="G92" i="22"/>
  <c r="M103" i="4"/>
  <c r="K103" i="4"/>
  <c r="L103" i="4"/>
  <c r="AV102" i="4"/>
  <c r="BH102" i="4"/>
  <c r="BI104" i="19"/>
  <c r="AW104" i="19"/>
  <c r="G74" i="22"/>
  <c r="G85" i="4"/>
  <c r="K85" i="4"/>
  <c r="H85" i="4"/>
  <c r="L85" i="4"/>
  <c r="I85" i="4"/>
  <c r="M85" i="4"/>
  <c r="J85" i="4"/>
  <c r="BJ102" i="4"/>
  <c r="AX102" i="4"/>
  <c r="G54" i="22"/>
  <c r="G65" i="4"/>
  <c r="K65" i="4"/>
  <c r="H65" i="4"/>
  <c r="L65" i="4"/>
  <c r="I65" i="4"/>
  <c r="M65" i="4"/>
  <c r="J65" i="4"/>
  <c r="G17" i="22"/>
  <c r="J28" i="4"/>
  <c r="G28" i="4"/>
  <c r="K28" i="4"/>
  <c r="H28" i="4"/>
  <c r="L28" i="4"/>
  <c r="I28" i="4"/>
  <c r="M28" i="4"/>
  <c r="BK102" i="4"/>
  <c r="AY102" i="4"/>
  <c r="BJ104" i="19"/>
  <c r="AX104" i="19"/>
  <c r="G35" i="22"/>
  <c r="H46" i="4"/>
  <c r="L46" i="4"/>
  <c r="I46" i="4"/>
  <c r="M46" i="4"/>
  <c r="J46" i="4"/>
  <c r="G46" i="4"/>
  <c r="K46" i="4"/>
  <c r="J105" i="19"/>
  <c r="H105" i="19"/>
  <c r="G105" i="19"/>
  <c r="I105" i="19"/>
  <c r="BI102" i="4"/>
  <c r="AW102" i="4"/>
  <c r="AY104" i="19"/>
  <c r="BK104" i="19"/>
  <c r="CA80" i="4"/>
  <c r="CB80" i="4" s="1"/>
  <c r="L70" i="22"/>
  <c r="CW80" i="4"/>
  <c r="CU79" i="19"/>
  <c r="BT79" i="19"/>
  <c r="CP81" i="4"/>
  <c r="J70" i="22"/>
  <c r="K70" i="22" s="1"/>
  <c r="CT79" i="19"/>
  <c r="CQ79" i="19"/>
  <c r="CH80" i="19"/>
  <c r="Q80" i="19"/>
  <c r="CO80" i="19" s="1"/>
  <c r="T80" i="19"/>
  <c r="BW80" i="19" s="1"/>
  <c r="W80" i="19"/>
  <c r="CU80" i="19" s="1"/>
  <c r="V80" i="19"/>
  <c r="CT80" i="19" s="1"/>
  <c r="CI80" i="19"/>
  <c r="CN80" i="19"/>
  <c r="BS80" i="19"/>
  <c r="R80" i="19"/>
  <c r="CP80" i="19" s="1"/>
  <c r="AG3" i="24"/>
  <c r="AG9" i="24" s="1"/>
  <c r="AG4" i="24"/>
  <c r="AG10" i="24" s="1"/>
  <c r="AG6" i="24"/>
  <c r="AG12" i="24" s="1"/>
  <c r="AG5" i="24"/>
  <c r="AG11" i="24" s="1"/>
  <c r="AH7" i="24"/>
  <c r="AH13" i="24" s="1"/>
  <c r="AI2" i="24"/>
  <c r="CJ25" i="4"/>
  <c r="CI25" i="4"/>
  <c r="CI44" i="4"/>
  <c r="CJ44" i="4"/>
  <c r="CJ63" i="4"/>
  <c r="CI63" i="4"/>
  <c r="CJ102" i="4"/>
  <c r="CI102" i="4"/>
  <c r="CA96" i="20"/>
  <c r="CV96" i="21"/>
  <c r="BU97" i="20"/>
  <c r="CP97" i="20"/>
  <c r="CQ98" i="19"/>
  <c r="BV98" i="19"/>
  <c r="T102" i="4"/>
  <c r="S102" i="4"/>
  <c r="R102" i="4"/>
  <c r="Q102" i="4"/>
  <c r="BV97" i="20"/>
  <c r="CQ97" i="20"/>
  <c r="L87" i="22"/>
  <c r="M87" i="22" s="1"/>
  <c r="T98" i="20"/>
  <c r="S98" i="20"/>
  <c r="R98" i="20"/>
  <c r="Q98" i="20"/>
  <c r="CQ101" i="4"/>
  <c r="BU101" i="4"/>
  <c r="CP101" i="4"/>
  <c r="BT101" i="4"/>
  <c r="N86" i="22"/>
  <c r="T97" i="21"/>
  <c r="S97" i="21"/>
  <c r="R97" i="21"/>
  <c r="Q97" i="21"/>
  <c r="CR98" i="19"/>
  <c r="BW98" i="19"/>
  <c r="BV101" i="4"/>
  <c r="CR101" i="4"/>
  <c r="CV97" i="19"/>
  <c r="J88" i="22"/>
  <c r="K88" i="22" s="1"/>
  <c r="T99" i="19"/>
  <c r="S99" i="19"/>
  <c r="R99" i="19"/>
  <c r="Q99" i="19"/>
  <c r="BW101" i="4"/>
  <c r="CS101" i="4"/>
  <c r="BW97" i="20"/>
  <c r="CR97" i="20"/>
  <c r="BT98" i="19"/>
  <c r="CO98" i="19"/>
  <c r="BT97" i="20"/>
  <c r="CO97" i="20"/>
  <c r="CP98" i="19"/>
  <c r="BU98" i="19"/>
  <c r="R80" i="21"/>
  <c r="CP80" i="21" s="1"/>
  <c r="N69" i="22"/>
  <c r="O66" i="22"/>
  <c r="O10" i="22"/>
  <c r="K31" i="22"/>
  <c r="O48" i="22"/>
  <c r="O29" i="22"/>
  <c r="V41" i="21"/>
  <c r="CT41" i="21" s="1"/>
  <c r="N30" i="22"/>
  <c r="T41" i="20"/>
  <c r="BW41" i="20" s="1"/>
  <c r="L30" i="22"/>
  <c r="M30" i="22" s="1"/>
  <c r="U80" i="20"/>
  <c r="CS80" i="20" s="1"/>
  <c r="L69" i="22"/>
  <c r="M69" i="22" s="1"/>
  <c r="CA58" i="20"/>
  <c r="BS25" i="4"/>
  <c r="CV96" i="20"/>
  <c r="CV58" i="20"/>
  <c r="V41" i="20"/>
  <c r="BY41" i="20" s="1"/>
  <c r="CR59" i="20"/>
  <c r="Q41" i="20"/>
  <c r="CO41" i="20" s="1"/>
  <c r="CN41" i="20"/>
  <c r="R41" i="20"/>
  <c r="CP41" i="20" s="1"/>
  <c r="CH41" i="20"/>
  <c r="W41" i="20"/>
  <c r="BZ41" i="20" s="1"/>
  <c r="CI41" i="20"/>
  <c r="U41" i="20"/>
  <c r="CS41" i="20" s="1"/>
  <c r="S41" i="20"/>
  <c r="CQ41" i="20" s="1"/>
  <c r="BS80" i="20"/>
  <c r="W80" i="20"/>
  <c r="CU80" i="20" s="1"/>
  <c r="CN80" i="20"/>
  <c r="V80" i="20"/>
  <c r="CT80" i="20" s="1"/>
  <c r="CH80" i="20"/>
  <c r="BU22" i="19"/>
  <c r="Q80" i="20"/>
  <c r="CO80" i="20" s="1"/>
  <c r="CI80" i="20"/>
  <c r="R80" i="20"/>
  <c r="BU80" i="20" s="1"/>
  <c r="S80" i="20"/>
  <c r="BV80" i="20" s="1"/>
  <c r="T80" i="20"/>
  <c r="CR80" i="20" s="1"/>
  <c r="J13" i="22"/>
  <c r="K13" i="22" s="1"/>
  <c r="J32" i="22"/>
  <c r="J51" i="22"/>
  <c r="K51" i="22" s="1"/>
  <c r="BW40" i="20"/>
  <c r="BV40" i="20"/>
  <c r="CQ59" i="20"/>
  <c r="CH60" i="20"/>
  <c r="BY97" i="20"/>
  <c r="CR21" i="20"/>
  <c r="BT59" i="20"/>
  <c r="BU40" i="20"/>
  <c r="BU21" i="20"/>
  <c r="U60" i="20"/>
  <c r="BX60" i="20" s="1"/>
  <c r="V60" i="20"/>
  <c r="CT60" i="20" s="1"/>
  <c r="CV78" i="20"/>
  <c r="S60" i="20"/>
  <c r="CQ60" i="20" s="1"/>
  <c r="CN60" i="20"/>
  <c r="BX21" i="20"/>
  <c r="CA78" i="20"/>
  <c r="T60" i="20"/>
  <c r="CR60" i="20" s="1"/>
  <c r="BZ21" i="20"/>
  <c r="BS60" i="20"/>
  <c r="BY59" i="20"/>
  <c r="CI60" i="20"/>
  <c r="CA96" i="21"/>
  <c r="Q60" i="20"/>
  <c r="BT60" i="20" s="1"/>
  <c r="R60" i="20"/>
  <c r="CP60" i="20" s="1"/>
  <c r="BX97" i="20"/>
  <c r="CO40" i="20"/>
  <c r="CN80" i="21"/>
  <c r="CO21" i="20"/>
  <c r="BS80" i="21"/>
  <c r="W60" i="20"/>
  <c r="CU60" i="20" s="1"/>
  <c r="BC97" i="20"/>
  <c r="CV58" i="21"/>
  <c r="CU97" i="20"/>
  <c r="CN41" i="21"/>
  <c r="U98" i="20"/>
  <c r="CS98" i="20" s="1"/>
  <c r="CV39" i="20"/>
  <c r="CS59" i="20"/>
  <c r="U80" i="21"/>
  <c r="BX80" i="21" s="1"/>
  <c r="BC21" i="20"/>
  <c r="BO97" i="20"/>
  <c r="BY40" i="20"/>
  <c r="S80" i="21"/>
  <c r="BV80" i="21" s="1"/>
  <c r="CA39" i="20"/>
  <c r="T80" i="21"/>
  <c r="CR80" i="21" s="1"/>
  <c r="W80" i="21"/>
  <c r="BZ80" i="21" s="1"/>
  <c r="BO59" i="20"/>
  <c r="BC76" i="21"/>
  <c r="CQ21" i="20"/>
  <c r="Q80" i="21"/>
  <c r="CO80" i="21" s="1"/>
  <c r="CH80" i="21"/>
  <c r="BC59" i="20"/>
  <c r="BO21" i="20"/>
  <c r="BO78" i="21"/>
  <c r="V80" i="21"/>
  <c r="BY80" i="21" s="1"/>
  <c r="CI80" i="21"/>
  <c r="V98" i="20"/>
  <c r="CT98" i="20" s="1"/>
  <c r="S41" i="21"/>
  <c r="BV41" i="21" s="1"/>
  <c r="BO40" i="20"/>
  <c r="W41" i="21"/>
  <c r="BZ41" i="21" s="1"/>
  <c r="CA38" i="21"/>
  <c r="U41" i="21"/>
  <c r="CS41" i="21" s="1"/>
  <c r="Q41" i="21"/>
  <c r="CO41" i="21" s="1"/>
  <c r="BC39" i="21"/>
  <c r="BC78" i="21"/>
  <c r="BS41" i="21"/>
  <c r="CH41" i="21"/>
  <c r="BY21" i="20"/>
  <c r="R41" i="21"/>
  <c r="BU41" i="21" s="1"/>
  <c r="CI41" i="21"/>
  <c r="CU40" i="20"/>
  <c r="BU59" i="20"/>
  <c r="BZ59" i="20"/>
  <c r="T41" i="21"/>
  <c r="CR41" i="21" s="1"/>
  <c r="CT78" i="21"/>
  <c r="BY78" i="21"/>
  <c r="BC40" i="20"/>
  <c r="BM97" i="21"/>
  <c r="BA97" i="21"/>
  <c r="CS76" i="21"/>
  <c r="BX76" i="21"/>
  <c r="BA60" i="20"/>
  <c r="BM60" i="20"/>
  <c r="AY41" i="21"/>
  <c r="BK41" i="21"/>
  <c r="BA80" i="21"/>
  <c r="BM80" i="21"/>
  <c r="BM98" i="20"/>
  <c r="BA98" i="20"/>
  <c r="BJ40" i="21"/>
  <c r="AX40" i="21"/>
  <c r="AV79" i="20"/>
  <c r="BH79" i="20"/>
  <c r="BI41" i="20"/>
  <c r="AW41" i="20"/>
  <c r="W98" i="20"/>
  <c r="CU98" i="20" s="1"/>
  <c r="BO39" i="21"/>
  <c r="BJ80" i="20"/>
  <c r="AX80" i="20"/>
  <c r="CP39" i="21"/>
  <c r="BU39" i="21"/>
  <c r="BN77" i="21"/>
  <c r="BB77" i="21"/>
  <c r="BJ41" i="20"/>
  <c r="AX41" i="20"/>
  <c r="S59" i="21"/>
  <c r="Q59" i="21"/>
  <c r="U59" i="21"/>
  <c r="BS59" i="21"/>
  <c r="T59" i="21"/>
  <c r="CH59" i="21"/>
  <c r="CN59" i="21"/>
  <c r="R59" i="21"/>
  <c r="V59" i="21"/>
  <c r="W59" i="21"/>
  <c r="CI59" i="21"/>
  <c r="BM59" i="21"/>
  <c r="BA59" i="21"/>
  <c r="BI21" i="21"/>
  <c r="AW21" i="21"/>
  <c r="AX79" i="20"/>
  <c r="BJ79" i="20"/>
  <c r="BV76" i="21"/>
  <c r="CQ76" i="21"/>
  <c r="BI60" i="20"/>
  <c r="AW60" i="20"/>
  <c r="BM41" i="21"/>
  <c r="BA41" i="21"/>
  <c r="AZ80" i="21"/>
  <c r="BL80" i="21"/>
  <c r="M42" i="20"/>
  <c r="J42" i="20"/>
  <c r="L42" i="20"/>
  <c r="I42" i="20"/>
  <c r="H42" i="20"/>
  <c r="K42" i="20"/>
  <c r="G42" i="20"/>
  <c r="AU42" i="20"/>
  <c r="BG42" i="20"/>
  <c r="AV80" i="20"/>
  <c r="BH80" i="20"/>
  <c r="BK59" i="21"/>
  <c r="AY59" i="21"/>
  <c r="CR18" i="21"/>
  <c r="BW18" i="21"/>
  <c r="BO18" i="21"/>
  <c r="BI80" i="20"/>
  <c r="AW80" i="20"/>
  <c r="BT39" i="21"/>
  <c r="CO39" i="21"/>
  <c r="BH77" i="21"/>
  <c r="AV77" i="21"/>
  <c r="BK21" i="21"/>
  <c r="AY21" i="21"/>
  <c r="CQ18" i="21"/>
  <c r="BV18" i="21"/>
  <c r="AZ41" i="20"/>
  <c r="BL41" i="20"/>
  <c r="AZ59" i="21"/>
  <c r="BL59" i="21"/>
  <c r="BM21" i="21"/>
  <c r="BA21" i="21"/>
  <c r="BU78" i="21"/>
  <c r="CP78" i="21"/>
  <c r="BN97" i="21"/>
  <c r="BB97" i="21"/>
  <c r="AV41" i="21"/>
  <c r="BH41" i="21"/>
  <c r="L23" i="20"/>
  <c r="J23" i="20"/>
  <c r="M23" i="20"/>
  <c r="G23" i="20"/>
  <c r="K23" i="20"/>
  <c r="I23" i="20"/>
  <c r="H23" i="20"/>
  <c r="AU23" i="20"/>
  <c r="BG23" i="20"/>
  <c r="BX40" i="20"/>
  <c r="BS98" i="20"/>
  <c r="BA80" i="20"/>
  <c r="BM80" i="20"/>
  <c r="AW77" i="21"/>
  <c r="BI77" i="21"/>
  <c r="BH41" i="20"/>
  <c r="AV41" i="20"/>
  <c r="BJ59" i="21"/>
  <c r="AX59" i="21"/>
  <c r="BN21" i="21"/>
  <c r="BB21" i="21"/>
  <c r="CA57" i="21"/>
  <c r="AZ40" i="21"/>
  <c r="BL40" i="21"/>
  <c r="AY79" i="20"/>
  <c r="BK79" i="20"/>
  <c r="CO78" i="21"/>
  <c r="BT78" i="21"/>
  <c r="CR78" i="21"/>
  <c r="BW78" i="21"/>
  <c r="BO76" i="21"/>
  <c r="CU76" i="21"/>
  <c r="BZ76" i="21"/>
  <c r="BH60" i="20"/>
  <c r="AV60" i="20"/>
  <c r="BN41" i="21"/>
  <c r="BB41" i="21"/>
  <c r="BI80" i="21"/>
  <c r="AW80" i="21"/>
  <c r="BW39" i="21"/>
  <c r="CR39" i="21"/>
  <c r="AZ97" i="21"/>
  <c r="BL97" i="21"/>
  <c r="BW76" i="21"/>
  <c r="CR76" i="21"/>
  <c r="BN60" i="20"/>
  <c r="BB60" i="20"/>
  <c r="AX41" i="21"/>
  <c r="BJ41" i="21"/>
  <c r="K23" i="21"/>
  <c r="I23" i="21"/>
  <c r="G23" i="21"/>
  <c r="M23" i="21"/>
  <c r="L23" i="21"/>
  <c r="H23" i="21"/>
  <c r="J23" i="21"/>
  <c r="AU23" i="21"/>
  <c r="BG23" i="21"/>
  <c r="BA40" i="21"/>
  <c r="BM40" i="21"/>
  <c r="L98" i="21"/>
  <c r="M98" i="21"/>
  <c r="K98" i="21"/>
  <c r="BG98" i="21"/>
  <c r="AU98" i="21"/>
  <c r="BL80" i="20"/>
  <c r="AZ80" i="20"/>
  <c r="BK77" i="21"/>
  <c r="AY77" i="21"/>
  <c r="CV38" i="21"/>
  <c r="K22" i="20"/>
  <c r="H22" i="20"/>
  <c r="L22" i="20"/>
  <c r="M22" i="20"/>
  <c r="I22" i="20"/>
  <c r="G22" i="20"/>
  <c r="J22" i="20"/>
  <c r="BG22" i="20"/>
  <c r="AU22" i="20"/>
  <c r="L11" i="22"/>
  <c r="M11" i="22" s="1"/>
  <c r="BX18" i="21"/>
  <c r="CS18" i="21"/>
  <c r="AV40" i="21"/>
  <c r="BH40" i="21"/>
  <c r="BI79" i="20"/>
  <c r="AW79" i="20"/>
  <c r="BK80" i="21"/>
  <c r="AY80" i="21"/>
  <c r="J61" i="20"/>
  <c r="M61" i="20"/>
  <c r="I61" i="20"/>
  <c r="L61" i="20"/>
  <c r="G61" i="20"/>
  <c r="H61" i="20"/>
  <c r="K61" i="20"/>
  <c r="AU61" i="20"/>
  <c r="BG61" i="20"/>
  <c r="L50" i="22"/>
  <c r="M50" i="22" s="1"/>
  <c r="CN98" i="20"/>
  <c r="AY80" i="20"/>
  <c r="BK80" i="20"/>
  <c r="BJ77" i="21"/>
  <c r="AX77" i="21"/>
  <c r="AY41" i="20"/>
  <c r="BK41" i="20"/>
  <c r="CA77" i="20"/>
  <c r="BC18" i="21"/>
  <c r="AZ21" i="21"/>
  <c r="BL21" i="21"/>
  <c r="CV57" i="21"/>
  <c r="BU18" i="21"/>
  <c r="CP18" i="21"/>
  <c r="BN40" i="21"/>
  <c r="BB40" i="21"/>
  <c r="BL79" i="20"/>
  <c r="AZ79" i="20"/>
  <c r="BZ78" i="21"/>
  <c r="CU78" i="21"/>
  <c r="V97" i="21"/>
  <c r="BS97" i="21"/>
  <c r="CN97" i="21"/>
  <c r="CI97" i="21"/>
  <c r="W97" i="21"/>
  <c r="U97" i="21"/>
  <c r="CH97" i="21"/>
  <c r="BY76" i="21"/>
  <c r="CT76" i="21"/>
  <c r="BJ60" i="20"/>
  <c r="AX60" i="20"/>
  <c r="BN80" i="21"/>
  <c r="BB80" i="21"/>
  <c r="M60" i="21"/>
  <c r="I60" i="21"/>
  <c r="L60" i="21"/>
  <c r="G60" i="21"/>
  <c r="K60" i="21"/>
  <c r="J60" i="21"/>
  <c r="H60" i="21"/>
  <c r="AU60" i="21"/>
  <c r="BG60" i="21"/>
  <c r="N49" i="22"/>
  <c r="CU39" i="21"/>
  <c r="BZ39" i="21"/>
  <c r="BV39" i="21"/>
  <c r="CQ39" i="21"/>
  <c r="Q77" i="21"/>
  <c r="BS77" i="21"/>
  <c r="S77" i="21"/>
  <c r="R77" i="21"/>
  <c r="V77" i="21"/>
  <c r="U77" i="21"/>
  <c r="CN77" i="21"/>
  <c r="CH77" i="21"/>
  <c r="CI77" i="21"/>
  <c r="W77" i="21"/>
  <c r="T77" i="21"/>
  <c r="BL77" i="21"/>
  <c r="AZ77" i="21"/>
  <c r="BB59" i="21"/>
  <c r="BN59" i="21"/>
  <c r="CV77" i="20"/>
  <c r="U21" i="21"/>
  <c r="R21" i="21"/>
  <c r="T21" i="21"/>
  <c r="CI21" i="21"/>
  <c r="Q21" i="21"/>
  <c r="CH21" i="21"/>
  <c r="W21" i="21"/>
  <c r="BS21" i="21"/>
  <c r="V21" i="21"/>
  <c r="S21" i="21"/>
  <c r="CN21" i="21"/>
  <c r="BH21" i="21"/>
  <c r="AV21" i="21"/>
  <c r="BB98" i="20"/>
  <c r="BN98" i="20"/>
  <c r="BY18" i="21"/>
  <c r="CT18" i="21"/>
  <c r="CO18" i="21"/>
  <c r="BT18" i="21"/>
  <c r="AW40" i="21"/>
  <c r="BI40" i="21"/>
  <c r="BB79" i="20"/>
  <c r="BN79" i="20"/>
  <c r="CQ78" i="21"/>
  <c r="BV78" i="21"/>
  <c r="BK60" i="20"/>
  <c r="AY60" i="20"/>
  <c r="BL41" i="21"/>
  <c r="AZ41" i="21"/>
  <c r="BJ80" i="21"/>
  <c r="AX80" i="21"/>
  <c r="BA41" i="20"/>
  <c r="BM41" i="20"/>
  <c r="BZ18" i="21"/>
  <c r="CU18" i="21"/>
  <c r="L81" i="20"/>
  <c r="K81" i="20"/>
  <c r="G81" i="20"/>
  <c r="M81" i="20"/>
  <c r="J81" i="20"/>
  <c r="I81" i="20"/>
  <c r="H81" i="20"/>
  <c r="AU81" i="20"/>
  <c r="BG81" i="20"/>
  <c r="AV59" i="21"/>
  <c r="BH59" i="21"/>
  <c r="W40" i="21"/>
  <c r="T40" i="21"/>
  <c r="V40" i="21"/>
  <c r="BS40" i="21"/>
  <c r="S40" i="21"/>
  <c r="Q40" i="21"/>
  <c r="CN40" i="21"/>
  <c r="CI40" i="21"/>
  <c r="CH40" i="21"/>
  <c r="R40" i="21"/>
  <c r="U40" i="21"/>
  <c r="K99" i="21"/>
  <c r="L99" i="21"/>
  <c r="M99" i="21"/>
  <c r="AU99" i="21"/>
  <c r="BG99" i="21"/>
  <c r="M99" i="20"/>
  <c r="L99" i="20"/>
  <c r="K99" i="20"/>
  <c r="BG99" i="20"/>
  <c r="AU99" i="20"/>
  <c r="CH98" i="20"/>
  <c r="CI98" i="20"/>
  <c r="BN80" i="20"/>
  <c r="BB80" i="20"/>
  <c r="CT39" i="21"/>
  <c r="BY39" i="21"/>
  <c r="BX39" i="21"/>
  <c r="CS39" i="21"/>
  <c r="BA77" i="21"/>
  <c r="BM77" i="21"/>
  <c r="BN41" i="20"/>
  <c r="BB41" i="20"/>
  <c r="AW59" i="21"/>
  <c r="BI59" i="21"/>
  <c r="AX21" i="21"/>
  <c r="BJ21" i="21"/>
  <c r="BL98" i="20"/>
  <c r="AZ98" i="20"/>
  <c r="BK40" i="21"/>
  <c r="AY40" i="21"/>
  <c r="T79" i="20"/>
  <c r="CH79" i="20"/>
  <c r="R79" i="20"/>
  <c r="CI79" i="20"/>
  <c r="S79" i="20"/>
  <c r="CN79" i="20"/>
  <c r="Q79" i="20"/>
  <c r="W79" i="20"/>
  <c r="V79" i="20"/>
  <c r="U79" i="20"/>
  <c r="BS79" i="20"/>
  <c r="BM79" i="20"/>
  <c r="BA79" i="20"/>
  <c r="BX78" i="21"/>
  <c r="CS78" i="21"/>
  <c r="BT76" i="21"/>
  <c r="CO76" i="21"/>
  <c r="CP76" i="21"/>
  <c r="BU76" i="21"/>
  <c r="BL60" i="20"/>
  <c r="AZ60" i="20"/>
  <c r="BI41" i="21"/>
  <c r="AW41" i="21"/>
  <c r="BH80" i="21"/>
  <c r="AV80" i="21"/>
  <c r="CO22" i="19"/>
  <c r="BV22" i="19"/>
  <c r="BC85" i="19"/>
  <c r="BC66" i="19"/>
  <c r="BC47" i="19"/>
  <c r="BC28" i="19"/>
  <c r="BC103" i="19"/>
  <c r="BC101" i="4"/>
  <c r="BO103" i="19"/>
  <c r="BO28" i="19"/>
  <c r="BO85" i="19"/>
  <c r="BO66" i="19"/>
  <c r="BO47" i="19"/>
  <c r="CU22" i="19"/>
  <c r="CR22" i="19"/>
  <c r="BX22" i="19"/>
  <c r="CA97" i="19"/>
  <c r="CT22" i="19"/>
  <c r="BY22" i="19"/>
  <c r="BX98" i="19"/>
  <c r="BY60" i="19"/>
  <c r="BV60" i="19"/>
  <c r="CO25" i="4"/>
  <c r="CA21" i="19"/>
  <c r="BS99" i="19"/>
  <c r="CN99" i="19"/>
  <c r="BZ98" i="19"/>
  <c r="CA59" i="19"/>
  <c r="CU60" i="19"/>
  <c r="CV24" i="4"/>
  <c r="CV21" i="19"/>
  <c r="CT98" i="19"/>
  <c r="BU41" i="19"/>
  <c r="CA40" i="19"/>
  <c r="BW60" i="19"/>
  <c r="CR41" i="19"/>
  <c r="CV59" i="19"/>
  <c r="U99" i="19"/>
  <c r="BX99" i="19" s="1"/>
  <c r="V99" i="19"/>
  <c r="BY99" i="19" s="1"/>
  <c r="CN61" i="19"/>
  <c r="BS61" i="19"/>
  <c r="CS60" i="19"/>
  <c r="CS41" i="19"/>
  <c r="BT60" i="19"/>
  <c r="W99" i="19"/>
  <c r="BZ99" i="19" s="1"/>
  <c r="CN23" i="19"/>
  <c r="BS23" i="19"/>
  <c r="W23" i="19"/>
  <c r="CU23" i="19" s="1"/>
  <c r="S23" i="19"/>
  <c r="BV23" i="19" s="1"/>
  <c r="CH23" i="19"/>
  <c r="R23" i="19"/>
  <c r="BU23" i="19" s="1"/>
  <c r="V23" i="19"/>
  <c r="CT23" i="19" s="1"/>
  <c r="CI23" i="19"/>
  <c r="U23" i="19"/>
  <c r="BX23" i="19" s="1"/>
  <c r="Q23" i="19"/>
  <c r="BT23" i="19" s="1"/>
  <c r="T23" i="19"/>
  <c r="CR23" i="19" s="1"/>
  <c r="R42" i="19"/>
  <c r="BU42" i="19" s="1"/>
  <c r="CI42" i="19"/>
  <c r="V42" i="19"/>
  <c r="CT42" i="19" s="1"/>
  <c r="CH42" i="19"/>
  <c r="T42" i="19"/>
  <c r="BW42" i="19" s="1"/>
  <c r="Q42" i="19"/>
  <c r="CO42" i="19" s="1"/>
  <c r="S42" i="19"/>
  <c r="BV42" i="19" s="1"/>
  <c r="CN42" i="19"/>
  <c r="U42" i="19"/>
  <c r="BX42" i="19" s="1"/>
  <c r="W42" i="19"/>
  <c r="BZ42" i="19" s="1"/>
  <c r="BS42" i="19"/>
  <c r="U61" i="19"/>
  <c r="CS61" i="19" s="1"/>
  <c r="W61" i="19"/>
  <c r="CU61" i="19" s="1"/>
  <c r="V61" i="19"/>
  <c r="CT61" i="19" s="1"/>
  <c r="CO41" i="19"/>
  <c r="T61" i="19"/>
  <c r="CR61" i="19" s="1"/>
  <c r="Q61" i="19"/>
  <c r="BT61" i="19" s="1"/>
  <c r="CI99" i="19"/>
  <c r="BZ41" i="19"/>
  <c r="CQ41" i="19"/>
  <c r="R61" i="19"/>
  <c r="BU61" i="19" s="1"/>
  <c r="CI61" i="19"/>
  <c r="CH99" i="19"/>
  <c r="CP60" i="19"/>
  <c r="S61" i="19"/>
  <c r="CQ61" i="19" s="1"/>
  <c r="CH61" i="19"/>
  <c r="CT41" i="19"/>
  <c r="K30" i="19"/>
  <c r="BG30" i="19"/>
  <c r="F31" i="19"/>
  <c r="M30" i="19"/>
  <c r="L30" i="19"/>
  <c r="J30" i="19"/>
  <c r="I30" i="19"/>
  <c r="H30" i="19"/>
  <c r="G30" i="19"/>
  <c r="AU30" i="19"/>
  <c r="BH67" i="19"/>
  <c r="AV67" i="19"/>
  <c r="BG87" i="19"/>
  <c r="J87" i="19"/>
  <c r="I87" i="19"/>
  <c r="K87" i="19"/>
  <c r="M87" i="19"/>
  <c r="L87" i="19"/>
  <c r="F88" i="19"/>
  <c r="H87" i="19"/>
  <c r="G87" i="19"/>
  <c r="AU87" i="19"/>
  <c r="BH29" i="19"/>
  <c r="AV29" i="19"/>
  <c r="BI48" i="19"/>
  <c r="AW48" i="19"/>
  <c r="AX67" i="19"/>
  <c r="BJ67" i="19"/>
  <c r="BM86" i="19"/>
  <c r="BA86" i="19"/>
  <c r="BI29" i="19"/>
  <c r="AW29" i="19"/>
  <c r="BJ48" i="19"/>
  <c r="AX48" i="19"/>
  <c r="BI67" i="19"/>
  <c r="AW67" i="19"/>
  <c r="BL67" i="19"/>
  <c r="AZ67" i="19"/>
  <c r="BN86" i="19"/>
  <c r="BB86" i="19"/>
  <c r="BH48" i="19"/>
  <c r="AV48" i="19"/>
  <c r="BN67" i="19"/>
  <c r="BB67" i="19"/>
  <c r="BI86" i="19"/>
  <c r="AW86" i="19"/>
  <c r="BJ29" i="19"/>
  <c r="AX29" i="19"/>
  <c r="BL104" i="19"/>
  <c r="AZ104" i="19"/>
  <c r="BK67" i="19"/>
  <c r="AY67" i="19"/>
  <c r="K68" i="19"/>
  <c r="BG68" i="19"/>
  <c r="J68" i="19"/>
  <c r="I68" i="19"/>
  <c r="F69" i="19"/>
  <c r="M68" i="19"/>
  <c r="L68" i="19"/>
  <c r="H68" i="19"/>
  <c r="G68" i="19"/>
  <c r="AU68" i="19"/>
  <c r="BL86" i="19"/>
  <c r="AZ86" i="19"/>
  <c r="BM29" i="19"/>
  <c r="BA29" i="19"/>
  <c r="BK48" i="19"/>
  <c r="AY48" i="19"/>
  <c r="L105" i="19"/>
  <c r="K105" i="19"/>
  <c r="F106" i="19"/>
  <c r="BG105" i="19"/>
  <c r="M105" i="19"/>
  <c r="AU105" i="19"/>
  <c r="BJ86" i="19"/>
  <c r="AX86" i="19"/>
  <c r="BK29" i="19"/>
  <c r="AY29" i="19"/>
  <c r="L49" i="19"/>
  <c r="BG49" i="19"/>
  <c r="F50" i="19"/>
  <c r="M49" i="19"/>
  <c r="K49" i="19"/>
  <c r="J49" i="19"/>
  <c r="I49" i="19"/>
  <c r="G49" i="19"/>
  <c r="H49" i="19"/>
  <c r="AU49" i="19"/>
  <c r="BM67" i="19"/>
  <c r="BA67" i="19"/>
  <c r="BH86" i="19"/>
  <c r="AV86" i="19"/>
  <c r="BN29" i="19"/>
  <c r="BB29" i="19"/>
  <c r="BL29" i="19"/>
  <c r="AZ29" i="19"/>
  <c r="BL48" i="19"/>
  <c r="AZ48" i="19"/>
  <c r="BM104" i="19"/>
  <c r="BA104" i="19"/>
  <c r="BN104" i="19"/>
  <c r="BB104" i="19"/>
  <c r="BK86" i="19"/>
  <c r="AY86" i="19"/>
  <c r="BN48" i="19"/>
  <c r="BB48" i="19"/>
  <c r="BM48" i="19"/>
  <c r="BA48" i="19"/>
  <c r="P25" i="4"/>
  <c r="CP24" i="4"/>
  <c r="CA23" i="4"/>
  <c r="CB23" i="4" s="1"/>
  <c r="BY24" i="4"/>
  <c r="CQ24" i="4"/>
  <c r="CS24" i="4"/>
  <c r="CW23" i="4"/>
  <c r="CR24" i="4"/>
  <c r="BV24" i="4"/>
  <c r="BX24" i="4"/>
  <c r="O26" i="4"/>
  <c r="S25" i="4"/>
  <c r="CR25" i="4" s="1"/>
  <c r="R25" i="4"/>
  <c r="CQ25" i="4" s="1"/>
  <c r="T25" i="4"/>
  <c r="BW25" i="4" s="1"/>
  <c r="Q25" i="4"/>
  <c r="CP25" i="4" s="1"/>
  <c r="U25" i="4"/>
  <c r="W25" i="4"/>
  <c r="BZ25" i="4" s="1"/>
  <c r="V25" i="4"/>
  <c r="CU25" i="4" s="1"/>
  <c r="O45" i="4"/>
  <c r="V44" i="4"/>
  <c r="U44" i="4"/>
  <c r="W44" i="4"/>
  <c r="T44" i="4"/>
  <c r="R44" i="4"/>
  <c r="S44" i="4"/>
  <c r="Q44" i="4"/>
  <c r="O64" i="4"/>
  <c r="Q63" i="4"/>
  <c r="T63" i="4"/>
  <c r="S63" i="4"/>
  <c r="R63" i="4"/>
  <c r="W63" i="4"/>
  <c r="V63" i="4"/>
  <c r="U63" i="4"/>
  <c r="O103" i="4"/>
  <c r="W102" i="4"/>
  <c r="V102" i="4"/>
  <c r="U102" i="4"/>
  <c r="CA99" i="4"/>
  <c r="CB99" i="4" s="1"/>
  <c r="CW42" i="4"/>
  <c r="CW61" i="4"/>
  <c r="CA42" i="4"/>
  <c r="CB42" i="4" s="1"/>
  <c r="CW99" i="4"/>
  <c r="CA61" i="4"/>
  <c r="CB61" i="4" s="1"/>
  <c r="BV82" i="4"/>
  <c r="CR82" i="4"/>
  <c r="BY43" i="4"/>
  <c r="CU43" i="4"/>
  <c r="CV62" i="4"/>
  <c r="BZ62" i="4"/>
  <c r="CV43" i="4"/>
  <c r="BZ43" i="4"/>
  <c r="BT62" i="4"/>
  <c r="CP62" i="4"/>
  <c r="BV43" i="4"/>
  <c r="CR43" i="4"/>
  <c r="BY100" i="4"/>
  <c r="CU100" i="4"/>
  <c r="CT62" i="4"/>
  <c r="BX62" i="4"/>
  <c r="CQ43" i="4"/>
  <c r="BU43" i="4"/>
  <c r="BZ100" i="4"/>
  <c r="CV100" i="4"/>
  <c r="BU62" i="4"/>
  <c r="CQ62" i="4"/>
  <c r="BX43" i="4"/>
  <c r="CT43" i="4"/>
  <c r="BS101" i="4"/>
  <c r="P101" i="4"/>
  <c r="CO101" i="4"/>
  <c r="BW62" i="4"/>
  <c r="CS62" i="4"/>
  <c r="CP43" i="4"/>
  <c r="BT43" i="4"/>
  <c r="BV62" i="4"/>
  <c r="CR62" i="4"/>
  <c r="BW43" i="4"/>
  <c r="CS43" i="4"/>
  <c r="CO44" i="4"/>
  <c r="BS44" i="4"/>
  <c r="P44" i="4"/>
  <c r="BX100" i="4"/>
  <c r="CT100" i="4"/>
  <c r="BS63" i="4"/>
  <c r="P63" i="4"/>
  <c r="CO63" i="4"/>
  <c r="CU62" i="4"/>
  <c r="BY62" i="4"/>
  <c r="BO101" i="4"/>
  <c r="BC83" i="4"/>
  <c r="BC26" i="4"/>
  <c r="BO26" i="4"/>
  <c r="BC63" i="4"/>
  <c r="BO63" i="4"/>
  <c r="BC44" i="4"/>
  <c r="BO44" i="4"/>
  <c r="BO83" i="4"/>
  <c r="BK45" i="4"/>
  <c r="AY45" i="4"/>
  <c r="AZ84" i="4"/>
  <c r="BL84" i="4"/>
  <c r="BM64" i="4"/>
  <c r="BA64" i="4"/>
  <c r="BH27" i="4"/>
  <c r="AV27" i="4"/>
  <c r="BH45" i="4"/>
  <c r="AV45" i="4"/>
  <c r="BM84" i="4"/>
  <c r="BA84" i="4"/>
  <c r="BL64" i="4"/>
  <c r="AZ64" i="4"/>
  <c r="BN64" i="4"/>
  <c r="BB64" i="4"/>
  <c r="BM27" i="4"/>
  <c r="BA27" i="4"/>
  <c r="AZ45" i="4"/>
  <c r="BL45" i="4"/>
  <c r="BN84" i="4"/>
  <c r="BB84" i="4"/>
  <c r="F66" i="4"/>
  <c r="BG65" i="4"/>
  <c r="AU65" i="4"/>
  <c r="BG28" i="4"/>
  <c r="F29" i="4"/>
  <c r="AU28" i="4"/>
  <c r="BJ45" i="4"/>
  <c r="AX45" i="4"/>
  <c r="BG85" i="4"/>
  <c r="F86" i="4"/>
  <c r="AU85" i="4"/>
  <c r="BL102" i="4"/>
  <c r="AZ102" i="4"/>
  <c r="AV64" i="4"/>
  <c r="BH64" i="4"/>
  <c r="BI27" i="4"/>
  <c r="AW27" i="4"/>
  <c r="BN45" i="4"/>
  <c r="BB45" i="4"/>
  <c r="BK84" i="4"/>
  <c r="AY84" i="4"/>
  <c r="BM102" i="4"/>
  <c r="BA102" i="4"/>
  <c r="BI64" i="4"/>
  <c r="AW64" i="4"/>
  <c r="BJ27" i="4"/>
  <c r="AX27" i="4"/>
  <c r="BI45" i="4"/>
  <c r="AW45" i="4"/>
  <c r="BH84" i="4"/>
  <c r="AV84" i="4"/>
  <c r="F104" i="4"/>
  <c r="BG103" i="4"/>
  <c r="AU103" i="4"/>
  <c r="BK27" i="4"/>
  <c r="AY27" i="4"/>
  <c r="BM45" i="4"/>
  <c r="BA45" i="4"/>
  <c r="BI84" i="4"/>
  <c r="AW84" i="4"/>
  <c r="BN102" i="4"/>
  <c r="BB102" i="4"/>
  <c r="BJ64" i="4"/>
  <c r="AX64" i="4"/>
  <c r="BL27" i="4"/>
  <c r="AZ27" i="4"/>
  <c r="BG46" i="4"/>
  <c r="F47" i="4"/>
  <c r="AU46" i="4"/>
  <c r="BJ84" i="4"/>
  <c r="AX84" i="4"/>
  <c r="BK64" i="4"/>
  <c r="AY64" i="4"/>
  <c r="BN27" i="4"/>
  <c r="BB27" i="4"/>
  <c r="F48" i="20" l="1"/>
  <c r="P48" i="20" s="1"/>
  <c r="O49" i="19"/>
  <c r="P48" i="19"/>
  <c r="F69" i="21"/>
  <c r="P69" i="21" s="1"/>
  <c r="O70" i="20"/>
  <c r="BJ105" i="21"/>
  <c r="AX105" i="21"/>
  <c r="F29" i="20"/>
  <c r="P29" i="20" s="1"/>
  <c r="O30" i="19"/>
  <c r="P29" i="19"/>
  <c r="AV105" i="21"/>
  <c r="BH105" i="21"/>
  <c r="F107" i="21"/>
  <c r="O108" i="20"/>
  <c r="BI105" i="21"/>
  <c r="AW105" i="21"/>
  <c r="AX103" i="20"/>
  <c r="BJ103" i="20"/>
  <c r="F105" i="20"/>
  <c r="P105" i="19"/>
  <c r="O106" i="19"/>
  <c r="O51" i="21"/>
  <c r="O109" i="21"/>
  <c r="BK105" i="21"/>
  <c r="AY105" i="21"/>
  <c r="J106" i="21"/>
  <c r="G106" i="21"/>
  <c r="I106" i="21"/>
  <c r="H106" i="21"/>
  <c r="P106" i="21"/>
  <c r="BH103" i="20"/>
  <c r="AV103" i="20"/>
  <c r="G104" i="20"/>
  <c r="I104" i="20"/>
  <c r="H104" i="20"/>
  <c r="J104" i="20"/>
  <c r="P104" i="20"/>
  <c r="F67" i="20"/>
  <c r="P67" i="20" s="1"/>
  <c r="O68" i="19"/>
  <c r="P67" i="19"/>
  <c r="BI103" i="20"/>
  <c r="AW103" i="20"/>
  <c r="F88" i="21"/>
  <c r="P88" i="21" s="1"/>
  <c r="O89" i="20"/>
  <c r="AY103" i="20"/>
  <c r="BK103" i="20"/>
  <c r="F50" i="21"/>
  <c r="P50" i="21" s="1"/>
  <c r="O51" i="20"/>
  <c r="F86" i="20"/>
  <c r="P86" i="20" s="1"/>
  <c r="O87" i="19"/>
  <c r="P86" i="19"/>
  <c r="F31" i="21"/>
  <c r="P31" i="21" s="1"/>
  <c r="O32" i="20"/>
  <c r="BT82" i="4"/>
  <c r="CS82" i="4"/>
  <c r="BX82" i="4"/>
  <c r="R81" i="19"/>
  <c r="BU81" i="19" s="1"/>
  <c r="CS80" i="19"/>
  <c r="CQ82" i="4"/>
  <c r="T81" i="19"/>
  <c r="CR81" i="19" s="1"/>
  <c r="CA79" i="19"/>
  <c r="CI83" i="4"/>
  <c r="CO83" i="4"/>
  <c r="R83" i="4"/>
  <c r="CQ83" i="4" s="1"/>
  <c r="CJ83" i="4"/>
  <c r="W83" i="4"/>
  <c r="CV83" i="4" s="1"/>
  <c r="CA81" i="4"/>
  <c r="CB81" i="4" s="1"/>
  <c r="BS83" i="4"/>
  <c r="BY80" i="19"/>
  <c r="S83" i="4"/>
  <c r="BV83" i="4" s="1"/>
  <c r="T83" i="4"/>
  <c r="BW83" i="4" s="1"/>
  <c r="U83" i="4"/>
  <c r="CT83" i="4" s="1"/>
  <c r="V83" i="4"/>
  <c r="CU83" i="4" s="1"/>
  <c r="P83" i="4"/>
  <c r="O84" i="4"/>
  <c r="R84" i="4" s="1"/>
  <c r="BU80" i="19"/>
  <c r="BV80" i="19"/>
  <c r="J71" i="22"/>
  <c r="K71" i="22" s="1"/>
  <c r="L71" i="22"/>
  <c r="CW81" i="4"/>
  <c r="CU82" i="4"/>
  <c r="BZ82" i="4"/>
  <c r="BJ105" i="19"/>
  <c r="AX105" i="19"/>
  <c r="AY103" i="4"/>
  <c r="BK103" i="4"/>
  <c r="G55" i="22"/>
  <c r="H66" i="4"/>
  <c r="L66" i="4"/>
  <c r="I66" i="4"/>
  <c r="M66" i="4"/>
  <c r="J66" i="4"/>
  <c r="G66" i="4"/>
  <c r="K66" i="4"/>
  <c r="BH105" i="19"/>
  <c r="AV105" i="19"/>
  <c r="BH103" i="4"/>
  <c r="AV103" i="4"/>
  <c r="G75" i="22"/>
  <c r="H86" i="4"/>
  <c r="L86" i="4"/>
  <c r="I86" i="4"/>
  <c r="M86" i="4"/>
  <c r="J86" i="4"/>
  <c r="G86" i="4"/>
  <c r="K86" i="4"/>
  <c r="G18" i="22"/>
  <c r="G29" i="4"/>
  <c r="K29" i="4"/>
  <c r="H29" i="4"/>
  <c r="L29" i="4"/>
  <c r="I29" i="4"/>
  <c r="M29" i="4"/>
  <c r="J29" i="4"/>
  <c r="G36" i="22"/>
  <c r="I47" i="4"/>
  <c r="M47" i="4"/>
  <c r="J47" i="4"/>
  <c r="G47" i="4"/>
  <c r="K47" i="4"/>
  <c r="H47" i="4"/>
  <c r="L47" i="4"/>
  <c r="G104" i="4"/>
  <c r="I104" i="4"/>
  <c r="H104" i="4"/>
  <c r="J104" i="4"/>
  <c r="G93" i="22"/>
  <c r="K104" i="4"/>
  <c r="L104" i="4"/>
  <c r="M104" i="4"/>
  <c r="BI105" i="19"/>
  <c r="AW105" i="19"/>
  <c r="AW103" i="4"/>
  <c r="BI103" i="4"/>
  <c r="J106" i="19"/>
  <c r="G106" i="19"/>
  <c r="I106" i="19"/>
  <c r="H106" i="19"/>
  <c r="AY105" i="19"/>
  <c r="BK105" i="19"/>
  <c r="BJ103" i="4"/>
  <c r="AX103" i="4"/>
  <c r="CV79" i="19"/>
  <c r="CH81" i="19"/>
  <c r="CN81" i="19"/>
  <c r="CI81" i="19"/>
  <c r="V81" i="19"/>
  <c r="CT81" i="19" s="1"/>
  <c r="U81" i="19"/>
  <c r="CS81" i="19" s="1"/>
  <c r="Q81" i="19"/>
  <c r="BT81" i="19" s="1"/>
  <c r="BS81" i="19"/>
  <c r="BZ80" i="19"/>
  <c r="W81" i="19"/>
  <c r="BZ81" i="19" s="1"/>
  <c r="S81" i="19"/>
  <c r="CQ81" i="19" s="1"/>
  <c r="M70" i="22"/>
  <c r="CR80" i="19"/>
  <c r="BT80" i="19"/>
  <c r="AJ2" i="24"/>
  <c r="AI7" i="24"/>
  <c r="AI13" i="24" s="1"/>
  <c r="AH5" i="24"/>
  <c r="AH11" i="24" s="1"/>
  <c r="AH6" i="24"/>
  <c r="AH12" i="24" s="1"/>
  <c r="AH3" i="24"/>
  <c r="AH9" i="24" s="1"/>
  <c r="AH4" i="24"/>
  <c r="AH10" i="24" s="1"/>
  <c r="CJ103" i="4"/>
  <c r="CI103" i="4"/>
  <c r="CJ26" i="4"/>
  <c r="CI26" i="4"/>
  <c r="CR41" i="20"/>
  <c r="CI45" i="4"/>
  <c r="CJ45" i="4"/>
  <c r="CJ64" i="4"/>
  <c r="CI64" i="4"/>
  <c r="BU80" i="21"/>
  <c r="O86" i="22"/>
  <c r="CV98" i="19"/>
  <c r="BY41" i="21"/>
  <c r="CR99" i="19"/>
  <c r="BW99" i="19"/>
  <c r="CP97" i="21"/>
  <c r="BU97" i="21"/>
  <c r="CO98" i="20"/>
  <c r="BT98" i="20"/>
  <c r="BU102" i="4"/>
  <c r="CQ102" i="4"/>
  <c r="BV97" i="21"/>
  <c r="CQ97" i="21"/>
  <c r="BU98" i="20"/>
  <c r="CP98" i="20"/>
  <c r="BV102" i="4"/>
  <c r="CR102" i="4"/>
  <c r="CR97" i="21"/>
  <c r="BW97" i="21"/>
  <c r="CQ98" i="20"/>
  <c r="BV98" i="20"/>
  <c r="BW102" i="4"/>
  <c r="CS102" i="4"/>
  <c r="N87" i="22"/>
  <c r="T98" i="21"/>
  <c r="Q98" i="21"/>
  <c r="S98" i="21"/>
  <c r="R98" i="21"/>
  <c r="CV97" i="20"/>
  <c r="J89" i="22"/>
  <c r="K89" i="22" s="1"/>
  <c r="S100" i="19"/>
  <c r="R100" i="19"/>
  <c r="T100" i="19"/>
  <c r="Q100" i="19"/>
  <c r="S99" i="20"/>
  <c r="R99" i="20"/>
  <c r="T99" i="20"/>
  <c r="Q99" i="20"/>
  <c r="BW98" i="20"/>
  <c r="CR98" i="20"/>
  <c r="CO99" i="19"/>
  <c r="BT99" i="19"/>
  <c r="BU99" i="19"/>
  <c r="CP99" i="19"/>
  <c r="S103" i="4"/>
  <c r="R103" i="4"/>
  <c r="Q103" i="4"/>
  <c r="T103" i="4"/>
  <c r="CQ99" i="19"/>
  <c r="BV99" i="19"/>
  <c r="CO97" i="21"/>
  <c r="BT97" i="21"/>
  <c r="BT102" i="4"/>
  <c r="CP102" i="4"/>
  <c r="CN99" i="21"/>
  <c r="L88" i="22"/>
  <c r="M88" i="22" s="1"/>
  <c r="BX80" i="20"/>
  <c r="O30" i="22"/>
  <c r="BS42" i="20"/>
  <c r="L31" i="22"/>
  <c r="M31" i="22" s="1"/>
  <c r="V23" i="20"/>
  <c r="CT23" i="20" s="1"/>
  <c r="L12" i="22"/>
  <c r="M12" i="22" s="1"/>
  <c r="CN23" i="21"/>
  <c r="N12" i="22"/>
  <c r="O49" i="22"/>
  <c r="K32" i="22"/>
  <c r="O69" i="22"/>
  <c r="CU41" i="20"/>
  <c r="BX41" i="20"/>
  <c r="CT41" i="20"/>
  <c r="BV41" i="20"/>
  <c r="BZ80" i="20"/>
  <c r="U23" i="20"/>
  <c r="BX23" i="20" s="1"/>
  <c r="CQ80" i="20"/>
  <c r="CN23" i="20"/>
  <c r="Q23" i="20"/>
  <c r="CO23" i="20" s="1"/>
  <c r="BT41" i="20"/>
  <c r="BU41" i="20"/>
  <c r="R23" i="20"/>
  <c r="BU23" i="20" s="1"/>
  <c r="BY60" i="20"/>
  <c r="BX98" i="20"/>
  <c r="BT80" i="20"/>
  <c r="CV59" i="20"/>
  <c r="CP80" i="20"/>
  <c r="CH99" i="20"/>
  <c r="CI99" i="20"/>
  <c r="BS23" i="20"/>
  <c r="W23" i="20"/>
  <c r="BZ23" i="20" s="1"/>
  <c r="CN99" i="20"/>
  <c r="BS99" i="20"/>
  <c r="U99" i="20"/>
  <c r="BX99" i="20" s="1"/>
  <c r="BY80" i="20"/>
  <c r="V99" i="20"/>
  <c r="CT99" i="20" s="1"/>
  <c r="W99" i="20"/>
  <c r="CU99" i="20" s="1"/>
  <c r="BW80" i="20"/>
  <c r="J33" i="22"/>
  <c r="S23" i="20"/>
  <c r="BV23" i="20" s="1"/>
  <c r="CH23" i="20"/>
  <c r="J14" i="22"/>
  <c r="K14" i="22" s="1"/>
  <c r="T23" i="20"/>
  <c r="BW23" i="20" s="1"/>
  <c r="CI23" i="20"/>
  <c r="J52" i="22"/>
  <c r="K52" i="22" s="1"/>
  <c r="J72" i="22"/>
  <c r="K72" i="22" s="1"/>
  <c r="BU60" i="20"/>
  <c r="CA40" i="20"/>
  <c r="CO60" i="20"/>
  <c r="CV40" i="20"/>
  <c r="CA97" i="20"/>
  <c r="BZ60" i="20"/>
  <c r="BT41" i="21"/>
  <c r="CT80" i="21"/>
  <c r="CS60" i="20"/>
  <c r="S81" i="20"/>
  <c r="BV81" i="20" s="1"/>
  <c r="CP41" i="21"/>
  <c r="BY98" i="20"/>
  <c r="CQ41" i="21"/>
  <c r="BX41" i="21"/>
  <c r="CV21" i="20"/>
  <c r="CU80" i="21"/>
  <c r="CA59" i="20"/>
  <c r="BW60" i="20"/>
  <c r="BT80" i="21"/>
  <c r="BV60" i="20"/>
  <c r="CA21" i="20"/>
  <c r="CH81" i="20"/>
  <c r="BZ98" i="20"/>
  <c r="S42" i="20"/>
  <c r="BV42" i="20" s="1"/>
  <c r="T42" i="20"/>
  <c r="BW42" i="20" s="1"/>
  <c r="W42" i="20"/>
  <c r="BZ42" i="20" s="1"/>
  <c r="CU41" i="21"/>
  <c r="CS80" i="21"/>
  <c r="BC98" i="20"/>
  <c r="BO98" i="20"/>
  <c r="T81" i="20"/>
  <c r="BW81" i="20" s="1"/>
  <c r="W81" i="20"/>
  <c r="BZ81" i="20" s="1"/>
  <c r="CN81" i="20"/>
  <c r="BW80" i="21"/>
  <c r="V61" i="20"/>
  <c r="BY61" i="20" s="1"/>
  <c r="BO41" i="20"/>
  <c r="CI81" i="20"/>
  <c r="CQ80" i="21"/>
  <c r="BO59" i="21"/>
  <c r="V81" i="20"/>
  <c r="CT81" i="20" s="1"/>
  <c r="CN42" i="20"/>
  <c r="CI61" i="20"/>
  <c r="BC59" i="21"/>
  <c r="BC79" i="20"/>
  <c r="BC41" i="20"/>
  <c r="R81" i="20"/>
  <c r="CP81" i="20" s="1"/>
  <c r="U42" i="20"/>
  <c r="BX42" i="20" s="1"/>
  <c r="BC97" i="21"/>
  <c r="BO79" i="20"/>
  <c r="CI42" i="20"/>
  <c r="BC80" i="20"/>
  <c r="Q42" i="20"/>
  <c r="CO42" i="20" s="1"/>
  <c r="BO80" i="20"/>
  <c r="BO97" i="21"/>
  <c r="BC60" i="20"/>
  <c r="Q23" i="21"/>
  <c r="BT23" i="21" s="1"/>
  <c r="BW41" i="21"/>
  <c r="CV39" i="21"/>
  <c r="S23" i="21"/>
  <c r="BV23" i="21" s="1"/>
  <c r="BS61" i="20"/>
  <c r="S61" i="20"/>
  <c r="BV61" i="20" s="1"/>
  <c r="BO40" i="21"/>
  <c r="T23" i="21"/>
  <c r="CR23" i="21" s="1"/>
  <c r="U81" i="20"/>
  <c r="BX81" i="20" s="1"/>
  <c r="R42" i="20"/>
  <c r="BU42" i="20" s="1"/>
  <c r="U61" i="20"/>
  <c r="CS61" i="20" s="1"/>
  <c r="CH61" i="20"/>
  <c r="BC40" i="21"/>
  <c r="CI23" i="21"/>
  <c r="Q61" i="20"/>
  <c r="BT61" i="20" s="1"/>
  <c r="BC80" i="21"/>
  <c r="CV76" i="21"/>
  <c r="BC21" i="21"/>
  <c r="R61" i="20"/>
  <c r="BU61" i="20" s="1"/>
  <c r="Q81" i="20"/>
  <c r="BT81" i="20" s="1"/>
  <c r="BS81" i="20"/>
  <c r="V42" i="20"/>
  <c r="CT42" i="20" s="1"/>
  <c r="CH42" i="20"/>
  <c r="T61" i="20"/>
  <c r="CR61" i="20" s="1"/>
  <c r="CA76" i="21"/>
  <c r="BO21" i="21"/>
  <c r="BO41" i="21"/>
  <c r="W61" i="20"/>
  <c r="CU61" i="20" s="1"/>
  <c r="BC41" i="21"/>
  <c r="CA18" i="21"/>
  <c r="BO77" i="21"/>
  <c r="BO80" i="21"/>
  <c r="BS23" i="21"/>
  <c r="CN61" i="20"/>
  <c r="CV18" i="21"/>
  <c r="BC77" i="21"/>
  <c r="M24" i="21"/>
  <c r="L24" i="21"/>
  <c r="J24" i="21"/>
  <c r="I24" i="21"/>
  <c r="H24" i="21"/>
  <c r="G24" i="21"/>
  <c r="K24" i="21"/>
  <c r="BG24" i="21"/>
  <c r="AU24" i="21"/>
  <c r="BY79" i="20"/>
  <c r="CT79" i="20"/>
  <c r="CR79" i="20"/>
  <c r="BW79" i="20"/>
  <c r="CU40" i="21"/>
  <c r="BZ40" i="21"/>
  <c r="BJ81" i="20"/>
  <c r="AX81" i="20"/>
  <c r="CQ21" i="21"/>
  <c r="BV21" i="21"/>
  <c r="BU21" i="21"/>
  <c r="CP21" i="21"/>
  <c r="BW77" i="21"/>
  <c r="CR77" i="21"/>
  <c r="CQ77" i="21"/>
  <c r="BV77" i="21"/>
  <c r="BB60" i="21"/>
  <c r="BN60" i="21"/>
  <c r="BL61" i="20"/>
  <c r="AZ61" i="20"/>
  <c r="BL22" i="20"/>
  <c r="AZ22" i="20"/>
  <c r="CV78" i="21"/>
  <c r="BJ23" i="20"/>
  <c r="AX23" i="20"/>
  <c r="BH42" i="20"/>
  <c r="AV42" i="20"/>
  <c r="CR59" i="21"/>
  <c r="BW59" i="21"/>
  <c r="R23" i="21"/>
  <c r="CP23" i="21" s="1"/>
  <c r="CH23" i="21"/>
  <c r="BZ79" i="20"/>
  <c r="CU79" i="20"/>
  <c r="J79" i="21"/>
  <c r="I79" i="21"/>
  <c r="H79" i="21"/>
  <c r="G79" i="21"/>
  <c r="M79" i="21"/>
  <c r="L79" i="21"/>
  <c r="K79" i="21"/>
  <c r="AU79" i="21"/>
  <c r="BG79" i="21"/>
  <c r="N68" i="22"/>
  <c r="BK81" i="20"/>
  <c r="AY81" i="20"/>
  <c r="BY21" i="21"/>
  <c r="CT21" i="21"/>
  <c r="CS21" i="21"/>
  <c r="BX21" i="21"/>
  <c r="BZ77" i="21"/>
  <c r="CU77" i="21"/>
  <c r="CT97" i="21"/>
  <c r="BY97" i="21"/>
  <c r="BI61" i="20"/>
  <c r="AW61" i="20"/>
  <c r="AY23" i="21"/>
  <c r="BK23" i="21"/>
  <c r="AZ23" i="20"/>
  <c r="BL23" i="20"/>
  <c r="BL42" i="20"/>
  <c r="AZ42" i="20"/>
  <c r="BT79" i="20"/>
  <c r="CO79" i="20"/>
  <c r="BN81" i="20"/>
  <c r="BB81" i="20"/>
  <c r="AW42" i="20"/>
  <c r="BI42" i="20"/>
  <c r="BX59" i="21"/>
  <c r="CS59" i="21"/>
  <c r="I62" i="20"/>
  <c r="H62" i="20"/>
  <c r="M62" i="20"/>
  <c r="G62" i="20"/>
  <c r="K62" i="20"/>
  <c r="J62" i="20"/>
  <c r="L62" i="20"/>
  <c r="AU62" i="20"/>
  <c r="BG62" i="20"/>
  <c r="BB99" i="21"/>
  <c r="BN99" i="21"/>
  <c r="CO40" i="21"/>
  <c r="BT40" i="21"/>
  <c r="BH81" i="20"/>
  <c r="AV81" i="20"/>
  <c r="AY60" i="21"/>
  <c r="BK60" i="21"/>
  <c r="BM61" i="20"/>
  <c r="BA61" i="20"/>
  <c r="AV22" i="20"/>
  <c r="BH22" i="20"/>
  <c r="BB98" i="21"/>
  <c r="BN98" i="21"/>
  <c r="BM23" i="21"/>
  <c r="BA23" i="21"/>
  <c r="BB23" i="20"/>
  <c r="BN23" i="20"/>
  <c r="BJ42" i="20"/>
  <c r="AX42" i="20"/>
  <c r="CU59" i="21"/>
  <c r="BZ59" i="21"/>
  <c r="CO59" i="21"/>
  <c r="BT59" i="21"/>
  <c r="K82" i="20"/>
  <c r="J82" i="20"/>
  <c r="I82" i="20"/>
  <c r="H82" i="20"/>
  <c r="G82" i="20"/>
  <c r="L82" i="20"/>
  <c r="M82" i="20"/>
  <c r="AU82" i="20"/>
  <c r="BG82" i="20"/>
  <c r="CO77" i="21"/>
  <c r="BT77" i="21"/>
  <c r="BI60" i="21"/>
  <c r="AW60" i="21"/>
  <c r="AV61" i="20"/>
  <c r="BH61" i="20"/>
  <c r="BK22" i="20"/>
  <c r="AY22" i="20"/>
  <c r="AZ98" i="21"/>
  <c r="BL98" i="21"/>
  <c r="BI23" i="21"/>
  <c r="AW23" i="21"/>
  <c r="BH23" i="20"/>
  <c r="AV23" i="20"/>
  <c r="K43" i="20"/>
  <c r="I43" i="20"/>
  <c r="J43" i="20"/>
  <c r="G43" i="20"/>
  <c r="M43" i="20"/>
  <c r="L43" i="20"/>
  <c r="H43" i="20"/>
  <c r="BG43" i="20"/>
  <c r="AU43" i="20"/>
  <c r="V23" i="21"/>
  <c r="BY23" i="21" s="1"/>
  <c r="BZ21" i="21"/>
  <c r="CU21" i="21"/>
  <c r="W23" i="21"/>
  <c r="BZ23" i="21" s="1"/>
  <c r="BV79" i="20"/>
  <c r="CQ79" i="20"/>
  <c r="BL99" i="20"/>
  <c r="AZ99" i="20"/>
  <c r="BA99" i="21"/>
  <c r="BM99" i="21"/>
  <c r="BV40" i="21"/>
  <c r="CQ40" i="21"/>
  <c r="H42" i="21"/>
  <c r="G42" i="21"/>
  <c r="L42" i="21"/>
  <c r="J42" i="21"/>
  <c r="M42" i="21"/>
  <c r="I42" i="21"/>
  <c r="K42" i="21"/>
  <c r="BG42" i="21"/>
  <c r="AU42" i="21"/>
  <c r="N31" i="22"/>
  <c r="AZ81" i="20"/>
  <c r="BL81" i="20"/>
  <c r="BL60" i="21"/>
  <c r="AZ60" i="21"/>
  <c r="CS97" i="21"/>
  <c r="BX97" i="21"/>
  <c r="AX61" i="20"/>
  <c r="BJ61" i="20"/>
  <c r="AX22" i="20"/>
  <c r="BJ22" i="20"/>
  <c r="BM98" i="21"/>
  <c r="BA98" i="21"/>
  <c r="BB23" i="21"/>
  <c r="BN23" i="21"/>
  <c r="AY23" i="20"/>
  <c r="BK23" i="20"/>
  <c r="BM42" i="20"/>
  <c r="BA42" i="20"/>
  <c r="BO60" i="20"/>
  <c r="CT59" i="21"/>
  <c r="BY59" i="21"/>
  <c r="BV59" i="21"/>
  <c r="CQ59" i="21"/>
  <c r="BT21" i="21"/>
  <c r="CO21" i="21"/>
  <c r="CS77" i="21"/>
  <c r="BX77" i="21"/>
  <c r="BH60" i="21"/>
  <c r="AV60" i="21"/>
  <c r="BZ97" i="21"/>
  <c r="CU97" i="21"/>
  <c r="M61" i="21"/>
  <c r="I61" i="21"/>
  <c r="K61" i="21"/>
  <c r="H61" i="21"/>
  <c r="L61" i="21"/>
  <c r="G61" i="21"/>
  <c r="J61" i="21"/>
  <c r="BG61" i="21"/>
  <c r="AU61" i="21"/>
  <c r="N50" i="22"/>
  <c r="BN61" i="20"/>
  <c r="BB61" i="20"/>
  <c r="BN22" i="20"/>
  <c r="BB22" i="20"/>
  <c r="BH23" i="21"/>
  <c r="AV23" i="21"/>
  <c r="BM23" i="20"/>
  <c r="BA23" i="20"/>
  <c r="AY42" i="20"/>
  <c r="BK42" i="20"/>
  <c r="BU59" i="21"/>
  <c r="CP59" i="21"/>
  <c r="BM99" i="20"/>
  <c r="BA99" i="20"/>
  <c r="AZ99" i="21"/>
  <c r="BL99" i="21"/>
  <c r="BA81" i="20"/>
  <c r="BM81" i="20"/>
  <c r="U23" i="21"/>
  <c r="CS23" i="21" s="1"/>
  <c r="L32" i="22"/>
  <c r="M32" i="22" s="1"/>
  <c r="CP79" i="20"/>
  <c r="BU79" i="20"/>
  <c r="BN99" i="20"/>
  <c r="BB99" i="20"/>
  <c r="CS40" i="21"/>
  <c r="BX40" i="21"/>
  <c r="CT40" i="21"/>
  <c r="BY40" i="21"/>
  <c r="CT77" i="21"/>
  <c r="BY77" i="21"/>
  <c r="BM60" i="21"/>
  <c r="BA60" i="21"/>
  <c r="BK61" i="20"/>
  <c r="AY61" i="20"/>
  <c r="BM22" i="20"/>
  <c r="BA22" i="20"/>
  <c r="BJ23" i="21"/>
  <c r="AX23" i="21"/>
  <c r="BN42" i="20"/>
  <c r="BB42" i="20"/>
  <c r="G24" i="20"/>
  <c r="K24" i="20"/>
  <c r="J24" i="20"/>
  <c r="L24" i="20"/>
  <c r="I24" i="20"/>
  <c r="H24" i="20"/>
  <c r="M24" i="20"/>
  <c r="AU24" i="20"/>
  <c r="BG24" i="20"/>
  <c r="L100" i="20"/>
  <c r="M100" i="20"/>
  <c r="K100" i="20"/>
  <c r="AU100" i="20"/>
  <c r="BG100" i="20"/>
  <c r="I62" i="21"/>
  <c r="M62" i="21"/>
  <c r="K62" i="21"/>
  <c r="H62" i="21"/>
  <c r="G62" i="21"/>
  <c r="J62" i="21"/>
  <c r="L62" i="21"/>
  <c r="BG62" i="21"/>
  <c r="AU62" i="21"/>
  <c r="CS79" i="20"/>
  <c r="BX79" i="20"/>
  <c r="I81" i="21"/>
  <c r="H81" i="21"/>
  <c r="J81" i="21"/>
  <c r="K81" i="21"/>
  <c r="M81" i="21"/>
  <c r="L81" i="21"/>
  <c r="G81" i="21"/>
  <c r="AU81" i="21"/>
  <c r="BG81" i="21"/>
  <c r="N70" i="22"/>
  <c r="CP40" i="21"/>
  <c r="BU40" i="21"/>
  <c r="CR40" i="21"/>
  <c r="BW40" i="21"/>
  <c r="BI81" i="20"/>
  <c r="AW81" i="20"/>
  <c r="CR21" i="21"/>
  <c r="BW21" i="21"/>
  <c r="CP77" i="21"/>
  <c r="BU77" i="21"/>
  <c r="W60" i="21"/>
  <c r="CI60" i="21"/>
  <c r="BS60" i="21"/>
  <c r="U60" i="21"/>
  <c r="CH60" i="21"/>
  <c r="R60" i="21"/>
  <c r="S60" i="21"/>
  <c r="CN60" i="21"/>
  <c r="V60" i="21"/>
  <c r="Q60" i="21"/>
  <c r="T60" i="21"/>
  <c r="BJ60" i="21"/>
  <c r="AX60" i="21"/>
  <c r="R22" i="20"/>
  <c r="CN22" i="20"/>
  <c r="CI22" i="20"/>
  <c r="Q22" i="20"/>
  <c r="BS22" i="20"/>
  <c r="U22" i="20"/>
  <c r="S22" i="20"/>
  <c r="W22" i="20"/>
  <c r="V22" i="20"/>
  <c r="T22" i="20"/>
  <c r="CH22" i="20"/>
  <c r="BI22" i="20"/>
  <c r="AW22" i="20"/>
  <c r="CN98" i="21"/>
  <c r="BS98" i="21"/>
  <c r="U98" i="21"/>
  <c r="W98" i="21"/>
  <c r="V98" i="21"/>
  <c r="CI98" i="21"/>
  <c r="CH98" i="21"/>
  <c r="BL23" i="21"/>
  <c r="AZ23" i="21"/>
  <c r="CA78" i="21"/>
  <c r="AW23" i="20"/>
  <c r="BI23" i="20"/>
  <c r="CA39" i="21"/>
  <c r="BC86" i="19"/>
  <c r="BC29" i="19"/>
  <c r="BC48" i="19"/>
  <c r="BC104" i="19"/>
  <c r="BC67" i="19"/>
  <c r="BO67" i="19"/>
  <c r="BO104" i="19"/>
  <c r="BO48" i="19"/>
  <c r="BO86" i="19"/>
  <c r="BO29" i="19"/>
  <c r="CV22" i="19"/>
  <c r="CA22" i="19"/>
  <c r="CA98" i="19"/>
  <c r="CT99" i="19"/>
  <c r="CS23" i="19"/>
  <c r="BY42" i="19"/>
  <c r="CR42" i="19"/>
  <c r="CS99" i="19"/>
  <c r="CA60" i="19"/>
  <c r="BX61" i="19"/>
  <c r="CQ42" i="19"/>
  <c r="CP61" i="19"/>
  <c r="CO23" i="19"/>
  <c r="CO61" i="19"/>
  <c r="CA41" i="19"/>
  <c r="BY23" i="19"/>
  <c r="CU99" i="19"/>
  <c r="BT42" i="19"/>
  <c r="BZ61" i="19"/>
  <c r="BY61" i="19"/>
  <c r="CP23" i="19"/>
  <c r="BV61" i="19"/>
  <c r="CV60" i="19"/>
  <c r="CP42" i="19"/>
  <c r="CQ23" i="19"/>
  <c r="CN62" i="19"/>
  <c r="BS62" i="19"/>
  <c r="S62" i="19"/>
  <c r="BV62" i="19" s="1"/>
  <c r="U62" i="19"/>
  <c r="CS62" i="19" s="1"/>
  <c r="T62" i="19"/>
  <c r="CR62" i="19" s="1"/>
  <c r="R62" i="19"/>
  <c r="CP62" i="19" s="1"/>
  <c r="Q62" i="19"/>
  <c r="BT62" i="19" s="1"/>
  <c r="CI62" i="19"/>
  <c r="W62" i="19"/>
  <c r="CU62" i="19" s="1"/>
  <c r="CH62" i="19"/>
  <c r="V62" i="19"/>
  <c r="BY62" i="19" s="1"/>
  <c r="V43" i="19"/>
  <c r="CT43" i="19" s="1"/>
  <c r="BS43" i="19"/>
  <c r="S43" i="19"/>
  <c r="CQ43" i="19" s="1"/>
  <c r="CI43" i="19"/>
  <c r="R43" i="19"/>
  <c r="BU43" i="19" s="1"/>
  <c r="CH43" i="19"/>
  <c r="CN43" i="19"/>
  <c r="Q43" i="19"/>
  <c r="CO43" i="19" s="1"/>
  <c r="U43" i="19"/>
  <c r="BX43" i="19" s="1"/>
  <c r="W43" i="19"/>
  <c r="BZ43" i="19" s="1"/>
  <c r="T43" i="19"/>
  <c r="BW43" i="19" s="1"/>
  <c r="U100" i="19"/>
  <c r="BX100" i="19" s="1"/>
  <c r="BS100" i="19"/>
  <c r="CH100" i="19"/>
  <c r="CI100" i="19"/>
  <c r="CN100" i="19"/>
  <c r="V100" i="19"/>
  <c r="BY100" i="19" s="1"/>
  <c r="W100" i="19"/>
  <c r="BZ100" i="19" s="1"/>
  <c r="BS24" i="19"/>
  <c r="CI24" i="19"/>
  <c r="U24" i="19"/>
  <c r="CS24" i="19" s="1"/>
  <c r="S24" i="19"/>
  <c r="BV24" i="19" s="1"/>
  <c r="Q24" i="19"/>
  <c r="BT24" i="19" s="1"/>
  <c r="R24" i="19"/>
  <c r="BU24" i="19" s="1"/>
  <c r="CN24" i="19"/>
  <c r="W24" i="19"/>
  <c r="BZ24" i="19" s="1"/>
  <c r="T24" i="19"/>
  <c r="CR24" i="19" s="1"/>
  <c r="V24" i="19"/>
  <c r="BY24" i="19" s="1"/>
  <c r="CH24" i="19"/>
  <c r="CU42" i="19"/>
  <c r="BW23" i="19"/>
  <c r="BW61" i="19"/>
  <c r="CS42" i="19"/>
  <c r="BZ23" i="19"/>
  <c r="CV41" i="19"/>
  <c r="BN87" i="19"/>
  <c r="BB87" i="19"/>
  <c r="BL49" i="19"/>
  <c r="AZ49" i="19"/>
  <c r="F107" i="19"/>
  <c r="BG106" i="19"/>
  <c r="M106" i="19"/>
  <c r="L106" i="19"/>
  <c r="K106" i="19"/>
  <c r="AU106" i="19"/>
  <c r="BI68" i="19"/>
  <c r="AW68" i="19"/>
  <c r="BL87" i="19"/>
  <c r="AZ87" i="19"/>
  <c r="BJ30" i="19"/>
  <c r="AX30" i="19"/>
  <c r="BK49" i="19"/>
  <c r="AY49" i="19"/>
  <c r="BL68" i="19"/>
  <c r="AZ68" i="19"/>
  <c r="BN49" i="19"/>
  <c r="BB49" i="19"/>
  <c r="BL105" i="19"/>
  <c r="AZ105" i="19"/>
  <c r="BM68" i="19"/>
  <c r="BA68" i="19"/>
  <c r="BJ87" i="19"/>
  <c r="AX87" i="19"/>
  <c r="BK30" i="19"/>
  <c r="AY30" i="19"/>
  <c r="BH68" i="19"/>
  <c r="AV68" i="19"/>
  <c r="BI30" i="19"/>
  <c r="AW30" i="19"/>
  <c r="L50" i="19"/>
  <c r="G50" i="19"/>
  <c r="J50" i="19"/>
  <c r="H50" i="19"/>
  <c r="F51" i="19"/>
  <c r="BG50" i="19"/>
  <c r="K50" i="19"/>
  <c r="M50" i="19"/>
  <c r="I50" i="19"/>
  <c r="AU50" i="19"/>
  <c r="BM105" i="19"/>
  <c r="BA105" i="19"/>
  <c r="BN68" i="19"/>
  <c r="BB68" i="19"/>
  <c r="BK87" i="19"/>
  <c r="AY87" i="19"/>
  <c r="BM30" i="19"/>
  <c r="BA30" i="19"/>
  <c r="K69" i="19"/>
  <c r="BG69" i="19"/>
  <c r="J69" i="19"/>
  <c r="H69" i="19"/>
  <c r="L69" i="19"/>
  <c r="M69" i="19"/>
  <c r="F70" i="19"/>
  <c r="I69" i="19"/>
  <c r="G69" i="19"/>
  <c r="AU69" i="19"/>
  <c r="BH87" i="19"/>
  <c r="AV87" i="19"/>
  <c r="BI49" i="19"/>
  <c r="AW49" i="19"/>
  <c r="BM49" i="19"/>
  <c r="BA49" i="19"/>
  <c r="BJ68" i="19"/>
  <c r="AX68" i="19"/>
  <c r="BI87" i="19"/>
  <c r="AW87" i="19"/>
  <c r="K31" i="19"/>
  <c r="G31" i="19"/>
  <c r="F32" i="19"/>
  <c r="M31" i="19"/>
  <c r="H31" i="19"/>
  <c r="BG31" i="19"/>
  <c r="L31" i="19"/>
  <c r="J31" i="19"/>
  <c r="I31" i="19"/>
  <c r="AU31" i="19"/>
  <c r="BH49" i="19"/>
  <c r="AV49" i="19"/>
  <c r="BK68" i="19"/>
  <c r="AY68" i="19"/>
  <c r="BG88" i="19"/>
  <c r="J88" i="19"/>
  <c r="L88" i="19"/>
  <c r="G88" i="19"/>
  <c r="F89" i="19"/>
  <c r="M88" i="19"/>
  <c r="K88" i="19"/>
  <c r="H88" i="19"/>
  <c r="I88" i="19"/>
  <c r="AU88" i="19"/>
  <c r="BN30" i="19"/>
  <c r="BB30" i="19"/>
  <c r="BJ49" i="19"/>
  <c r="AX49" i="19"/>
  <c r="BN105" i="19"/>
  <c r="BB105" i="19"/>
  <c r="BM87" i="19"/>
  <c r="BA87" i="19"/>
  <c r="BH30" i="19"/>
  <c r="AV30" i="19"/>
  <c r="BL30" i="19"/>
  <c r="AZ30" i="19"/>
  <c r="CW24" i="4"/>
  <c r="BS26" i="4"/>
  <c r="CS25" i="4"/>
  <c r="CO26" i="4"/>
  <c r="CA24" i="4"/>
  <c r="CB24" i="4" s="1"/>
  <c r="P26" i="4"/>
  <c r="CV25" i="4"/>
  <c r="BY25" i="4"/>
  <c r="BU25" i="4"/>
  <c r="O104" i="4"/>
  <c r="U103" i="4"/>
  <c r="W103" i="4"/>
  <c r="V103" i="4"/>
  <c r="O65" i="4"/>
  <c r="R64" i="4"/>
  <c r="Q64" i="4"/>
  <c r="W64" i="4"/>
  <c r="T64" i="4"/>
  <c r="V64" i="4"/>
  <c r="U64" i="4"/>
  <c r="S64" i="4"/>
  <c r="O46" i="4"/>
  <c r="W45" i="4"/>
  <c r="V45" i="4"/>
  <c r="R45" i="4"/>
  <c r="U45" i="4"/>
  <c r="Q45" i="4"/>
  <c r="T45" i="4"/>
  <c r="S45" i="4"/>
  <c r="O27" i="4"/>
  <c r="T26" i="4"/>
  <c r="BW26" i="4" s="1"/>
  <c r="S26" i="4"/>
  <c r="BV26" i="4" s="1"/>
  <c r="W26" i="4"/>
  <c r="CV26" i="4" s="1"/>
  <c r="V26" i="4"/>
  <c r="BY26" i="4" s="1"/>
  <c r="R26" i="4"/>
  <c r="U26" i="4"/>
  <c r="CT26" i="4" s="1"/>
  <c r="Q26" i="4"/>
  <c r="CP26" i="4" s="1"/>
  <c r="BT25" i="4"/>
  <c r="BV25" i="4"/>
  <c r="BX25" i="4"/>
  <c r="CT25" i="4"/>
  <c r="CW100" i="4"/>
  <c r="CA100" i="4"/>
  <c r="CB100" i="4" s="1"/>
  <c r="CA43" i="4"/>
  <c r="CB43" i="4" s="1"/>
  <c r="CW43" i="4"/>
  <c r="CW62" i="4"/>
  <c r="CA62" i="4"/>
  <c r="CB62" i="4" s="1"/>
  <c r="BW44" i="4"/>
  <c r="CS44" i="4"/>
  <c r="CT101" i="4"/>
  <c r="BX101" i="4"/>
  <c r="BT83" i="4"/>
  <c r="CP83" i="4"/>
  <c r="CS63" i="4"/>
  <c r="BW63" i="4"/>
  <c r="CU63" i="4"/>
  <c r="BY63" i="4"/>
  <c r="CR44" i="4"/>
  <c r="BV44" i="4"/>
  <c r="BZ44" i="4"/>
  <c r="CV44" i="4"/>
  <c r="CV101" i="4"/>
  <c r="BZ101" i="4"/>
  <c r="CU101" i="4"/>
  <c r="BY101" i="4"/>
  <c r="P64" i="4"/>
  <c r="CO64" i="4"/>
  <c r="BS64" i="4"/>
  <c r="CR63" i="4"/>
  <c r="BV63" i="4"/>
  <c r="CU44" i="4"/>
  <c r="BY44" i="4"/>
  <c r="BT63" i="4"/>
  <c r="CP63" i="4"/>
  <c r="CQ44" i="4"/>
  <c r="BU44" i="4"/>
  <c r="CP44" i="4"/>
  <c r="BT44" i="4"/>
  <c r="CV63" i="4"/>
  <c r="BZ63" i="4"/>
  <c r="CT44" i="4"/>
  <c r="BX44" i="4"/>
  <c r="BU63" i="4"/>
  <c r="CQ63" i="4"/>
  <c r="CT63" i="4"/>
  <c r="BX63" i="4"/>
  <c r="P45" i="4"/>
  <c r="CO45" i="4"/>
  <c r="BS45" i="4"/>
  <c r="CO102" i="4"/>
  <c r="P102" i="4"/>
  <c r="BS102" i="4"/>
  <c r="BC64" i="4"/>
  <c r="BC84" i="4"/>
  <c r="BC27" i="4"/>
  <c r="BO64" i="4"/>
  <c r="BC102" i="4"/>
  <c r="BO102" i="4"/>
  <c r="BO84" i="4"/>
  <c r="BC45" i="4"/>
  <c r="BO27" i="4"/>
  <c r="BO45" i="4"/>
  <c r="BJ85" i="4"/>
  <c r="AX85" i="4"/>
  <c r="BK46" i="4"/>
  <c r="AY46" i="4"/>
  <c r="BG86" i="4"/>
  <c r="F87" i="4"/>
  <c r="AU86" i="4"/>
  <c r="BI28" i="4"/>
  <c r="AW28" i="4"/>
  <c r="BL65" i="4"/>
  <c r="AZ65" i="4"/>
  <c r="BH85" i="4"/>
  <c r="AV85" i="4"/>
  <c r="BH28" i="4"/>
  <c r="AV28" i="4"/>
  <c r="BJ28" i="4"/>
  <c r="AX28" i="4"/>
  <c r="BG66" i="4"/>
  <c r="F67" i="4"/>
  <c r="AU66" i="4"/>
  <c r="BN103" i="4"/>
  <c r="BB103" i="4"/>
  <c r="BM46" i="4"/>
  <c r="BA46" i="4"/>
  <c r="BL46" i="4"/>
  <c r="AZ46" i="4"/>
  <c r="AY85" i="4"/>
  <c r="BK85" i="4"/>
  <c r="BM28" i="4"/>
  <c r="BA28" i="4"/>
  <c r="BM65" i="4"/>
  <c r="BA65" i="4"/>
  <c r="BI46" i="4"/>
  <c r="AW46" i="4"/>
  <c r="BG47" i="4"/>
  <c r="F48" i="4"/>
  <c r="AU47" i="4"/>
  <c r="BH46" i="4"/>
  <c r="AV46" i="4"/>
  <c r="BL103" i="4"/>
  <c r="AZ103" i="4"/>
  <c r="BI85" i="4"/>
  <c r="AW85" i="4"/>
  <c r="BL28" i="4"/>
  <c r="AZ28" i="4"/>
  <c r="BN65" i="4"/>
  <c r="BB65" i="4"/>
  <c r="F30" i="4"/>
  <c r="BG29" i="4"/>
  <c r="AU29" i="4"/>
  <c r="BI65" i="4"/>
  <c r="AW65" i="4"/>
  <c r="BN28" i="4"/>
  <c r="BB28" i="4"/>
  <c r="BJ65" i="4"/>
  <c r="AX65" i="4"/>
  <c r="AZ85" i="4"/>
  <c r="BL85" i="4"/>
  <c r="BN46" i="4"/>
  <c r="BB46" i="4"/>
  <c r="BG104" i="4"/>
  <c r="F105" i="4"/>
  <c r="AU104" i="4"/>
  <c r="BM85" i="4"/>
  <c r="BA85" i="4"/>
  <c r="BH65" i="4"/>
  <c r="AV65" i="4"/>
  <c r="BJ46" i="4"/>
  <c r="AX46" i="4"/>
  <c r="BM103" i="4"/>
  <c r="BA103" i="4"/>
  <c r="BN85" i="4"/>
  <c r="BB85" i="4"/>
  <c r="BK28" i="4"/>
  <c r="AY28" i="4"/>
  <c r="BK65" i="4"/>
  <c r="AY65" i="4"/>
  <c r="F32" i="21" l="1"/>
  <c r="P32" i="21" s="1"/>
  <c r="O33" i="20"/>
  <c r="P68" i="19"/>
  <c r="F68" i="20"/>
  <c r="P68" i="20" s="1"/>
  <c r="O69" i="19"/>
  <c r="F49" i="20"/>
  <c r="P49" i="20" s="1"/>
  <c r="P49" i="19"/>
  <c r="O50" i="19"/>
  <c r="F89" i="21"/>
  <c r="P89" i="21" s="1"/>
  <c r="O90" i="20"/>
  <c r="AW106" i="21"/>
  <c r="BI106" i="21"/>
  <c r="O52" i="21"/>
  <c r="F87" i="20"/>
  <c r="P87" i="20" s="1"/>
  <c r="O88" i="19"/>
  <c r="P87" i="19"/>
  <c r="BK104" i="20"/>
  <c r="AY104" i="20"/>
  <c r="BJ106" i="21"/>
  <c r="AX106" i="21"/>
  <c r="AW104" i="20"/>
  <c r="BI104" i="20"/>
  <c r="BH106" i="21"/>
  <c r="AV106" i="21"/>
  <c r="F106" i="20"/>
  <c r="O107" i="19"/>
  <c r="P106" i="19"/>
  <c r="G107" i="21"/>
  <c r="I107" i="21"/>
  <c r="J107" i="21"/>
  <c r="H107" i="21"/>
  <c r="P107" i="21"/>
  <c r="F70" i="21"/>
  <c r="P70" i="21" s="1"/>
  <c r="O71" i="20"/>
  <c r="F108" i="21"/>
  <c r="O109" i="20"/>
  <c r="F109" i="21" s="1"/>
  <c r="P109" i="21" s="1"/>
  <c r="F51" i="21"/>
  <c r="P51" i="21" s="1"/>
  <c r="O52" i="20"/>
  <c r="AX104" i="20"/>
  <c r="BJ104" i="20"/>
  <c r="AY106" i="21"/>
  <c r="BK106" i="21"/>
  <c r="AV104" i="20"/>
  <c r="BH104" i="20"/>
  <c r="P105" i="20"/>
  <c r="J105" i="20"/>
  <c r="H105" i="20"/>
  <c r="G105" i="20"/>
  <c r="I105" i="20"/>
  <c r="F30" i="20"/>
  <c r="P30" i="20" s="1"/>
  <c r="O31" i="19"/>
  <c r="P30" i="19"/>
  <c r="BY83" i="4"/>
  <c r="CA82" i="4"/>
  <c r="CB82" i="4" s="1"/>
  <c r="BZ83" i="4"/>
  <c r="BX83" i="4"/>
  <c r="BU83" i="4"/>
  <c r="CI84" i="4"/>
  <c r="CP81" i="19"/>
  <c r="BW81" i="19"/>
  <c r="CV80" i="19"/>
  <c r="CW82" i="4"/>
  <c r="Q82" i="19"/>
  <c r="CO82" i="19" s="1"/>
  <c r="S82" i="19"/>
  <c r="BV82" i="19" s="1"/>
  <c r="CS83" i="4"/>
  <c r="CR83" i="4"/>
  <c r="R82" i="19"/>
  <c r="CP82" i="19" s="1"/>
  <c r="CJ84" i="4"/>
  <c r="BS82" i="19"/>
  <c r="CI82" i="19"/>
  <c r="V82" i="19"/>
  <c r="BY82" i="19" s="1"/>
  <c r="CH82" i="19"/>
  <c r="CO84" i="4"/>
  <c r="W84" i="4"/>
  <c r="CV84" i="4" s="1"/>
  <c r="CU81" i="19"/>
  <c r="P84" i="4"/>
  <c r="S84" i="4"/>
  <c r="CR84" i="4" s="1"/>
  <c r="BS84" i="4"/>
  <c r="U84" i="4"/>
  <c r="CT84" i="4" s="1"/>
  <c r="V84" i="4"/>
  <c r="CU84" i="4" s="1"/>
  <c r="O85" i="4"/>
  <c r="CJ85" i="4" s="1"/>
  <c r="T84" i="4"/>
  <c r="BW84" i="4" s="1"/>
  <c r="W82" i="19"/>
  <c r="CU82" i="19" s="1"/>
  <c r="Q84" i="4"/>
  <c r="CP84" i="4" s="1"/>
  <c r="T82" i="19"/>
  <c r="CR82" i="19" s="1"/>
  <c r="CN82" i="19"/>
  <c r="M71" i="22"/>
  <c r="U82" i="19"/>
  <c r="BX82" i="19" s="1"/>
  <c r="AV106" i="19"/>
  <c r="BH106" i="19"/>
  <c r="AW104" i="4"/>
  <c r="BI104" i="4"/>
  <c r="G19" i="22"/>
  <c r="H30" i="4"/>
  <c r="L30" i="4"/>
  <c r="I30" i="4"/>
  <c r="M30" i="4"/>
  <c r="J30" i="4"/>
  <c r="G30" i="4"/>
  <c r="K30" i="4"/>
  <c r="G37" i="22"/>
  <c r="J48" i="4"/>
  <c r="G48" i="4"/>
  <c r="K48" i="4"/>
  <c r="H48" i="4"/>
  <c r="L48" i="4"/>
  <c r="I48" i="4"/>
  <c r="M48" i="4"/>
  <c r="BJ106" i="19"/>
  <c r="AX106" i="19"/>
  <c r="G105" i="4"/>
  <c r="J105" i="4"/>
  <c r="I105" i="4"/>
  <c r="H105" i="4"/>
  <c r="G94" i="22"/>
  <c r="K105" i="4"/>
  <c r="L105" i="4"/>
  <c r="M105" i="4"/>
  <c r="G76" i="22"/>
  <c r="I87" i="4"/>
  <c r="M87" i="4"/>
  <c r="J87" i="4"/>
  <c r="G87" i="4"/>
  <c r="K87" i="4"/>
  <c r="H87" i="4"/>
  <c r="L87" i="4"/>
  <c r="J107" i="19"/>
  <c r="H107" i="19"/>
  <c r="G107" i="19"/>
  <c r="I107" i="19"/>
  <c r="BK106" i="19"/>
  <c r="AY106" i="19"/>
  <c r="AX104" i="4"/>
  <c r="BJ104" i="4"/>
  <c r="AY104" i="4"/>
  <c r="BK104" i="4"/>
  <c r="G56" i="22"/>
  <c r="I67" i="4"/>
  <c r="M67" i="4"/>
  <c r="J67" i="4"/>
  <c r="G67" i="4"/>
  <c r="K67" i="4"/>
  <c r="H67" i="4"/>
  <c r="L67" i="4"/>
  <c r="AW106" i="19"/>
  <c r="BI106" i="19"/>
  <c r="AV104" i="4"/>
  <c r="BH104" i="4"/>
  <c r="BY81" i="19"/>
  <c r="BV81" i="19"/>
  <c r="CA80" i="19"/>
  <c r="BX81" i="19"/>
  <c r="CO81" i="19"/>
  <c r="AI6" i="24"/>
  <c r="AI12" i="24" s="1"/>
  <c r="AI3" i="24"/>
  <c r="AI9" i="24" s="1"/>
  <c r="AI4" i="24"/>
  <c r="AI10" i="24" s="1"/>
  <c r="AI5" i="24"/>
  <c r="AI11" i="24" s="1"/>
  <c r="AJ7" i="24"/>
  <c r="AJ13" i="24" s="1"/>
  <c r="AK2" i="24"/>
  <c r="CJ104" i="4"/>
  <c r="CI104" i="4"/>
  <c r="CJ27" i="4"/>
  <c r="CI27" i="4"/>
  <c r="CJ46" i="4"/>
  <c r="CI46" i="4"/>
  <c r="CJ65" i="4"/>
  <c r="CI65" i="4"/>
  <c r="O87" i="22"/>
  <c r="CA99" i="19"/>
  <c r="CV98" i="20"/>
  <c r="U99" i="21"/>
  <c r="CS99" i="21" s="1"/>
  <c r="T104" i="4"/>
  <c r="S104" i="4"/>
  <c r="R104" i="4"/>
  <c r="Q104" i="4"/>
  <c r="BV99" i="20"/>
  <c r="CQ99" i="20"/>
  <c r="BV98" i="21"/>
  <c r="CQ98" i="21"/>
  <c r="CO100" i="19"/>
  <c r="BT100" i="19"/>
  <c r="BT98" i="21"/>
  <c r="CO98" i="21"/>
  <c r="BS99" i="21"/>
  <c r="T99" i="21"/>
  <c r="S99" i="21"/>
  <c r="R99" i="21"/>
  <c r="Q99" i="21"/>
  <c r="CR100" i="19"/>
  <c r="BW100" i="19"/>
  <c r="BW98" i="21"/>
  <c r="CR98" i="21"/>
  <c r="L89" i="22"/>
  <c r="M89" i="22" s="1"/>
  <c r="T100" i="20"/>
  <c r="S100" i="20"/>
  <c r="R100" i="20"/>
  <c r="Q100" i="20"/>
  <c r="CS103" i="4"/>
  <c r="BW103" i="4"/>
  <c r="BU100" i="19"/>
  <c r="CP100" i="19"/>
  <c r="BT103" i="4"/>
  <c r="CP103" i="4"/>
  <c r="BV100" i="19"/>
  <c r="CQ100" i="19"/>
  <c r="J90" i="22"/>
  <c r="K90" i="22" s="1"/>
  <c r="T101" i="19"/>
  <c r="S101" i="19"/>
  <c r="R101" i="19"/>
  <c r="Q101" i="19"/>
  <c r="BU103" i="4"/>
  <c r="CQ103" i="4"/>
  <c r="BT99" i="20"/>
  <c r="CO99" i="20"/>
  <c r="BV103" i="4"/>
  <c r="CR103" i="4"/>
  <c r="CR99" i="20"/>
  <c r="BW99" i="20"/>
  <c r="BU99" i="20"/>
  <c r="CP99" i="20"/>
  <c r="CP98" i="21"/>
  <c r="BU98" i="21"/>
  <c r="CS23" i="20"/>
  <c r="BY23" i="20"/>
  <c r="CI99" i="21"/>
  <c r="V99" i="21"/>
  <c r="BY99" i="21" s="1"/>
  <c r="W99" i="21"/>
  <c r="N88" i="22"/>
  <c r="CH99" i="21"/>
  <c r="V24" i="21"/>
  <c r="CT24" i="21" s="1"/>
  <c r="N13" i="22"/>
  <c r="CH24" i="20"/>
  <c r="L13" i="22"/>
  <c r="M13" i="22" s="1"/>
  <c r="O50" i="22"/>
  <c r="O31" i="22"/>
  <c r="O70" i="22"/>
  <c r="CN62" i="21"/>
  <c r="L51" i="22"/>
  <c r="M51" i="22" s="1"/>
  <c r="O12" i="22"/>
  <c r="O68" i="22"/>
  <c r="K33" i="22"/>
  <c r="CV41" i="20"/>
  <c r="CI62" i="20"/>
  <c r="R62" i="20"/>
  <c r="CP62" i="20" s="1"/>
  <c r="V62" i="20"/>
  <c r="CT62" i="20" s="1"/>
  <c r="CS99" i="20"/>
  <c r="CO27" i="4"/>
  <c r="CA80" i="20"/>
  <c r="BT23" i="20"/>
  <c r="CV80" i="20"/>
  <c r="CA41" i="20"/>
  <c r="T62" i="20"/>
  <c r="CR62" i="20" s="1"/>
  <c r="CH62" i="20"/>
  <c r="CI24" i="20"/>
  <c r="CP23" i="20"/>
  <c r="BY99" i="20"/>
  <c r="CR81" i="20"/>
  <c r="CA80" i="21"/>
  <c r="V24" i="20"/>
  <c r="CT24" i="20" s="1"/>
  <c r="W24" i="20"/>
  <c r="BZ24" i="20" s="1"/>
  <c r="BZ99" i="20"/>
  <c r="Q24" i="20"/>
  <c r="CO24" i="20" s="1"/>
  <c r="R24" i="20"/>
  <c r="BU24" i="20" s="1"/>
  <c r="S24" i="20"/>
  <c r="CQ24" i="20" s="1"/>
  <c r="BS24" i="20"/>
  <c r="BS24" i="21"/>
  <c r="CN24" i="20"/>
  <c r="T24" i="20"/>
  <c r="CR24" i="20" s="1"/>
  <c r="U24" i="20"/>
  <c r="CS24" i="20" s="1"/>
  <c r="CV60" i="20"/>
  <c r="W62" i="20"/>
  <c r="BZ62" i="20" s="1"/>
  <c r="CU23" i="20"/>
  <c r="CR23" i="20"/>
  <c r="Q62" i="20"/>
  <c r="CO62" i="20" s="1"/>
  <c r="CN62" i="20"/>
  <c r="BS62" i="20"/>
  <c r="S62" i="20"/>
  <c r="CQ62" i="20" s="1"/>
  <c r="U62" i="20"/>
  <c r="BX62" i="20" s="1"/>
  <c r="CQ23" i="20"/>
  <c r="CQ81" i="20"/>
  <c r="CP42" i="20"/>
  <c r="CU42" i="20"/>
  <c r="J34" i="22"/>
  <c r="J73" i="22"/>
  <c r="K73" i="22" s="1"/>
  <c r="J53" i="22"/>
  <c r="K53" i="22" s="1"/>
  <c r="J15" i="22"/>
  <c r="K15" i="22" s="1"/>
  <c r="CA98" i="20"/>
  <c r="CU81" i="20"/>
  <c r="BZ61" i="20"/>
  <c r="CQ61" i="20"/>
  <c r="BY42" i="20"/>
  <c r="CU23" i="21"/>
  <c r="BW61" i="20"/>
  <c r="CT61" i="20"/>
  <c r="W43" i="20"/>
  <c r="BZ43" i="20" s="1"/>
  <c r="CI43" i="20"/>
  <c r="BW23" i="21"/>
  <c r="CH24" i="21"/>
  <c r="CA41" i="21"/>
  <c r="BU81" i="20"/>
  <c r="CN100" i="20"/>
  <c r="W24" i="21"/>
  <c r="CU24" i="21" s="1"/>
  <c r="CH100" i="20"/>
  <c r="CV41" i="21"/>
  <c r="V100" i="20"/>
  <c r="CT100" i="20" s="1"/>
  <c r="CI100" i="20"/>
  <c r="CA60" i="20"/>
  <c r="CV80" i="21"/>
  <c r="CS81" i="20"/>
  <c r="BO61" i="20"/>
  <c r="S43" i="20"/>
  <c r="CQ43" i="20" s="1"/>
  <c r="CO23" i="21"/>
  <c r="Q43" i="20"/>
  <c r="BT43" i="20" s="1"/>
  <c r="CS42" i="20"/>
  <c r="CQ23" i="21"/>
  <c r="CH43" i="20"/>
  <c r="BY81" i="20"/>
  <c r="CR42" i="20"/>
  <c r="BT42" i="20"/>
  <c r="CO61" i="20"/>
  <c r="BO42" i="20"/>
  <c r="BC99" i="21"/>
  <c r="CQ42" i="20"/>
  <c r="CI24" i="21"/>
  <c r="BC99" i="20"/>
  <c r="BO99" i="20"/>
  <c r="BC23" i="21"/>
  <c r="BC61" i="20"/>
  <c r="U43" i="20"/>
  <c r="BX43" i="20" s="1"/>
  <c r="R24" i="21"/>
  <c r="BU24" i="21" s="1"/>
  <c r="CP61" i="20"/>
  <c r="BO23" i="20"/>
  <c r="BC23" i="20"/>
  <c r="BO23" i="21"/>
  <c r="BO81" i="20"/>
  <c r="BC81" i="20"/>
  <c r="BC42" i="20"/>
  <c r="BO22" i="20"/>
  <c r="BC22" i="20"/>
  <c r="S24" i="21"/>
  <c r="CQ24" i="21" s="1"/>
  <c r="CN24" i="21"/>
  <c r="T24" i="21"/>
  <c r="CR24" i="21" s="1"/>
  <c r="BX23" i="21"/>
  <c r="U24" i="21"/>
  <c r="CS24" i="21" s="1"/>
  <c r="CT23" i="21"/>
  <c r="Q24" i="21"/>
  <c r="CO24" i="21" s="1"/>
  <c r="BC60" i="21"/>
  <c r="CV97" i="21"/>
  <c r="CA40" i="21"/>
  <c r="BX61" i="20"/>
  <c r="BS43" i="20"/>
  <c r="BS100" i="20"/>
  <c r="BO60" i="21"/>
  <c r="BO98" i="21"/>
  <c r="CA77" i="21"/>
  <c r="CV40" i="21"/>
  <c r="T43" i="20"/>
  <c r="BW43" i="20" s="1"/>
  <c r="BC98" i="21"/>
  <c r="BU23" i="21"/>
  <c r="R43" i="20"/>
  <c r="BU43" i="20" s="1"/>
  <c r="V43" i="20"/>
  <c r="CT43" i="20" s="1"/>
  <c r="T82" i="20"/>
  <c r="CR82" i="20" s="1"/>
  <c r="CO81" i="20"/>
  <c r="U100" i="20"/>
  <c r="BX100" i="20" s="1"/>
  <c r="BO99" i="21"/>
  <c r="CA79" i="20"/>
  <c r="CN43" i="20"/>
  <c r="BS82" i="20"/>
  <c r="W100" i="20"/>
  <c r="CU100" i="20" s="1"/>
  <c r="CV77" i="21"/>
  <c r="CA21" i="21"/>
  <c r="CV79" i="20"/>
  <c r="L25" i="21"/>
  <c r="I25" i="21"/>
  <c r="H25" i="21"/>
  <c r="J25" i="21"/>
  <c r="K25" i="21"/>
  <c r="M25" i="21"/>
  <c r="G25" i="21"/>
  <c r="BG25" i="21"/>
  <c r="AU25" i="21"/>
  <c r="K44" i="21"/>
  <c r="J44" i="21"/>
  <c r="L44" i="21"/>
  <c r="G44" i="21"/>
  <c r="I44" i="21"/>
  <c r="H44" i="21"/>
  <c r="M44" i="21"/>
  <c r="BG44" i="21"/>
  <c r="AU44" i="21"/>
  <c r="L101" i="20"/>
  <c r="M101" i="20"/>
  <c r="K101" i="20"/>
  <c r="BG101" i="20"/>
  <c r="AU101" i="20"/>
  <c r="CP60" i="21"/>
  <c r="BU60" i="21"/>
  <c r="BK81" i="21"/>
  <c r="AY81" i="21"/>
  <c r="BM62" i="21"/>
  <c r="BA62" i="21"/>
  <c r="BI24" i="20"/>
  <c r="AW24" i="20"/>
  <c r="BH61" i="21"/>
  <c r="AV61" i="21"/>
  <c r="S42" i="21"/>
  <c r="CN42" i="21"/>
  <c r="V42" i="21"/>
  <c r="R42" i="21"/>
  <c r="BS42" i="21"/>
  <c r="W42" i="21"/>
  <c r="CH42" i="21"/>
  <c r="Q42" i="21"/>
  <c r="T42" i="21"/>
  <c r="U42" i="21"/>
  <c r="CI42" i="21"/>
  <c r="AV42" i="21"/>
  <c r="BH42" i="21"/>
  <c r="BN82" i="20"/>
  <c r="BB82" i="20"/>
  <c r="CV59" i="21"/>
  <c r="BH62" i="20"/>
  <c r="AV62" i="20"/>
  <c r="BK79" i="21"/>
  <c r="AY79" i="21"/>
  <c r="BH24" i="21"/>
  <c r="AV24" i="21"/>
  <c r="U82" i="20"/>
  <c r="BX82" i="20" s="1"/>
  <c r="BT22" i="20"/>
  <c r="CO22" i="20"/>
  <c r="U81" i="21"/>
  <c r="CN81" i="21"/>
  <c r="T81" i="21"/>
  <c r="V81" i="21"/>
  <c r="R81" i="21"/>
  <c r="BS81" i="21"/>
  <c r="CH81" i="21"/>
  <c r="W81" i="21"/>
  <c r="Q81" i="21"/>
  <c r="S81" i="21"/>
  <c r="CI81" i="21"/>
  <c r="AW81" i="21"/>
  <c r="BI81" i="21"/>
  <c r="AY62" i="21"/>
  <c r="BK62" i="21"/>
  <c r="BJ24" i="20"/>
  <c r="AX24" i="20"/>
  <c r="BM61" i="21"/>
  <c r="BA61" i="21"/>
  <c r="CA97" i="21"/>
  <c r="AW42" i="21"/>
  <c r="BI42" i="21"/>
  <c r="BI43" i="20"/>
  <c r="AW43" i="20"/>
  <c r="BA82" i="20"/>
  <c r="BM82" i="20"/>
  <c r="BN62" i="20"/>
  <c r="BB62" i="20"/>
  <c r="BI24" i="21"/>
  <c r="AW24" i="21"/>
  <c r="I83" i="20"/>
  <c r="K83" i="20"/>
  <c r="M83" i="20"/>
  <c r="J83" i="20"/>
  <c r="H83" i="20"/>
  <c r="G83" i="20"/>
  <c r="L83" i="20"/>
  <c r="BG83" i="20"/>
  <c r="AU83" i="20"/>
  <c r="BJ81" i="21"/>
  <c r="AX81" i="21"/>
  <c r="BM24" i="20"/>
  <c r="BA24" i="20"/>
  <c r="BH82" i="20"/>
  <c r="AV82" i="20"/>
  <c r="BI62" i="20"/>
  <c r="AW62" i="20"/>
  <c r="AZ79" i="21"/>
  <c r="BL79" i="21"/>
  <c r="W82" i="20"/>
  <c r="CU82" i="20" s="1"/>
  <c r="BY98" i="21"/>
  <c r="CT98" i="21"/>
  <c r="BW22" i="20"/>
  <c r="CR22" i="20"/>
  <c r="BW60" i="21"/>
  <c r="CR60" i="21"/>
  <c r="BI62" i="21"/>
  <c r="AW62" i="21"/>
  <c r="BN100" i="20"/>
  <c r="BB100" i="20"/>
  <c r="AY24" i="20"/>
  <c r="BK24" i="20"/>
  <c r="BL61" i="21"/>
  <c r="AZ61" i="21"/>
  <c r="AZ42" i="21"/>
  <c r="BL42" i="21"/>
  <c r="BN43" i="20"/>
  <c r="BB43" i="20"/>
  <c r="BI82" i="20"/>
  <c r="AW82" i="20"/>
  <c r="AX62" i="20"/>
  <c r="BJ62" i="20"/>
  <c r="BM79" i="21"/>
  <c r="BA79" i="21"/>
  <c r="AY24" i="21"/>
  <c r="BK24" i="21"/>
  <c r="V82" i="20"/>
  <c r="CT82" i="20" s="1"/>
  <c r="J44" i="20"/>
  <c r="H44" i="20"/>
  <c r="G44" i="20"/>
  <c r="K44" i="20"/>
  <c r="I44" i="20"/>
  <c r="L44" i="20"/>
  <c r="M44" i="20"/>
  <c r="BG44" i="20"/>
  <c r="AU44" i="20"/>
  <c r="L72" i="22"/>
  <c r="M72" i="22" s="1"/>
  <c r="CN82" i="20"/>
  <c r="CH82" i="20"/>
  <c r="CU98" i="21"/>
  <c r="BZ98" i="21"/>
  <c r="CT22" i="20"/>
  <c r="BY22" i="20"/>
  <c r="H22" i="21"/>
  <c r="J22" i="21"/>
  <c r="G22" i="21"/>
  <c r="I22" i="21"/>
  <c r="M22" i="21"/>
  <c r="K22" i="21"/>
  <c r="L22" i="21"/>
  <c r="AU22" i="21"/>
  <c r="BG22" i="21"/>
  <c r="N11" i="22"/>
  <c r="BT60" i="21"/>
  <c r="CO60" i="21"/>
  <c r="BH81" i="21"/>
  <c r="AV81" i="21"/>
  <c r="AZ62" i="21"/>
  <c r="BL62" i="21"/>
  <c r="BA100" i="20"/>
  <c r="BM100" i="20"/>
  <c r="AZ24" i="20"/>
  <c r="BL24" i="20"/>
  <c r="CI61" i="21"/>
  <c r="CN61" i="21"/>
  <c r="S61" i="21"/>
  <c r="W61" i="21"/>
  <c r="Q61" i="21"/>
  <c r="CH61" i="21"/>
  <c r="U61" i="21"/>
  <c r="T61" i="21"/>
  <c r="BS61" i="21"/>
  <c r="V61" i="21"/>
  <c r="R61" i="21"/>
  <c r="BJ61" i="21"/>
  <c r="AX61" i="21"/>
  <c r="CV21" i="21"/>
  <c r="BJ42" i="21"/>
  <c r="AX42" i="21"/>
  <c r="BH43" i="20"/>
  <c r="AV43" i="20"/>
  <c r="AX82" i="20"/>
  <c r="BJ82" i="20"/>
  <c r="BB79" i="21"/>
  <c r="BN79" i="21"/>
  <c r="BA24" i="21"/>
  <c r="BM24" i="21"/>
  <c r="BL100" i="20"/>
  <c r="AZ100" i="20"/>
  <c r="BI61" i="21"/>
  <c r="AW61" i="21"/>
  <c r="BM43" i="20"/>
  <c r="BA43" i="20"/>
  <c r="Q82" i="20"/>
  <c r="CO82" i="20" s="1"/>
  <c r="CI82" i="20"/>
  <c r="CS98" i="21"/>
  <c r="BX98" i="21"/>
  <c r="CU22" i="20"/>
  <c r="BZ22" i="20"/>
  <c r="CP22" i="20"/>
  <c r="BU22" i="20"/>
  <c r="CT60" i="21"/>
  <c r="BY60" i="21"/>
  <c r="CU60" i="21"/>
  <c r="BZ60" i="21"/>
  <c r="BM81" i="21"/>
  <c r="BA81" i="21"/>
  <c r="BB62" i="21"/>
  <c r="BN62" i="21"/>
  <c r="BH24" i="20"/>
  <c r="AV24" i="20"/>
  <c r="BN61" i="21"/>
  <c r="BB61" i="21"/>
  <c r="BB42" i="21"/>
  <c r="BN42" i="21"/>
  <c r="BK43" i="20"/>
  <c r="AY43" i="20"/>
  <c r="BK82" i="20"/>
  <c r="AY82" i="20"/>
  <c r="BA62" i="20"/>
  <c r="BM62" i="20"/>
  <c r="BH79" i="21"/>
  <c r="AV79" i="21"/>
  <c r="BN24" i="21"/>
  <c r="BB24" i="21"/>
  <c r="AV62" i="21"/>
  <c r="BH62" i="21"/>
  <c r="G82" i="21"/>
  <c r="M82" i="21"/>
  <c r="L82" i="21"/>
  <c r="J82" i="21"/>
  <c r="I82" i="21"/>
  <c r="H82" i="21"/>
  <c r="K82" i="21"/>
  <c r="AU82" i="21"/>
  <c r="BG82" i="21"/>
  <c r="N71" i="22"/>
  <c r="K63" i="21"/>
  <c r="J63" i="21"/>
  <c r="G63" i="21"/>
  <c r="H63" i="21"/>
  <c r="M63" i="21"/>
  <c r="L63" i="21"/>
  <c r="I63" i="21"/>
  <c r="AU63" i="21"/>
  <c r="BG63" i="21"/>
  <c r="J63" i="20"/>
  <c r="I63" i="20"/>
  <c r="M63" i="20"/>
  <c r="L63" i="20"/>
  <c r="K63" i="20"/>
  <c r="H63" i="20"/>
  <c r="G63" i="20"/>
  <c r="BG63" i="20"/>
  <c r="AU63" i="20"/>
  <c r="S82" i="20"/>
  <c r="CQ82" i="20" s="1"/>
  <c r="CQ22" i="20"/>
  <c r="BV22" i="20"/>
  <c r="BB81" i="21"/>
  <c r="BN81" i="21"/>
  <c r="AX62" i="21"/>
  <c r="BJ62" i="21"/>
  <c r="AY42" i="21"/>
  <c r="BK42" i="21"/>
  <c r="AX43" i="20"/>
  <c r="BJ43" i="20"/>
  <c r="BL82" i="20"/>
  <c r="AZ82" i="20"/>
  <c r="BK62" i="20"/>
  <c r="AY62" i="20"/>
  <c r="BI79" i="21"/>
  <c r="AW79" i="21"/>
  <c r="L25" i="20"/>
  <c r="K25" i="20"/>
  <c r="G25" i="20"/>
  <c r="I25" i="20"/>
  <c r="J25" i="20"/>
  <c r="H25" i="20"/>
  <c r="M25" i="20"/>
  <c r="BG25" i="20"/>
  <c r="AU25" i="20"/>
  <c r="BX60" i="21"/>
  <c r="CS60" i="21"/>
  <c r="BJ24" i="21"/>
  <c r="AX24" i="21"/>
  <c r="R82" i="20"/>
  <c r="BU82" i="20" s="1"/>
  <c r="CS22" i="20"/>
  <c r="BX22" i="20"/>
  <c r="CQ60" i="21"/>
  <c r="BV60" i="21"/>
  <c r="AZ81" i="21"/>
  <c r="BL81" i="21"/>
  <c r="M100" i="21"/>
  <c r="L100" i="21"/>
  <c r="K100" i="21"/>
  <c r="BG100" i="21"/>
  <c r="AU100" i="21"/>
  <c r="BN24" i="20"/>
  <c r="BB24" i="20"/>
  <c r="J43" i="21"/>
  <c r="L43" i="21"/>
  <c r="K43" i="21"/>
  <c r="H43" i="21"/>
  <c r="G43" i="21"/>
  <c r="M43" i="21"/>
  <c r="I43" i="21"/>
  <c r="BG43" i="21"/>
  <c r="AU43" i="21"/>
  <c r="N32" i="22"/>
  <c r="AY61" i="21"/>
  <c r="BK61" i="21"/>
  <c r="BM42" i="21"/>
  <c r="BA42" i="21"/>
  <c r="AZ43" i="20"/>
  <c r="BL43" i="20"/>
  <c r="CA59" i="21"/>
  <c r="BL62" i="20"/>
  <c r="AZ62" i="20"/>
  <c r="R79" i="21"/>
  <c r="S79" i="21"/>
  <c r="U79" i="21"/>
  <c r="V79" i="21"/>
  <c r="T79" i="21"/>
  <c r="Q79" i="21"/>
  <c r="W79" i="21"/>
  <c r="CI79" i="21"/>
  <c r="CH79" i="21"/>
  <c r="CN79" i="21"/>
  <c r="BS79" i="21"/>
  <c r="AX79" i="21"/>
  <c r="BJ79" i="21"/>
  <c r="AZ24" i="21"/>
  <c r="BL24" i="21"/>
  <c r="CU100" i="19"/>
  <c r="BC105" i="19"/>
  <c r="BC68" i="19"/>
  <c r="BC49" i="19"/>
  <c r="BC30" i="19"/>
  <c r="BC87" i="19"/>
  <c r="BO49" i="19"/>
  <c r="BO30" i="19"/>
  <c r="BO87" i="19"/>
  <c r="BO68" i="19"/>
  <c r="BO105" i="19"/>
  <c r="CV99" i="19"/>
  <c r="CV61" i="19"/>
  <c r="CT100" i="19"/>
  <c r="CO24" i="19"/>
  <c r="CA42" i="19"/>
  <c r="CS43" i="19"/>
  <c r="BY43" i="19"/>
  <c r="CV23" i="19"/>
  <c r="BW24" i="19"/>
  <c r="BX62" i="19"/>
  <c r="CA61" i="19"/>
  <c r="CU24" i="19"/>
  <c r="CQ62" i="19"/>
  <c r="CU43" i="19"/>
  <c r="CS100" i="19"/>
  <c r="CO62" i="19"/>
  <c r="CT24" i="19"/>
  <c r="BU62" i="19"/>
  <c r="CP24" i="19"/>
  <c r="BT43" i="19"/>
  <c r="CW25" i="4"/>
  <c r="CV42" i="19"/>
  <c r="CT62" i="19"/>
  <c r="CA23" i="19"/>
  <c r="CI63" i="19"/>
  <c r="Q63" i="19"/>
  <c r="CO63" i="19" s="1"/>
  <c r="U63" i="19"/>
  <c r="CS63" i="19" s="1"/>
  <c r="V63" i="19"/>
  <c r="BY63" i="19" s="1"/>
  <c r="BZ26" i="4"/>
  <c r="CQ24" i="19"/>
  <c r="BX24" i="19"/>
  <c r="BZ62" i="19"/>
  <c r="BV43" i="19"/>
  <c r="CH101" i="19"/>
  <c r="CI101" i="19"/>
  <c r="U101" i="19"/>
  <c r="BX101" i="19" s="1"/>
  <c r="W101" i="19"/>
  <c r="BZ101" i="19" s="1"/>
  <c r="V101" i="19"/>
  <c r="BY101" i="19" s="1"/>
  <c r="BS101" i="19"/>
  <c r="CN101" i="19"/>
  <c r="S44" i="19"/>
  <c r="BV44" i="19" s="1"/>
  <c r="U44" i="19"/>
  <c r="BX44" i="19" s="1"/>
  <c r="W44" i="19"/>
  <c r="BZ44" i="19" s="1"/>
  <c r="CH44" i="19"/>
  <c r="Q44" i="19"/>
  <c r="BT44" i="19" s="1"/>
  <c r="CI44" i="19"/>
  <c r="CN44" i="19"/>
  <c r="V44" i="19"/>
  <c r="BY44" i="19" s="1"/>
  <c r="BS44" i="19"/>
  <c r="T44" i="19"/>
  <c r="BW44" i="19" s="1"/>
  <c r="R44" i="19"/>
  <c r="BU44" i="19" s="1"/>
  <c r="U83" i="19"/>
  <c r="BX83" i="19" s="1"/>
  <c r="T83" i="19"/>
  <c r="BW83" i="19" s="1"/>
  <c r="W83" i="19"/>
  <c r="BZ83" i="19" s="1"/>
  <c r="R83" i="19"/>
  <c r="CP83" i="19" s="1"/>
  <c r="V83" i="19"/>
  <c r="CT83" i="19" s="1"/>
  <c r="Q83" i="19"/>
  <c r="CO83" i="19" s="1"/>
  <c r="CN83" i="19"/>
  <c r="CH83" i="19"/>
  <c r="BS83" i="19"/>
  <c r="CI83" i="19"/>
  <c r="S83" i="19"/>
  <c r="CQ83" i="19" s="1"/>
  <c r="W25" i="19"/>
  <c r="CU25" i="19" s="1"/>
  <c r="CH25" i="19"/>
  <c r="CN25" i="19"/>
  <c r="T25" i="19"/>
  <c r="CR25" i="19" s="1"/>
  <c r="Q25" i="19"/>
  <c r="CO25" i="19" s="1"/>
  <c r="S25" i="19"/>
  <c r="BV25" i="19" s="1"/>
  <c r="BS25" i="19"/>
  <c r="R25" i="19"/>
  <c r="CP25" i="19" s="1"/>
  <c r="V25" i="19"/>
  <c r="CT25" i="19" s="1"/>
  <c r="CI25" i="19"/>
  <c r="U25" i="19"/>
  <c r="BX25" i="19" s="1"/>
  <c r="R63" i="19"/>
  <c r="CP63" i="19" s="1"/>
  <c r="W63" i="19"/>
  <c r="BZ63" i="19" s="1"/>
  <c r="CR43" i="19"/>
  <c r="BS63" i="19"/>
  <c r="S63" i="19"/>
  <c r="CQ63" i="19" s="1"/>
  <c r="BW62" i="19"/>
  <c r="T63" i="19"/>
  <c r="BW63" i="19" s="1"/>
  <c r="CH63" i="19"/>
  <c r="CP43" i="19"/>
  <c r="CN63" i="19"/>
  <c r="BN88" i="19"/>
  <c r="BB88" i="19"/>
  <c r="BN31" i="19"/>
  <c r="BB31" i="19"/>
  <c r="BL106" i="19"/>
  <c r="AZ106" i="19"/>
  <c r="BG89" i="19"/>
  <c r="J89" i="19"/>
  <c r="I89" i="19"/>
  <c r="M89" i="19"/>
  <c r="L89" i="19"/>
  <c r="K89" i="19"/>
  <c r="H89" i="19"/>
  <c r="F90" i="19"/>
  <c r="G89" i="19"/>
  <c r="AU89" i="19"/>
  <c r="K32" i="19"/>
  <c r="I32" i="19"/>
  <c r="H32" i="19"/>
  <c r="F33" i="19"/>
  <c r="M32" i="19"/>
  <c r="J32" i="19"/>
  <c r="BG32" i="19"/>
  <c r="L32" i="19"/>
  <c r="G32" i="19"/>
  <c r="AU32" i="19"/>
  <c r="K70" i="19"/>
  <c r="BG70" i="19"/>
  <c r="J70" i="19"/>
  <c r="H70" i="19"/>
  <c r="F71" i="19"/>
  <c r="L70" i="19"/>
  <c r="M70" i="19"/>
  <c r="AU70" i="19"/>
  <c r="I70" i="19"/>
  <c r="G70" i="19"/>
  <c r="BI50" i="19"/>
  <c r="AW50" i="19"/>
  <c r="BM106" i="19"/>
  <c r="BA106" i="19"/>
  <c r="L51" i="19"/>
  <c r="I51" i="19"/>
  <c r="H51" i="19"/>
  <c r="F52" i="19"/>
  <c r="M51" i="19"/>
  <c r="K51" i="19"/>
  <c r="J51" i="19"/>
  <c r="G51" i="19"/>
  <c r="BG51" i="19"/>
  <c r="AU51" i="19"/>
  <c r="BH88" i="19"/>
  <c r="AV88" i="19"/>
  <c r="BH31" i="19"/>
  <c r="AV31" i="19"/>
  <c r="BN69" i="19"/>
  <c r="BB69" i="19"/>
  <c r="BK50" i="19"/>
  <c r="AY50" i="19"/>
  <c r="BN106" i="19"/>
  <c r="BB106" i="19"/>
  <c r="BJ69" i="19"/>
  <c r="AX69" i="19"/>
  <c r="BM88" i="19"/>
  <c r="BA88" i="19"/>
  <c r="BJ31" i="19"/>
  <c r="AX31" i="19"/>
  <c r="BL31" i="19"/>
  <c r="AZ31" i="19"/>
  <c r="BM69" i="19"/>
  <c r="BA69" i="19"/>
  <c r="BH50" i="19"/>
  <c r="AV50" i="19"/>
  <c r="BM50" i="19"/>
  <c r="BA50" i="19"/>
  <c r="BJ88" i="19"/>
  <c r="AX88" i="19"/>
  <c r="BM31" i="19"/>
  <c r="BA31" i="19"/>
  <c r="BK69" i="19"/>
  <c r="AY69" i="19"/>
  <c r="BN50" i="19"/>
  <c r="BB50" i="19"/>
  <c r="BI69" i="19"/>
  <c r="AW69" i="19"/>
  <c r="BI88" i="19"/>
  <c r="AW88" i="19"/>
  <c r="BL50" i="19"/>
  <c r="AZ50" i="19"/>
  <c r="BK88" i="19"/>
  <c r="AY88" i="19"/>
  <c r="BK31" i="19"/>
  <c r="AY31" i="19"/>
  <c r="BJ50" i="19"/>
  <c r="AX50" i="19"/>
  <c r="BG107" i="19"/>
  <c r="F108" i="19"/>
  <c r="M107" i="19"/>
  <c r="K107" i="19"/>
  <c r="L107" i="19"/>
  <c r="AU107" i="19"/>
  <c r="BL88" i="19"/>
  <c r="AZ88" i="19"/>
  <c r="BI31" i="19"/>
  <c r="AW31" i="19"/>
  <c r="BH69" i="19"/>
  <c r="AV69" i="19"/>
  <c r="BL69" i="19"/>
  <c r="AZ69" i="19"/>
  <c r="BS27" i="4"/>
  <c r="CU26" i="4"/>
  <c r="P27" i="4"/>
  <c r="CR26" i="4"/>
  <c r="CA25" i="4"/>
  <c r="CB25" i="4" s="1"/>
  <c r="BX26" i="4"/>
  <c r="O28" i="4"/>
  <c r="U27" i="4"/>
  <c r="BX27" i="4" s="1"/>
  <c r="T27" i="4"/>
  <c r="CS27" i="4" s="1"/>
  <c r="W27" i="4"/>
  <c r="BZ27" i="4" s="1"/>
  <c r="S27" i="4"/>
  <c r="BV27" i="4" s="1"/>
  <c r="V27" i="4"/>
  <c r="CU27" i="4" s="1"/>
  <c r="R27" i="4"/>
  <c r="CQ27" i="4" s="1"/>
  <c r="Q27" i="4"/>
  <c r="BT27" i="4" s="1"/>
  <c r="O47" i="4"/>
  <c r="W46" i="4"/>
  <c r="U46" i="4"/>
  <c r="T46" i="4"/>
  <c r="R46" i="4"/>
  <c r="S46" i="4"/>
  <c r="Q46" i="4"/>
  <c r="V46" i="4"/>
  <c r="O66" i="4"/>
  <c r="S65" i="4"/>
  <c r="R65" i="4"/>
  <c r="W65" i="4"/>
  <c r="V65" i="4"/>
  <c r="U65" i="4"/>
  <c r="T65" i="4"/>
  <c r="Q65" i="4"/>
  <c r="CS26" i="4"/>
  <c r="BT26" i="4"/>
  <c r="BU26" i="4"/>
  <c r="CQ26" i="4"/>
  <c r="O105" i="4"/>
  <c r="W104" i="4"/>
  <c r="V104" i="4"/>
  <c r="U104" i="4"/>
  <c r="CA101" i="4"/>
  <c r="CB101" i="4" s="1"/>
  <c r="CW101" i="4"/>
  <c r="CA63" i="4"/>
  <c r="CB63" i="4" s="1"/>
  <c r="CA44" i="4"/>
  <c r="CB44" i="4" s="1"/>
  <c r="CW44" i="4"/>
  <c r="CW63" i="4"/>
  <c r="BZ102" i="4"/>
  <c r="CV102" i="4"/>
  <c r="BX45" i="4"/>
  <c r="CT45" i="4"/>
  <c r="BS46" i="4"/>
  <c r="CO46" i="4"/>
  <c r="P46" i="4"/>
  <c r="BW64" i="4"/>
  <c r="CS64" i="4"/>
  <c r="BZ64" i="4"/>
  <c r="CV64" i="4"/>
  <c r="BX102" i="4"/>
  <c r="CT102" i="4"/>
  <c r="BZ45" i="4"/>
  <c r="CV45" i="4"/>
  <c r="CR45" i="4"/>
  <c r="BV45" i="4"/>
  <c r="BS65" i="4"/>
  <c r="P65" i="4"/>
  <c r="CO65" i="4"/>
  <c r="BY64" i="4"/>
  <c r="CU64" i="4"/>
  <c r="CU102" i="4"/>
  <c r="BY102" i="4"/>
  <c r="CS45" i="4"/>
  <c r="BW45" i="4"/>
  <c r="CQ64" i="4"/>
  <c r="BU64" i="4"/>
  <c r="BS103" i="4"/>
  <c r="CO103" i="4"/>
  <c r="P103" i="4"/>
  <c r="CP45" i="4"/>
  <c r="BT45" i="4"/>
  <c r="BU45" i="4"/>
  <c r="CQ45" i="4"/>
  <c r="BY45" i="4"/>
  <c r="CU45" i="4"/>
  <c r="CT64" i="4"/>
  <c r="BX64" i="4"/>
  <c r="BU84" i="4"/>
  <c r="CQ84" i="4"/>
  <c r="CR64" i="4"/>
  <c r="BV64" i="4"/>
  <c r="BT64" i="4"/>
  <c r="CP64" i="4"/>
  <c r="BO65" i="4"/>
  <c r="BO46" i="4"/>
  <c r="BO28" i="4"/>
  <c r="BO85" i="4"/>
  <c r="BC46" i="4"/>
  <c r="BC103" i="4"/>
  <c r="BC85" i="4"/>
  <c r="BC65" i="4"/>
  <c r="BO103" i="4"/>
  <c r="BC28" i="4"/>
  <c r="BG30" i="4"/>
  <c r="F31" i="4"/>
  <c r="AU30" i="4"/>
  <c r="BM47" i="4"/>
  <c r="BA47" i="4"/>
  <c r="BL66" i="4"/>
  <c r="AZ66" i="4"/>
  <c r="BN66" i="4"/>
  <c r="BB66" i="4"/>
  <c r="BH86" i="4"/>
  <c r="AV86" i="4"/>
  <c r="BL104" i="4"/>
  <c r="AZ104" i="4"/>
  <c r="BI29" i="4"/>
  <c r="AW29" i="4"/>
  <c r="BG48" i="4"/>
  <c r="F49" i="4"/>
  <c r="AU48" i="4"/>
  <c r="F68" i="4"/>
  <c r="BG67" i="4"/>
  <c r="AU67" i="4"/>
  <c r="BI86" i="4"/>
  <c r="AW86" i="4"/>
  <c r="BK29" i="4"/>
  <c r="AY29" i="4"/>
  <c r="BK47" i="4"/>
  <c r="AY47" i="4"/>
  <c r="BL29" i="4"/>
  <c r="AZ29" i="4"/>
  <c r="BK66" i="4"/>
  <c r="AY66" i="4"/>
  <c r="BK86" i="4"/>
  <c r="AY86" i="4"/>
  <c r="BJ29" i="4"/>
  <c r="AX29" i="4"/>
  <c r="BJ86" i="4"/>
  <c r="AX86" i="4"/>
  <c r="BN29" i="4"/>
  <c r="BB29" i="4"/>
  <c r="BH47" i="4"/>
  <c r="AV47" i="4"/>
  <c r="BL47" i="4"/>
  <c r="AZ47" i="4"/>
  <c r="BH66" i="4"/>
  <c r="AV66" i="4"/>
  <c r="BM86" i="4"/>
  <c r="BA86" i="4"/>
  <c r="BJ66" i="4"/>
  <c r="AX66" i="4"/>
  <c r="BJ47" i="4"/>
  <c r="AX47" i="4"/>
  <c r="BI66" i="4"/>
  <c r="AW66" i="4"/>
  <c r="BN86" i="4"/>
  <c r="BB86" i="4"/>
  <c r="BG87" i="4"/>
  <c r="F88" i="4"/>
  <c r="AU87" i="4"/>
  <c r="BM104" i="4"/>
  <c r="BA104" i="4"/>
  <c r="BN104" i="4"/>
  <c r="BB104" i="4"/>
  <c r="BH29" i="4"/>
  <c r="AV29" i="4"/>
  <c r="BN47" i="4"/>
  <c r="BB47" i="4"/>
  <c r="BG105" i="4"/>
  <c r="AU105" i="4"/>
  <c r="F106" i="4"/>
  <c r="BM29" i="4"/>
  <c r="BA29" i="4"/>
  <c r="BI47" i="4"/>
  <c r="AW47" i="4"/>
  <c r="BM66" i="4"/>
  <c r="BA66" i="4"/>
  <c r="BL86" i="4"/>
  <c r="AZ86" i="4"/>
  <c r="AX107" i="21" l="1"/>
  <c r="BJ107" i="21"/>
  <c r="AX105" i="20"/>
  <c r="BJ105" i="20"/>
  <c r="J108" i="21"/>
  <c r="I108" i="21"/>
  <c r="G108" i="21"/>
  <c r="H108" i="21"/>
  <c r="P108" i="21"/>
  <c r="BH107" i="21"/>
  <c r="AV107" i="21"/>
  <c r="AV105" i="20"/>
  <c r="BH105" i="20"/>
  <c r="F69" i="20"/>
  <c r="P69" i="20" s="1"/>
  <c r="P69" i="19"/>
  <c r="O70" i="19"/>
  <c r="BI105" i="20"/>
  <c r="AW105" i="20"/>
  <c r="F71" i="21"/>
  <c r="P71" i="21" s="1"/>
  <c r="F107" i="20"/>
  <c r="O108" i="19"/>
  <c r="P107" i="19"/>
  <c r="AY105" i="20"/>
  <c r="BK105" i="20"/>
  <c r="F52" i="21"/>
  <c r="P52" i="21" s="1"/>
  <c r="G106" i="20"/>
  <c r="H106" i="20"/>
  <c r="J106" i="20"/>
  <c r="I106" i="20"/>
  <c r="P106" i="20"/>
  <c r="F90" i="21"/>
  <c r="P90" i="21" s="1"/>
  <c r="AW107" i="21"/>
  <c r="BI107" i="21"/>
  <c r="F88" i="20"/>
  <c r="P88" i="20" s="1"/>
  <c r="O89" i="19"/>
  <c r="P88" i="19"/>
  <c r="F33" i="21"/>
  <c r="P33" i="21" s="1"/>
  <c r="F31" i="20"/>
  <c r="P31" i="20" s="1"/>
  <c r="P31" i="19"/>
  <c r="O32" i="19"/>
  <c r="J109" i="21"/>
  <c r="I109" i="21"/>
  <c r="H109" i="21"/>
  <c r="G109" i="21"/>
  <c r="BK107" i="21"/>
  <c r="AY107" i="21"/>
  <c r="F50" i="20"/>
  <c r="P50" i="20" s="1"/>
  <c r="O51" i="19"/>
  <c r="P50" i="19"/>
  <c r="BU82" i="19"/>
  <c r="CW83" i="4"/>
  <c r="CA83" i="4"/>
  <c r="CB83" i="4" s="1"/>
  <c r="P85" i="4"/>
  <c r="R85" i="4"/>
  <c r="BU85" i="4" s="1"/>
  <c r="CS84" i="4"/>
  <c r="CW84" i="4" s="1"/>
  <c r="V85" i="4"/>
  <c r="BY85" i="4" s="1"/>
  <c r="BS85" i="4"/>
  <c r="S85" i="4"/>
  <c r="BV85" i="4" s="1"/>
  <c r="CO85" i="4"/>
  <c r="T85" i="4"/>
  <c r="CS85" i="4" s="1"/>
  <c r="BZ84" i="4"/>
  <c r="BT84" i="4"/>
  <c r="U85" i="4"/>
  <c r="BX85" i="4" s="1"/>
  <c r="Q85" i="4"/>
  <c r="CP85" i="4" s="1"/>
  <c r="W85" i="4"/>
  <c r="BZ85" i="4" s="1"/>
  <c r="BV84" i="4"/>
  <c r="O86" i="4"/>
  <c r="CJ86" i="4" s="1"/>
  <c r="CI85" i="4"/>
  <c r="CQ82" i="19"/>
  <c r="BT82" i="19"/>
  <c r="CT82" i="19"/>
  <c r="BX84" i="4"/>
  <c r="CV81" i="19"/>
  <c r="CS82" i="19"/>
  <c r="BZ82" i="19"/>
  <c r="BW82" i="19"/>
  <c r="BY84" i="4"/>
  <c r="CA81" i="19"/>
  <c r="J108" i="19"/>
  <c r="I108" i="19"/>
  <c r="H108" i="19"/>
  <c r="G108" i="19"/>
  <c r="AY107" i="19"/>
  <c r="BK107" i="19"/>
  <c r="BH105" i="4"/>
  <c r="AV105" i="4"/>
  <c r="G106" i="4"/>
  <c r="I106" i="4"/>
  <c r="H106" i="4"/>
  <c r="J106" i="4"/>
  <c r="G95" i="22"/>
  <c r="L106" i="4"/>
  <c r="M106" i="4"/>
  <c r="K106" i="4"/>
  <c r="G77" i="22"/>
  <c r="J88" i="4"/>
  <c r="G88" i="4"/>
  <c r="K88" i="4"/>
  <c r="H88" i="4"/>
  <c r="L88" i="4"/>
  <c r="I88" i="4"/>
  <c r="M88" i="4"/>
  <c r="G38" i="22"/>
  <c r="G49" i="4"/>
  <c r="K49" i="4"/>
  <c r="H49" i="4"/>
  <c r="L49" i="4"/>
  <c r="I49" i="4"/>
  <c r="M49" i="4"/>
  <c r="J49" i="4"/>
  <c r="BI107" i="19"/>
  <c r="AW107" i="19"/>
  <c r="G57" i="22"/>
  <c r="J68" i="4"/>
  <c r="G68" i="4"/>
  <c r="K68" i="4"/>
  <c r="H68" i="4"/>
  <c r="L68" i="4"/>
  <c r="I68" i="4"/>
  <c r="M68" i="4"/>
  <c r="BJ107" i="19"/>
  <c r="AX107" i="19"/>
  <c r="BI105" i="4"/>
  <c r="AW105" i="4"/>
  <c r="BK105" i="4"/>
  <c r="AY105" i="4"/>
  <c r="G20" i="22"/>
  <c r="I31" i="4"/>
  <c r="M31" i="4"/>
  <c r="J31" i="4"/>
  <c r="G31" i="4"/>
  <c r="K31" i="4"/>
  <c r="H31" i="4"/>
  <c r="L31" i="4"/>
  <c r="AV107" i="19"/>
  <c r="BH107" i="19"/>
  <c r="AX105" i="4"/>
  <c r="BJ105" i="4"/>
  <c r="AK7" i="24"/>
  <c r="AK13" i="24" s="1"/>
  <c r="AL2" i="24"/>
  <c r="AJ5" i="24"/>
  <c r="AJ11" i="24" s="1"/>
  <c r="AJ6" i="24"/>
  <c r="AJ12" i="24" s="1"/>
  <c r="AJ3" i="24"/>
  <c r="AJ9" i="24" s="1"/>
  <c r="AJ4" i="24"/>
  <c r="AJ10" i="24" s="1"/>
  <c r="CJ105" i="4"/>
  <c r="CI105" i="4"/>
  <c r="CJ66" i="4"/>
  <c r="CI66" i="4"/>
  <c r="CJ47" i="4"/>
  <c r="CI47" i="4"/>
  <c r="CI28" i="4"/>
  <c r="CJ28" i="4"/>
  <c r="BY62" i="20"/>
  <c r="BX99" i="21"/>
  <c r="CA100" i="19"/>
  <c r="CV99" i="20"/>
  <c r="CT99" i="21"/>
  <c r="L90" i="22"/>
  <c r="M90" i="22" s="1"/>
  <c r="S101" i="20"/>
  <c r="R101" i="20"/>
  <c r="T101" i="20"/>
  <c r="Q101" i="20"/>
  <c r="CQ100" i="20"/>
  <c r="BV100" i="20"/>
  <c r="BU99" i="21"/>
  <c r="CP99" i="21"/>
  <c r="N89" i="22"/>
  <c r="S100" i="21"/>
  <c r="Q100" i="21"/>
  <c r="R100" i="21"/>
  <c r="T100" i="21"/>
  <c r="CO101" i="19"/>
  <c r="BT101" i="19"/>
  <c r="BW100" i="20"/>
  <c r="CR100" i="20"/>
  <c r="CQ99" i="21"/>
  <c r="BV99" i="21"/>
  <c r="CP101" i="19"/>
  <c r="BU101" i="19"/>
  <c r="CR99" i="21"/>
  <c r="BW99" i="21"/>
  <c r="J91" i="22"/>
  <c r="K91" i="22" s="1"/>
  <c r="S102" i="19"/>
  <c r="R102" i="19"/>
  <c r="Q102" i="19"/>
  <c r="T102" i="19"/>
  <c r="CQ101" i="19"/>
  <c r="BV101" i="19"/>
  <c r="R105" i="4"/>
  <c r="T105" i="4"/>
  <c r="S105" i="4"/>
  <c r="Q105" i="4"/>
  <c r="CR101" i="19"/>
  <c r="BW101" i="19"/>
  <c r="BT104" i="4"/>
  <c r="CP104" i="4"/>
  <c r="CQ104" i="4"/>
  <c r="BU104" i="4"/>
  <c r="BT100" i="20"/>
  <c r="CO100" i="20"/>
  <c r="BV104" i="4"/>
  <c r="CR104" i="4"/>
  <c r="CP100" i="20"/>
  <c r="BU100" i="20"/>
  <c r="BT99" i="21"/>
  <c r="CO99" i="21"/>
  <c r="BW104" i="4"/>
  <c r="CS104" i="4"/>
  <c r="U62" i="21"/>
  <c r="BX62" i="21" s="1"/>
  <c r="CI62" i="21"/>
  <c r="O88" i="22"/>
  <c r="CU99" i="21"/>
  <c r="BZ99" i="21"/>
  <c r="CA23" i="20"/>
  <c r="BY24" i="21"/>
  <c r="R62" i="21"/>
  <c r="BU62" i="21" s="1"/>
  <c r="T62" i="21"/>
  <c r="CR62" i="21" s="1"/>
  <c r="V62" i="21"/>
  <c r="CT62" i="21" s="1"/>
  <c r="Q62" i="21"/>
  <c r="CO62" i="21" s="1"/>
  <c r="BS62" i="21"/>
  <c r="BV24" i="20"/>
  <c r="BU62" i="20"/>
  <c r="W44" i="20"/>
  <c r="BZ44" i="20" s="1"/>
  <c r="L33" i="22"/>
  <c r="M33" i="22" s="1"/>
  <c r="O11" i="22"/>
  <c r="U63" i="21"/>
  <c r="BX63" i="21" s="1"/>
  <c r="L52" i="22"/>
  <c r="M52" i="22" s="1"/>
  <c r="W44" i="21"/>
  <c r="BZ44" i="21" s="1"/>
  <c r="N33" i="22"/>
  <c r="U25" i="21"/>
  <c r="CS25" i="21" s="1"/>
  <c r="N14" i="22"/>
  <c r="CH62" i="21"/>
  <c r="N51" i="22"/>
  <c r="K34" i="22"/>
  <c r="O32" i="22"/>
  <c r="V25" i="20"/>
  <c r="CT25" i="20" s="1"/>
  <c r="L14" i="22"/>
  <c r="M14" i="22" s="1"/>
  <c r="W62" i="21"/>
  <c r="BZ62" i="21" s="1"/>
  <c r="S62" i="21"/>
  <c r="CQ62" i="21" s="1"/>
  <c r="O13" i="22"/>
  <c r="O71" i="22"/>
  <c r="BY24" i="20"/>
  <c r="CN25" i="20"/>
  <c r="CH63" i="20"/>
  <c r="BW24" i="20"/>
  <c r="BW62" i="20"/>
  <c r="S63" i="20"/>
  <c r="BV63" i="20" s="1"/>
  <c r="Q63" i="20"/>
  <c r="CO63" i="20" s="1"/>
  <c r="BS63" i="20"/>
  <c r="CU62" i="20"/>
  <c r="BS44" i="20"/>
  <c r="CP24" i="20"/>
  <c r="V63" i="20"/>
  <c r="CT63" i="20" s="1"/>
  <c r="BT24" i="20"/>
  <c r="BV62" i="20"/>
  <c r="T63" i="20"/>
  <c r="BW63" i="20" s="1"/>
  <c r="U63" i="20"/>
  <c r="BX63" i="20" s="1"/>
  <c r="CA99" i="20"/>
  <c r="CN44" i="20"/>
  <c r="CO43" i="20"/>
  <c r="CI44" i="20"/>
  <c r="CU24" i="20"/>
  <c r="CH44" i="20"/>
  <c r="S25" i="20"/>
  <c r="CQ25" i="20" s="1"/>
  <c r="CH25" i="20"/>
  <c r="W25" i="20"/>
  <c r="CU25" i="20" s="1"/>
  <c r="CI25" i="20"/>
  <c r="T25" i="20"/>
  <c r="BW25" i="20" s="1"/>
  <c r="Q25" i="20"/>
  <c r="BT25" i="20" s="1"/>
  <c r="T44" i="20"/>
  <c r="CR44" i="20" s="1"/>
  <c r="BS25" i="20"/>
  <c r="R25" i="20"/>
  <c r="CP25" i="20" s="1"/>
  <c r="Q44" i="20"/>
  <c r="BT44" i="20" s="1"/>
  <c r="U25" i="20"/>
  <c r="BX25" i="20" s="1"/>
  <c r="CV23" i="20"/>
  <c r="U44" i="20"/>
  <c r="BX44" i="20" s="1"/>
  <c r="CS62" i="20"/>
  <c r="BY100" i="20"/>
  <c r="R44" i="20"/>
  <c r="BU44" i="20" s="1"/>
  <c r="V44" i="20"/>
  <c r="CT44" i="20" s="1"/>
  <c r="BX24" i="20"/>
  <c r="S44" i="20"/>
  <c r="BV44" i="20" s="1"/>
  <c r="BT62" i="20"/>
  <c r="R63" i="20"/>
  <c r="CP63" i="20" s="1"/>
  <c r="W63" i="20"/>
  <c r="CU63" i="20" s="1"/>
  <c r="CN63" i="20"/>
  <c r="CI63" i="20"/>
  <c r="CA61" i="20"/>
  <c r="U44" i="21"/>
  <c r="CS44" i="21" s="1"/>
  <c r="CP24" i="21"/>
  <c r="CV24" i="21" s="1"/>
  <c r="T25" i="21"/>
  <c r="BW25" i="21" s="1"/>
  <c r="J54" i="22"/>
  <c r="J35" i="22"/>
  <c r="CN25" i="21"/>
  <c r="J16" i="22"/>
  <c r="K16" i="22" s="1"/>
  <c r="J74" i="22"/>
  <c r="K74" i="22" s="1"/>
  <c r="CA42" i="20"/>
  <c r="BV43" i="20"/>
  <c r="CU43" i="20"/>
  <c r="BS25" i="21"/>
  <c r="BZ24" i="21"/>
  <c r="CA81" i="20"/>
  <c r="BZ100" i="20"/>
  <c r="BX24" i="21"/>
  <c r="S44" i="21"/>
  <c r="CQ44" i="21" s="1"/>
  <c r="BV24" i="21"/>
  <c r="CV81" i="20"/>
  <c r="CV61" i="20"/>
  <c r="CV42" i="20"/>
  <c r="CI44" i="21"/>
  <c r="CV23" i="21"/>
  <c r="BS44" i="21"/>
  <c r="CA23" i="21"/>
  <c r="CN44" i="21"/>
  <c r="R44" i="21"/>
  <c r="CP44" i="21" s="1"/>
  <c r="CN101" i="20"/>
  <c r="BY43" i="20"/>
  <c r="Q25" i="21"/>
  <c r="BT25" i="21" s="1"/>
  <c r="BO24" i="20"/>
  <c r="BV82" i="20"/>
  <c r="CH25" i="21"/>
  <c r="R83" i="20"/>
  <c r="CP83" i="20" s="1"/>
  <c r="CP82" i="20"/>
  <c r="CI25" i="21"/>
  <c r="CS82" i="20"/>
  <c r="BO82" i="20"/>
  <c r="CS43" i="20"/>
  <c r="BO81" i="21"/>
  <c r="BC24" i="20"/>
  <c r="BC100" i="20"/>
  <c r="BO42" i="21"/>
  <c r="BC43" i="20"/>
  <c r="BO100" i="20"/>
  <c r="BO43" i="20"/>
  <c r="CR43" i="20"/>
  <c r="CS100" i="20"/>
  <c r="S25" i="21"/>
  <c r="BV25" i="21" s="1"/>
  <c r="BT82" i="20"/>
  <c r="V44" i="21"/>
  <c r="BY44" i="21" s="1"/>
  <c r="BW24" i="21"/>
  <c r="BY82" i="20"/>
  <c r="BC62" i="20"/>
  <c r="BC81" i="21"/>
  <c r="BO62" i="20"/>
  <c r="BC82" i="20"/>
  <c r="BT24" i="21"/>
  <c r="CA98" i="21"/>
  <c r="CI101" i="20"/>
  <c r="BO61" i="21"/>
  <c r="CH101" i="20"/>
  <c r="W25" i="21"/>
  <c r="CU25" i="21" s="1"/>
  <c r="Q44" i="21"/>
  <c r="BT44" i="21" s="1"/>
  <c r="CH44" i="21"/>
  <c r="BZ82" i="20"/>
  <c r="BW82" i="20"/>
  <c r="BO24" i="21"/>
  <c r="BO62" i="21"/>
  <c r="BC79" i="21"/>
  <c r="BC61" i="21"/>
  <c r="W101" i="20"/>
  <c r="CU101" i="20" s="1"/>
  <c r="BC62" i="21"/>
  <c r="BO79" i="21"/>
  <c r="BC24" i="21"/>
  <c r="CP43" i="20"/>
  <c r="U101" i="20"/>
  <c r="BX101" i="20" s="1"/>
  <c r="R25" i="21"/>
  <c r="CP25" i="21" s="1"/>
  <c r="V101" i="20"/>
  <c r="CT101" i="20" s="1"/>
  <c r="T44" i="21"/>
  <c r="CR44" i="21" s="1"/>
  <c r="V25" i="21"/>
  <c r="CT25" i="21" s="1"/>
  <c r="BS101" i="20"/>
  <c r="BC42" i="21"/>
  <c r="M102" i="21"/>
  <c r="K102" i="21"/>
  <c r="L102" i="21"/>
  <c r="BG102" i="21"/>
  <c r="AU102" i="21"/>
  <c r="L26" i="21"/>
  <c r="K26" i="21"/>
  <c r="G26" i="21"/>
  <c r="H26" i="21"/>
  <c r="J26" i="21"/>
  <c r="I26" i="21"/>
  <c r="M26" i="21"/>
  <c r="AU26" i="21"/>
  <c r="BG26" i="21"/>
  <c r="M83" i="21"/>
  <c r="K83" i="21"/>
  <c r="H83" i="21"/>
  <c r="L83" i="21"/>
  <c r="I83" i="21"/>
  <c r="J83" i="21"/>
  <c r="G83" i="21"/>
  <c r="BG83" i="21"/>
  <c r="AU83" i="21"/>
  <c r="N72" i="22"/>
  <c r="BB83" i="20"/>
  <c r="BN83" i="20"/>
  <c r="CP81" i="21"/>
  <c r="BU81" i="21"/>
  <c r="BT42" i="21"/>
  <c r="CO42" i="21"/>
  <c r="T83" i="20"/>
  <c r="BW83" i="20" s="1"/>
  <c r="CU79" i="21"/>
  <c r="BZ79" i="21"/>
  <c r="AW43" i="21"/>
  <c r="BI43" i="21"/>
  <c r="BM25" i="20"/>
  <c r="BA25" i="20"/>
  <c r="BL63" i="21"/>
  <c r="AZ63" i="21"/>
  <c r="BM82" i="21"/>
  <c r="BA82" i="21"/>
  <c r="BT61" i="21"/>
  <c r="CO61" i="21"/>
  <c r="BI22" i="21"/>
  <c r="AW22" i="21"/>
  <c r="BK44" i="20"/>
  <c r="AY44" i="20"/>
  <c r="AZ83" i="20"/>
  <c r="BL83" i="20"/>
  <c r="BY81" i="21"/>
  <c r="CT81" i="21"/>
  <c r="BM44" i="21"/>
  <c r="BA44" i="21"/>
  <c r="AV25" i="21"/>
  <c r="BH25" i="21"/>
  <c r="AZ25" i="20"/>
  <c r="BL25" i="20"/>
  <c r="W83" i="20"/>
  <c r="BZ83" i="20" s="1"/>
  <c r="V83" i="20"/>
  <c r="CT83" i="20" s="1"/>
  <c r="CO79" i="21"/>
  <c r="BT79" i="21"/>
  <c r="BL43" i="21"/>
  <c r="AZ43" i="21"/>
  <c r="AZ100" i="21"/>
  <c r="BL100" i="21"/>
  <c r="AV63" i="20"/>
  <c r="BH63" i="20"/>
  <c r="R82" i="21"/>
  <c r="CH82" i="21"/>
  <c r="BS82" i="21"/>
  <c r="U82" i="21"/>
  <c r="Q82" i="21"/>
  <c r="V82" i="21"/>
  <c r="W82" i="21"/>
  <c r="CN82" i="21"/>
  <c r="S82" i="21"/>
  <c r="CI82" i="21"/>
  <c r="T82" i="21"/>
  <c r="BB82" i="21"/>
  <c r="BN82" i="21"/>
  <c r="CU61" i="21"/>
  <c r="BZ61" i="21"/>
  <c r="AX83" i="20"/>
  <c r="BJ83" i="20"/>
  <c r="BW81" i="21"/>
  <c r="CR81" i="21"/>
  <c r="CU42" i="21"/>
  <c r="BZ42" i="21"/>
  <c r="BK44" i="21"/>
  <c r="AY44" i="21"/>
  <c r="BN25" i="21"/>
  <c r="BB25" i="21"/>
  <c r="S83" i="20"/>
  <c r="BV83" i="20" s="1"/>
  <c r="CH83" i="20"/>
  <c r="H45" i="21"/>
  <c r="I45" i="21"/>
  <c r="L45" i="21"/>
  <c r="K45" i="21"/>
  <c r="G45" i="21"/>
  <c r="M45" i="21"/>
  <c r="J45" i="21"/>
  <c r="BG45" i="21"/>
  <c r="AU45" i="21"/>
  <c r="CR79" i="21"/>
  <c r="BW79" i="21"/>
  <c r="V43" i="21"/>
  <c r="W43" i="21"/>
  <c r="U43" i="21"/>
  <c r="S43" i="21"/>
  <c r="Q43" i="21"/>
  <c r="BS43" i="21"/>
  <c r="R43" i="21"/>
  <c r="CH43" i="21"/>
  <c r="CN43" i="21"/>
  <c r="CI43" i="21"/>
  <c r="T43" i="21"/>
  <c r="BM43" i="21"/>
  <c r="BA43" i="21"/>
  <c r="BM100" i="21"/>
  <c r="BA100" i="21"/>
  <c r="BN25" i="20"/>
  <c r="BB25" i="20"/>
  <c r="AW63" i="20"/>
  <c r="BI63" i="20"/>
  <c r="BJ63" i="21"/>
  <c r="AX63" i="21"/>
  <c r="AV82" i="21"/>
  <c r="BH82" i="21"/>
  <c r="CV98" i="21"/>
  <c r="CP61" i="21"/>
  <c r="BU61" i="21"/>
  <c r="CQ61" i="21"/>
  <c r="BV61" i="21"/>
  <c r="BM22" i="21"/>
  <c r="BA22" i="21"/>
  <c r="BN44" i="20"/>
  <c r="BB44" i="20"/>
  <c r="CQ81" i="21"/>
  <c r="BV81" i="21"/>
  <c r="AZ44" i="21"/>
  <c r="BL44" i="21"/>
  <c r="BL25" i="21"/>
  <c r="AZ25" i="21"/>
  <c r="BK63" i="21"/>
  <c r="AY63" i="21"/>
  <c r="AW44" i="20"/>
  <c r="BI44" i="20"/>
  <c r="BH44" i="21"/>
  <c r="AV44" i="21"/>
  <c r="CN83" i="20"/>
  <c r="CI83" i="20"/>
  <c r="BY79" i="21"/>
  <c r="CT79" i="21"/>
  <c r="BK43" i="21"/>
  <c r="AY43" i="21"/>
  <c r="BB100" i="21"/>
  <c r="BN100" i="21"/>
  <c r="BI25" i="20"/>
  <c r="AW25" i="20"/>
  <c r="BL63" i="20"/>
  <c r="AZ63" i="20"/>
  <c r="BM63" i="21"/>
  <c r="BA63" i="21"/>
  <c r="K101" i="21"/>
  <c r="M101" i="21"/>
  <c r="L101" i="21"/>
  <c r="BG101" i="21"/>
  <c r="AU101" i="21"/>
  <c r="BY61" i="21"/>
  <c r="CT61" i="21"/>
  <c r="AZ22" i="21"/>
  <c r="BL22" i="21"/>
  <c r="BA44" i="20"/>
  <c r="BM44" i="20"/>
  <c r="BA83" i="20"/>
  <c r="BM83" i="20"/>
  <c r="BT81" i="21"/>
  <c r="CO81" i="21"/>
  <c r="CS81" i="21"/>
  <c r="BX81" i="21"/>
  <c r="CP42" i="21"/>
  <c r="BU42" i="21"/>
  <c r="BK25" i="21"/>
  <c r="AY25" i="21"/>
  <c r="BH43" i="21"/>
  <c r="AV43" i="21"/>
  <c r="AY63" i="20"/>
  <c r="BK63" i="20"/>
  <c r="BK22" i="21"/>
  <c r="AY22" i="21"/>
  <c r="Q84" i="19"/>
  <c r="BT84" i="19" s="1"/>
  <c r="H64" i="20"/>
  <c r="G64" i="20"/>
  <c r="M64" i="20"/>
  <c r="I64" i="20"/>
  <c r="L64" i="20"/>
  <c r="J64" i="20"/>
  <c r="K64" i="20"/>
  <c r="AU64" i="20"/>
  <c r="BG64" i="20"/>
  <c r="U83" i="20"/>
  <c r="BX83" i="20" s="1"/>
  <c r="CS79" i="21"/>
  <c r="BX79" i="21"/>
  <c r="AY25" i="20"/>
  <c r="BK25" i="20"/>
  <c r="BM63" i="20"/>
  <c r="BA63" i="20"/>
  <c r="BN63" i="21"/>
  <c r="BB63" i="21"/>
  <c r="AZ82" i="21"/>
  <c r="BL82" i="21"/>
  <c r="BN22" i="21"/>
  <c r="BB22" i="21"/>
  <c r="AX44" i="20"/>
  <c r="BJ44" i="20"/>
  <c r="BH83" i="20"/>
  <c r="AV83" i="20"/>
  <c r="BZ81" i="21"/>
  <c r="CU81" i="21"/>
  <c r="CV22" i="20"/>
  <c r="CT42" i="21"/>
  <c r="BY42" i="21"/>
  <c r="AZ101" i="20"/>
  <c r="BL101" i="20"/>
  <c r="BB44" i="21"/>
  <c r="BN44" i="21"/>
  <c r="BI25" i="21"/>
  <c r="AW25" i="21"/>
  <c r="BK82" i="21"/>
  <c r="AY82" i="21"/>
  <c r="CH22" i="21"/>
  <c r="CN22" i="21"/>
  <c r="Q22" i="21"/>
  <c r="R22" i="21"/>
  <c r="W22" i="21"/>
  <c r="CI22" i="21"/>
  <c r="V22" i="21"/>
  <c r="U22" i="21"/>
  <c r="BS22" i="21"/>
  <c r="S22" i="21"/>
  <c r="T22" i="21"/>
  <c r="L26" i="20"/>
  <c r="M26" i="20"/>
  <c r="K26" i="20"/>
  <c r="J26" i="20"/>
  <c r="G26" i="20"/>
  <c r="I26" i="20"/>
  <c r="H26" i="20"/>
  <c r="AU26" i="20"/>
  <c r="BG26" i="20"/>
  <c r="BS83" i="20"/>
  <c r="CQ79" i="21"/>
  <c r="BV79" i="21"/>
  <c r="BJ43" i="21"/>
  <c r="AX43" i="21"/>
  <c r="BJ25" i="20"/>
  <c r="AX25" i="20"/>
  <c r="BN63" i="20"/>
  <c r="BB63" i="20"/>
  <c r="AW63" i="21"/>
  <c r="BI63" i="21"/>
  <c r="AW82" i="21"/>
  <c r="BI82" i="21"/>
  <c r="BW61" i="21"/>
  <c r="CR61" i="21"/>
  <c r="CV60" i="21"/>
  <c r="AX22" i="21"/>
  <c r="BJ22" i="21"/>
  <c r="AZ44" i="20"/>
  <c r="BL44" i="20"/>
  <c r="BI83" i="20"/>
  <c r="AW83" i="20"/>
  <c r="CA22" i="20"/>
  <c r="CS42" i="21"/>
  <c r="BX42" i="21"/>
  <c r="BB101" i="20"/>
  <c r="BN101" i="20"/>
  <c r="BI44" i="21"/>
  <c r="AW44" i="21"/>
  <c r="AX25" i="21"/>
  <c r="BJ25" i="21"/>
  <c r="K102" i="20"/>
  <c r="M102" i="20"/>
  <c r="L102" i="20"/>
  <c r="AU102" i="20"/>
  <c r="BG102" i="20"/>
  <c r="L45" i="20"/>
  <c r="M45" i="20"/>
  <c r="G45" i="20"/>
  <c r="K45" i="20"/>
  <c r="J45" i="20"/>
  <c r="H45" i="20"/>
  <c r="I45" i="20"/>
  <c r="AU45" i="20"/>
  <c r="BG45" i="20"/>
  <c r="Q83" i="20"/>
  <c r="BT83" i="20" s="1"/>
  <c r="L53" i="22"/>
  <c r="M53" i="22" s="1"/>
  <c r="BU79" i="21"/>
  <c r="CP79" i="21"/>
  <c r="BN43" i="21"/>
  <c r="BB43" i="21"/>
  <c r="W100" i="21"/>
  <c r="U100" i="21"/>
  <c r="CN100" i="21"/>
  <c r="BS100" i="21"/>
  <c r="CI100" i="21"/>
  <c r="CH100" i="21"/>
  <c r="V100" i="21"/>
  <c r="BH25" i="20"/>
  <c r="AV25" i="20"/>
  <c r="BJ63" i="20"/>
  <c r="AX63" i="20"/>
  <c r="BH63" i="21"/>
  <c r="AV63" i="21"/>
  <c r="BJ82" i="21"/>
  <c r="AX82" i="21"/>
  <c r="BX61" i="21"/>
  <c r="CS61" i="21"/>
  <c r="CA60" i="21"/>
  <c r="BH22" i="21"/>
  <c r="AV22" i="21"/>
  <c r="BH44" i="20"/>
  <c r="AV44" i="20"/>
  <c r="BK83" i="20"/>
  <c r="AY83" i="20"/>
  <c r="CR42" i="21"/>
  <c r="BW42" i="21"/>
  <c r="BV42" i="21"/>
  <c r="CQ42" i="21"/>
  <c r="BM101" i="20"/>
  <c r="BA101" i="20"/>
  <c r="AX44" i="21"/>
  <c r="BJ44" i="21"/>
  <c r="BM25" i="21"/>
  <c r="BA25" i="21"/>
  <c r="CA24" i="19"/>
  <c r="CT101" i="19"/>
  <c r="BC31" i="19"/>
  <c r="BC50" i="19"/>
  <c r="BC106" i="19"/>
  <c r="BC69" i="19"/>
  <c r="BC88" i="19"/>
  <c r="BO106" i="19"/>
  <c r="BO50" i="19"/>
  <c r="BO69" i="19"/>
  <c r="CV100" i="19"/>
  <c r="BO88" i="19"/>
  <c r="BO31" i="19"/>
  <c r="CQ25" i="19"/>
  <c r="CQ44" i="19"/>
  <c r="CV62" i="19"/>
  <c r="CR63" i="19"/>
  <c r="CT44" i="19"/>
  <c r="CR44" i="19"/>
  <c r="CT63" i="19"/>
  <c r="CP27" i="4"/>
  <c r="CR83" i="19"/>
  <c r="CV27" i="4"/>
  <c r="CU101" i="19"/>
  <c r="CV24" i="19"/>
  <c r="CV43" i="19"/>
  <c r="CA62" i="19"/>
  <c r="BU25" i="19"/>
  <c r="CU83" i="19"/>
  <c r="BT63" i="19"/>
  <c r="CA43" i="19"/>
  <c r="BY25" i="19"/>
  <c r="BY83" i="19"/>
  <c r="BX63" i="19"/>
  <c r="CP44" i="19"/>
  <c r="BT25" i="19"/>
  <c r="CU44" i="19"/>
  <c r="CS83" i="19"/>
  <c r="CS101" i="19"/>
  <c r="BU63" i="19"/>
  <c r="CS44" i="19"/>
  <c r="BV63" i="19"/>
  <c r="BW25" i="19"/>
  <c r="CO44" i="19"/>
  <c r="W84" i="19"/>
  <c r="CU84" i="19" s="1"/>
  <c r="S26" i="19"/>
  <c r="BV26" i="19" s="1"/>
  <c r="W26" i="19"/>
  <c r="CU26" i="19" s="1"/>
  <c r="U26" i="19"/>
  <c r="BX26" i="19" s="1"/>
  <c r="R26" i="19"/>
  <c r="BU26" i="19" s="1"/>
  <c r="CI26" i="19"/>
  <c r="CN26" i="19"/>
  <c r="Q26" i="19"/>
  <c r="CO26" i="19" s="1"/>
  <c r="T26" i="19"/>
  <c r="CR26" i="19" s="1"/>
  <c r="CH26" i="19"/>
  <c r="BS26" i="19"/>
  <c r="V26" i="19"/>
  <c r="CT26" i="19" s="1"/>
  <c r="CH64" i="19"/>
  <c r="U64" i="19"/>
  <c r="BX64" i="19" s="1"/>
  <c r="T64" i="19"/>
  <c r="CR64" i="19" s="1"/>
  <c r="S64" i="19"/>
  <c r="BV64" i="19" s="1"/>
  <c r="CN64" i="19"/>
  <c r="BS64" i="19"/>
  <c r="V64" i="19"/>
  <c r="BY64" i="19" s="1"/>
  <c r="Q64" i="19"/>
  <c r="CO64" i="19" s="1"/>
  <c r="R64" i="19"/>
  <c r="BU64" i="19" s="1"/>
  <c r="CI64" i="19"/>
  <c r="W64" i="19"/>
  <c r="BZ64" i="19" s="1"/>
  <c r="CI45" i="19"/>
  <c r="Q45" i="19"/>
  <c r="BT45" i="19" s="1"/>
  <c r="CN45" i="19"/>
  <c r="R45" i="19"/>
  <c r="BU45" i="19" s="1"/>
  <c r="T45" i="19"/>
  <c r="BW45" i="19" s="1"/>
  <c r="S45" i="19"/>
  <c r="BV45" i="19" s="1"/>
  <c r="U45" i="19"/>
  <c r="CS45" i="19" s="1"/>
  <c r="BS45" i="19"/>
  <c r="CH45" i="19"/>
  <c r="W45" i="19"/>
  <c r="BZ45" i="19" s="1"/>
  <c r="V45" i="19"/>
  <c r="CT45" i="19" s="1"/>
  <c r="CH102" i="19"/>
  <c r="W102" i="19"/>
  <c r="CU102" i="19" s="1"/>
  <c r="U102" i="19"/>
  <c r="BX102" i="19" s="1"/>
  <c r="V102" i="19"/>
  <c r="CT102" i="19" s="1"/>
  <c r="CN102" i="19"/>
  <c r="BS102" i="19"/>
  <c r="CI102" i="19"/>
  <c r="BS84" i="19"/>
  <c r="S84" i="19"/>
  <c r="CQ84" i="19" s="1"/>
  <c r="R84" i="19"/>
  <c r="BU84" i="19" s="1"/>
  <c r="CN84" i="19"/>
  <c r="BT83" i="19"/>
  <c r="CS25" i="19"/>
  <c r="U84" i="19"/>
  <c r="BX84" i="19" s="1"/>
  <c r="CI84" i="19"/>
  <c r="CU63" i="19"/>
  <c r="V84" i="19"/>
  <c r="CT84" i="19" s="1"/>
  <c r="CH84" i="19"/>
  <c r="BZ25" i="19"/>
  <c r="BV83" i="19"/>
  <c r="T84" i="19"/>
  <c r="CR84" i="19" s="1"/>
  <c r="BU83" i="19"/>
  <c r="CA44" i="19"/>
  <c r="BJ89" i="19"/>
  <c r="AX89" i="19"/>
  <c r="BM107" i="19"/>
  <c r="BA107" i="19"/>
  <c r="BK51" i="19"/>
  <c r="AY51" i="19"/>
  <c r="BI70" i="19"/>
  <c r="AW70" i="19"/>
  <c r="BK32" i="19"/>
  <c r="AY32" i="19"/>
  <c r="AY89" i="19"/>
  <c r="BK89" i="19"/>
  <c r="BL107" i="19"/>
  <c r="AZ107" i="19"/>
  <c r="BL51" i="19"/>
  <c r="AZ51" i="19"/>
  <c r="BK70" i="19"/>
  <c r="AY70" i="19"/>
  <c r="BN32" i="19"/>
  <c r="BB32" i="19"/>
  <c r="BH89" i="19"/>
  <c r="AV89" i="19"/>
  <c r="K71" i="19"/>
  <c r="J71" i="19"/>
  <c r="H71" i="19"/>
  <c r="BG71" i="19"/>
  <c r="I71" i="19"/>
  <c r="G71" i="19"/>
  <c r="M71" i="19"/>
  <c r="L71" i="19"/>
  <c r="AU71" i="19"/>
  <c r="BN107" i="19"/>
  <c r="BB107" i="19"/>
  <c r="BN51" i="19"/>
  <c r="BB51" i="19"/>
  <c r="BH70" i="19"/>
  <c r="AV70" i="19"/>
  <c r="K33" i="19"/>
  <c r="L33" i="19"/>
  <c r="J33" i="19"/>
  <c r="M33" i="19"/>
  <c r="BG33" i="19"/>
  <c r="I33" i="19"/>
  <c r="H33" i="19"/>
  <c r="G33" i="19"/>
  <c r="AU33" i="19"/>
  <c r="BG90" i="19"/>
  <c r="J90" i="19"/>
  <c r="G90" i="19"/>
  <c r="M90" i="19"/>
  <c r="I90" i="19"/>
  <c r="H90" i="19"/>
  <c r="L90" i="19"/>
  <c r="K90" i="19"/>
  <c r="AU90" i="19"/>
  <c r="F109" i="19"/>
  <c r="M108" i="19"/>
  <c r="K108" i="19"/>
  <c r="BG108" i="19"/>
  <c r="L108" i="19"/>
  <c r="AU108" i="19"/>
  <c r="L52" i="19"/>
  <c r="K52" i="19"/>
  <c r="J52" i="19"/>
  <c r="M52" i="19"/>
  <c r="I52" i="19"/>
  <c r="H52" i="19"/>
  <c r="BG52" i="19"/>
  <c r="G52" i="19"/>
  <c r="AU52" i="19"/>
  <c r="BJ70" i="19"/>
  <c r="AX70" i="19"/>
  <c r="BL70" i="19"/>
  <c r="AZ70" i="19"/>
  <c r="BI32" i="19"/>
  <c r="AW32" i="19"/>
  <c r="BI89" i="19"/>
  <c r="AW89" i="19"/>
  <c r="BH51" i="19"/>
  <c r="AV51" i="19"/>
  <c r="BI51" i="19"/>
  <c r="AW51" i="19"/>
  <c r="BJ51" i="19"/>
  <c r="AX51" i="19"/>
  <c r="BN70" i="19"/>
  <c r="BB70" i="19"/>
  <c r="BH32" i="19"/>
  <c r="AV32" i="19"/>
  <c r="BL32" i="19"/>
  <c r="AZ32" i="19"/>
  <c r="BM89" i="19"/>
  <c r="BA89" i="19"/>
  <c r="BJ32" i="19"/>
  <c r="AX32" i="19"/>
  <c r="BL89" i="19"/>
  <c r="AZ89" i="19"/>
  <c r="BM51" i="19"/>
  <c r="BA51" i="19"/>
  <c r="BM70" i="19"/>
  <c r="BA70" i="19"/>
  <c r="BM32" i="19"/>
  <c r="BA32" i="19"/>
  <c r="BN89" i="19"/>
  <c r="BB89" i="19"/>
  <c r="CT27" i="4"/>
  <c r="BY27" i="4"/>
  <c r="BU27" i="4"/>
  <c r="CA26" i="4"/>
  <c r="CB26" i="4" s="1"/>
  <c r="CW26" i="4"/>
  <c r="BW27" i="4"/>
  <c r="O106" i="4"/>
  <c r="W105" i="4"/>
  <c r="U105" i="4"/>
  <c r="V105" i="4"/>
  <c r="CR27" i="4"/>
  <c r="O67" i="4"/>
  <c r="T66" i="4"/>
  <c r="S66" i="4"/>
  <c r="U66" i="4"/>
  <c r="R66" i="4"/>
  <c r="Q66" i="4"/>
  <c r="W66" i="4"/>
  <c r="V66" i="4"/>
  <c r="O48" i="4"/>
  <c r="Q47" i="4"/>
  <c r="W47" i="4"/>
  <c r="U47" i="4"/>
  <c r="S47" i="4"/>
  <c r="V47" i="4"/>
  <c r="T47" i="4"/>
  <c r="R47" i="4"/>
  <c r="O29" i="4"/>
  <c r="V28" i="4"/>
  <c r="U28" i="4"/>
  <c r="S28" i="4"/>
  <c r="R28" i="4"/>
  <c r="Q28" i="4"/>
  <c r="T28" i="4"/>
  <c r="W28" i="4"/>
  <c r="BS28" i="4"/>
  <c r="P28" i="4"/>
  <c r="CO28" i="4"/>
  <c r="CW64" i="4"/>
  <c r="CW45" i="4"/>
  <c r="CA45" i="4"/>
  <c r="CB45" i="4" s="1"/>
  <c r="CA102" i="4"/>
  <c r="CB102" i="4" s="1"/>
  <c r="CW102" i="4"/>
  <c r="CA64" i="4"/>
  <c r="CB64" i="4" s="1"/>
  <c r="BY46" i="4"/>
  <c r="CU46" i="4"/>
  <c r="BS47" i="4"/>
  <c r="CO47" i="4"/>
  <c r="P47" i="4"/>
  <c r="CP46" i="4"/>
  <c r="BT46" i="4"/>
  <c r="BU65" i="4"/>
  <c r="CQ65" i="4"/>
  <c r="BZ46" i="4"/>
  <c r="CV46" i="4"/>
  <c r="BX46" i="4"/>
  <c r="CT46" i="4"/>
  <c r="CU65" i="4"/>
  <c r="BY65" i="4"/>
  <c r="CR46" i="4"/>
  <c r="BV46" i="4"/>
  <c r="P104" i="4"/>
  <c r="BS104" i="4"/>
  <c r="CO104" i="4"/>
  <c r="BW46" i="4"/>
  <c r="CS46" i="4"/>
  <c r="CV103" i="4"/>
  <c r="BZ103" i="4"/>
  <c r="CP65" i="4"/>
  <c r="BT65" i="4"/>
  <c r="BY103" i="4"/>
  <c r="CU103" i="4"/>
  <c r="CV65" i="4"/>
  <c r="BZ65" i="4"/>
  <c r="CT103" i="4"/>
  <c r="BX103" i="4"/>
  <c r="CR65" i="4"/>
  <c r="BV65" i="4"/>
  <c r="CQ46" i="4"/>
  <c r="BU46" i="4"/>
  <c r="BW65" i="4"/>
  <c r="CS65" i="4"/>
  <c r="CT65" i="4"/>
  <c r="BX65" i="4"/>
  <c r="P66" i="4"/>
  <c r="CO66" i="4"/>
  <c r="BS66" i="4"/>
  <c r="BO66" i="4"/>
  <c r="BO104" i="4"/>
  <c r="BO47" i="4"/>
  <c r="BC29" i="4"/>
  <c r="BC86" i="4"/>
  <c r="BO29" i="4"/>
  <c r="BC104" i="4"/>
  <c r="BC66" i="4"/>
  <c r="BO86" i="4"/>
  <c r="BC47" i="4"/>
  <c r="BH67" i="4"/>
  <c r="AV67" i="4"/>
  <c r="BN67" i="4"/>
  <c r="BB67" i="4"/>
  <c r="BI48" i="4"/>
  <c r="AW48" i="4"/>
  <c r="BI30" i="4"/>
  <c r="AW30" i="4"/>
  <c r="BL105" i="4"/>
  <c r="AZ105" i="4"/>
  <c r="BK87" i="4"/>
  <c r="AY87" i="4"/>
  <c r="BJ48" i="4"/>
  <c r="AX48" i="4"/>
  <c r="F32" i="4"/>
  <c r="BG31" i="4"/>
  <c r="AU31" i="4"/>
  <c r="BJ30" i="4"/>
  <c r="AX30" i="4"/>
  <c r="F69" i="4"/>
  <c r="BG68" i="4"/>
  <c r="AU68" i="4"/>
  <c r="BK48" i="4"/>
  <c r="AY48" i="4"/>
  <c r="BH30" i="4"/>
  <c r="AV30" i="4"/>
  <c r="BM87" i="4"/>
  <c r="BA87" i="4"/>
  <c r="BN105" i="4"/>
  <c r="BB105" i="4"/>
  <c r="BH87" i="4"/>
  <c r="AV87" i="4"/>
  <c r="BL30" i="4"/>
  <c r="AZ30" i="4"/>
  <c r="BN87" i="4"/>
  <c r="BB87" i="4"/>
  <c r="BJ67" i="4"/>
  <c r="AX67" i="4"/>
  <c r="BM48" i="4"/>
  <c r="BA48" i="4"/>
  <c r="BL48" i="4"/>
  <c r="AZ48" i="4"/>
  <c r="BM30" i="4"/>
  <c r="BA30" i="4"/>
  <c r="BK67" i="4"/>
  <c r="AY67" i="4"/>
  <c r="BN48" i="4"/>
  <c r="BB48" i="4"/>
  <c r="BN30" i="4"/>
  <c r="BB30" i="4"/>
  <c r="BM105" i="4"/>
  <c r="BA105" i="4"/>
  <c r="BI87" i="4"/>
  <c r="AW87" i="4"/>
  <c r="BI67" i="4"/>
  <c r="AW67" i="4"/>
  <c r="BJ87" i="4"/>
  <c r="AX87" i="4"/>
  <c r="BL67" i="4"/>
  <c r="AZ67" i="4"/>
  <c r="BG49" i="4"/>
  <c r="F50" i="4"/>
  <c r="AU49" i="4"/>
  <c r="BG88" i="4"/>
  <c r="F89" i="4"/>
  <c r="AU88" i="4"/>
  <c r="F107" i="4"/>
  <c r="BG106" i="4"/>
  <c r="AU106" i="4"/>
  <c r="BL87" i="4"/>
  <c r="AZ87" i="4"/>
  <c r="BM67" i="4"/>
  <c r="BA67" i="4"/>
  <c r="BH48" i="4"/>
  <c r="AV48" i="4"/>
  <c r="BK30" i="4"/>
  <c r="AY30" i="4"/>
  <c r="CV85" i="4" l="1"/>
  <c r="AV109" i="21"/>
  <c r="BH109" i="21"/>
  <c r="F70" i="20"/>
  <c r="P70" i="20" s="1"/>
  <c r="O71" i="19"/>
  <c r="P70" i="19"/>
  <c r="BI108" i="21"/>
  <c r="AW108" i="21"/>
  <c r="BI109" i="21"/>
  <c r="AW109" i="21"/>
  <c r="BJ106" i="20"/>
  <c r="AX106" i="20"/>
  <c r="AV108" i="21"/>
  <c r="BH108" i="21"/>
  <c r="BJ109" i="21"/>
  <c r="AX109" i="21"/>
  <c r="F89" i="20"/>
  <c r="P89" i="20" s="1"/>
  <c r="O90" i="19"/>
  <c r="P89" i="19"/>
  <c r="BK106" i="20"/>
  <c r="AY106" i="20"/>
  <c r="F108" i="20"/>
  <c r="O109" i="19"/>
  <c r="P108" i="19"/>
  <c r="AX108" i="21"/>
  <c r="BJ108" i="21"/>
  <c r="BK109" i="21"/>
  <c r="AY109" i="21"/>
  <c r="AW106" i="20"/>
  <c r="BI106" i="20"/>
  <c r="P107" i="20"/>
  <c r="J107" i="20"/>
  <c r="I107" i="20"/>
  <c r="H107" i="20"/>
  <c r="G107" i="20"/>
  <c r="BK108" i="21"/>
  <c r="AY108" i="21"/>
  <c r="F51" i="20"/>
  <c r="P51" i="20" s="1"/>
  <c r="O52" i="19"/>
  <c r="P51" i="19"/>
  <c r="F32" i="20"/>
  <c r="P32" i="20" s="1"/>
  <c r="O33" i="19"/>
  <c r="P32" i="19"/>
  <c r="AV106" i="20"/>
  <c r="BH106" i="20"/>
  <c r="BS86" i="4"/>
  <c r="CQ85" i="4"/>
  <c r="BT85" i="4"/>
  <c r="CR85" i="4"/>
  <c r="CU85" i="4"/>
  <c r="U86" i="4"/>
  <c r="BX86" i="4" s="1"/>
  <c r="R86" i="4"/>
  <c r="CQ86" i="4" s="1"/>
  <c r="S86" i="4"/>
  <c r="CR86" i="4" s="1"/>
  <c r="V86" i="4"/>
  <c r="BY86" i="4" s="1"/>
  <c r="CO86" i="4"/>
  <c r="Q86" i="4"/>
  <c r="CP86" i="4" s="1"/>
  <c r="O87" i="4"/>
  <c r="Q87" i="4" s="1"/>
  <c r="CT85" i="4"/>
  <c r="BW85" i="4"/>
  <c r="T86" i="4"/>
  <c r="CS86" i="4" s="1"/>
  <c r="P86" i="4"/>
  <c r="W86" i="4"/>
  <c r="CV86" i="4" s="1"/>
  <c r="CI86" i="4"/>
  <c r="CA84" i="4"/>
  <c r="CB84" i="4" s="1"/>
  <c r="CV82" i="19"/>
  <c r="CA82" i="19"/>
  <c r="AW106" i="4"/>
  <c r="BI106" i="4"/>
  <c r="BI108" i="19"/>
  <c r="AW108" i="19"/>
  <c r="BK106" i="4"/>
  <c r="AY106" i="4"/>
  <c r="G107" i="4"/>
  <c r="J107" i="4"/>
  <c r="I107" i="4"/>
  <c r="H107" i="4"/>
  <c r="G96" i="22"/>
  <c r="M107" i="4"/>
  <c r="K107" i="4"/>
  <c r="L107" i="4"/>
  <c r="G39" i="22"/>
  <c r="H50" i="4"/>
  <c r="L50" i="4"/>
  <c r="I50" i="4"/>
  <c r="M50" i="4"/>
  <c r="J50" i="4"/>
  <c r="G50" i="4"/>
  <c r="K50" i="4"/>
  <c r="BJ106" i="4"/>
  <c r="AX106" i="4"/>
  <c r="AX108" i="19"/>
  <c r="BJ108" i="19"/>
  <c r="G58" i="22"/>
  <c r="G69" i="4"/>
  <c r="K69" i="4"/>
  <c r="H69" i="4"/>
  <c r="L69" i="4"/>
  <c r="I69" i="4"/>
  <c r="M69" i="4"/>
  <c r="J69" i="4"/>
  <c r="J109" i="19"/>
  <c r="I109" i="19"/>
  <c r="H109" i="19"/>
  <c r="G109" i="19"/>
  <c r="AV108" i="19"/>
  <c r="BH108" i="19"/>
  <c r="G21" i="22"/>
  <c r="J32" i="4"/>
  <c r="G32" i="4"/>
  <c r="K32" i="4"/>
  <c r="H32" i="4"/>
  <c r="L32" i="4"/>
  <c r="I32" i="4"/>
  <c r="M32" i="4"/>
  <c r="G78" i="22"/>
  <c r="G89" i="4"/>
  <c r="K89" i="4"/>
  <c r="H89" i="4"/>
  <c r="L89" i="4"/>
  <c r="I89" i="4"/>
  <c r="M89" i="4"/>
  <c r="J89" i="4"/>
  <c r="AV106" i="4"/>
  <c r="BH106" i="4"/>
  <c r="AY108" i="19"/>
  <c r="BK108" i="19"/>
  <c r="AL7" i="24"/>
  <c r="AL13" i="24" s="1"/>
  <c r="AM2" i="24"/>
  <c r="AK5" i="24"/>
  <c r="AK11" i="24" s="1"/>
  <c r="AK6" i="24"/>
  <c r="AK12" i="24" s="1"/>
  <c r="AK3" i="24"/>
  <c r="AK9" i="24" s="1"/>
  <c r="AK4" i="24"/>
  <c r="AK10" i="24" s="1"/>
  <c r="CI29" i="4"/>
  <c r="CJ29" i="4"/>
  <c r="CJ48" i="4"/>
  <c r="CI48" i="4"/>
  <c r="CJ67" i="4"/>
  <c r="CI67" i="4"/>
  <c r="CJ106" i="4"/>
  <c r="CI106" i="4"/>
  <c r="CA101" i="19"/>
  <c r="O89" i="22"/>
  <c r="BY62" i="21"/>
  <c r="CA99" i="21"/>
  <c r="CU44" i="20"/>
  <c r="CV100" i="20"/>
  <c r="CP62" i="21"/>
  <c r="CV99" i="21"/>
  <c r="BU105" i="4"/>
  <c r="CQ105" i="4"/>
  <c r="S102" i="21"/>
  <c r="R102" i="21"/>
  <c r="T102" i="21"/>
  <c r="Q102" i="21"/>
  <c r="CR100" i="21"/>
  <c r="BW100" i="21"/>
  <c r="BW102" i="19"/>
  <c r="CR102" i="19"/>
  <c r="CP100" i="21"/>
  <c r="BU100" i="21"/>
  <c r="BT101" i="20"/>
  <c r="CO101" i="20"/>
  <c r="N90" i="22"/>
  <c r="T101" i="21"/>
  <c r="S101" i="21"/>
  <c r="R101" i="21"/>
  <c r="Q101" i="21"/>
  <c r="CA100" i="20"/>
  <c r="BT102" i="19"/>
  <c r="CO102" i="19"/>
  <c r="BT100" i="21"/>
  <c r="CO100" i="21"/>
  <c r="CR101" i="20"/>
  <c r="BW101" i="20"/>
  <c r="T106" i="4"/>
  <c r="S106" i="4"/>
  <c r="R106" i="4"/>
  <c r="Q106" i="4"/>
  <c r="T102" i="20"/>
  <c r="S102" i="20"/>
  <c r="R102" i="20"/>
  <c r="Q102" i="20"/>
  <c r="BT105" i="4"/>
  <c r="CP105" i="4"/>
  <c r="CP102" i="19"/>
  <c r="BU102" i="19"/>
  <c r="BV100" i="21"/>
  <c r="CQ100" i="21"/>
  <c r="BU101" i="20"/>
  <c r="CP101" i="20"/>
  <c r="J92" i="22"/>
  <c r="K92" i="22" s="1"/>
  <c r="T103" i="19"/>
  <c r="S103" i="19"/>
  <c r="R103" i="19"/>
  <c r="Q103" i="19"/>
  <c r="CR105" i="4"/>
  <c r="BV105" i="4"/>
  <c r="BV102" i="19"/>
  <c r="CQ102" i="19"/>
  <c r="BV101" i="20"/>
  <c r="CQ101" i="20"/>
  <c r="BW105" i="4"/>
  <c r="CS105" i="4"/>
  <c r="CS62" i="21"/>
  <c r="BS102" i="20"/>
  <c r="L91" i="22"/>
  <c r="M91" i="22" s="1"/>
  <c r="BS102" i="21"/>
  <c r="N91" i="22"/>
  <c r="BW62" i="21"/>
  <c r="CU44" i="21"/>
  <c r="BX25" i="21"/>
  <c r="BY25" i="20"/>
  <c r="BT62" i="21"/>
  <c r="V63" i="21"/>
  <c r="CT63" i="21" s="1"/>
  <c r="BS63" i="21"/>
  <c r="CH63" i="21"/>
  <c r="S63" i="21"/>
  <c r="CQ63" i="21" s="1"/>
  <c r="Q63" i="21"/>
  <c r="CO63" i="21" s="1"/>
  <c r="CI63" i="21"/>
  <c r="CN63" i="21"/>
  <c r="CU62" i="21"/>
  <c r="R63" i="21"/>
  <c r="BU63" i="21" s="1"/>
  <c r="T63" i="21"/>
  <c r="CR63" i="21" s="1"/>
  <c r="CN26" i="20"/>
  <c r="L15" i="22"/>
  <c r="M15" i="22" s="1"/>
  <c r="T45" i="21"/>
  <c r="BW45" i="21" s="1"/>
  <c r="N34" i="22"/>
  <c r="O72" i="22"/>
  <c r="K35" i="22"/>
  <c r="W63" i="21"/>
  <c r="N52" i="22"/>
  <c r="O51" i="22"/>
  <c r="CH26" i="21"/>
  <c r="N15" i="22"/>
  <c r="K54" i="22"/>
  <c r="V45" i="20"/>
  <c r="CT45" i="20" s="1"/>
  <c r="L34" i="22"/>
  <c r="M34" i="22" s="1"/>
  <c r="BV62" i="21"/>
  <c r="O14" i="22"/>
  <c r="O33" i="22"/>
  <c r="CA24" i="20"/>
  <c r="BT63" i="20"/>
  <c r="CS63" i="21"/>
  <c r="CQ63" i="20"/>
  <c r="CV62" i="20"/>
  <c r="CO25" i="20"/>
  <c r="CS63" i="20"/>
  <c r="CQ44" i="20"/>
  <c r="BW44" i="20"/>
  <c r="BV25" i="20"/>
  <c r="CS25" i="20"/>
  <c r="CV24" i="20"/>
  <c r="BY63" i="20"/>
  <c r="CA62" i="20"/>
  <c r="CR63" i="20"/>
  <c r="CR25" i="20"/>
  <c r="BS26" i="20"/>
  <c r="U26" i="20"/>
  <c r="CS26" i="20" s="1"/>
  <c r="V26" i="20"/>
  <c r="CT26" i="20" s="1"/>
  <c r="CO44" i="20"/>
  <c r="W26" i="20"/>
  <c r="CU26" i="20" s="1"/>
  <c r="BZ25" i="20"/>
  <c r="BZ63" i="20"/>
  <c r="CP44" i="20"/>
  <c r="CR25" i="21"/>
  <c r="BU25" i="20"/>
  <c r="BX44" i="21"/>
  <c r="CS44" i="20"/>
  <c r="BY44" i="20"/>
  <c r="CA43" i="20"/>
  <c r="CN102" i="20"/>
  <c r="V102" i="20"/>
  <c r="BY102" i="20" s="1"/>
  <c r="CO25" i="21"/>
  <c r="U102" i="20"/>
  <c r="CS102" i="20" s="1"/>
  <c r="CN45" i="20"/>
  <c r="R45" i="20"/>
  <c r="CP45" i="20" s="1"/>
  <c r="W45" i="20"/>
  <c r="BZ45" i="20" s="1"/>
  <c r="BY83" i="20"/>
  <c r="W85" i="20"/>
  <c r="BU63" i="20"/>
  <c r="Q26" i="20"/>
  <c r="BT26" i="20" s="1"/>
  <c r="CH26" i="20"/>
  <c r="CH102" i="20"/>
  <c r="Q45" i="20"/>
  <c r="CO45" i="20" s="1"/>
  <c r="R26" i="20"/>
  <c r="CP26" i="20" s="1"/>
  <c r="CI26" i="20"/>
  <c r="CH45" i="20"/>
  <c r="S26" i="20"/>
  <c r="BV26" i="20" s="1"/>
  <c r="CI45" i="20"/>
  <c r="T26" i="20"/>
  <c r="CR26" i="20" s="1"/>
  <c r="T45" i="20"/>
  <c r="CR45" i="20" s="1"/>
  <c r="W102" i="20"/>
  <c r="BZ102" i="20" s="1"/>
  <c r="U45" i="20"/>
  <c r="CS45" i="20" s="1"/>
  <c r="CQ25" i="21"/>
  <c r="BV44" i="21"/>
  <c r="CI102" i="20"/>
  <c r="S45" i="20"/>
  <c r="CQ45" i="20" s="1"/>
  <c r="BS45" i="20"/>
  <c r="J36" i="22"/>
  <c r="J17" i="22"/>
  <c r="K17" i="22" s="1"/>
  <c r="J55" i="22"/>
  <c r="K55" i="22" s="1"/>
  <c r="J75" i="22"/>
  <c r="K75" i="22" s="1"/>
  <c r="BZ101" i="20"/>
  <c r="BU44" i="21"/>
  <c r="CR83" i="20"/>
  <c r="BZ25" i="21"/>
  <c r="W102" i="21"/>
  <c r="CU102" i="21" s="1"/>
  <c r="CA24" i="21"/>
  <c r="CV43" i="20"/>
  <c r="BU83" i="20"/>
  <c r="CU83" i="20"/>
  <c r="CT44" i="21"/>
  <c r="CV82" i="20"/>
  <c r="CN64" i="20"/>
  <c r="CS101" i="20"/>
  <c r="V64" i="20"/>
  <c r="CT64" i="20" s="1"/>
  <c r="BY25" i="21"/>
  <c r="BC25" i="20"/>
  <c r="S64" i="20"/>
  <c r="BV64" i="20" s="1"/>
  <c r="BO25" i="20"/>
  <c r="CH64" i="20"/>
  <c r="BC44" i="20"/>
  <c r="CA82" i="20"/>
  <c r="BO100" i="21"/>
  <c r="BC25" i="21"/>
  <c r="BC101" i="20"/>
  <c r="BC63" i="20"/>
  <c r="Q45" i="21"/>
  <c r="BT45" i="21" s="1"/>
  <c r="CH45" i="21"/>
  <c r="BO44" i="20"/>
  <c r="BC63" i="21"/>
  <c r="CO84" i="19"/>
  <c r="BU25" i="21"/>
  <c r="BC83" i="20"/>
  <c r="BO22" i="21"/>
  <c r="BO101" i="20"/>
  <c r="BO63" i="20"/>
  <c r="U102" i="21"/>
  <c r="BX102" i="21" s="1"/>
  <c r="CO44" i="21"/>
  <c r="CA79" i="21"/>
  <c r="CH102" i="21"/>
  <c r="BW44" i="21"/>
  <c r="CN102" i="21"/>
  <c r="CV81" i="21"/>
  <c r="BS64" i="20"/>
  <c r="CI64" i="20"/>
  <c r="CQ83" i="20"/>
  <c r="BC44" i="21"/>
  <c r="BO63" i="21"/>
  <c r="CV79" i="21"/>
  <c r="CI102" i="21"/>
  <c r="R64" i="20"/>
  <c r="BU64" i="20" s="1"/>
  <c r="T64" i="20"/>
  <c r="BW64" i="20" s="1"/>
  <c r="BC82" i="21"/>
  <c r="BO43" i="21"/>
  <c r="T26" i="21"/>
  <c r="BW26" i="21" s="1"/>
  <c r="CS83" i="20"/>
  <c r="Q64" i="20"/>
  <c r="BT64" i="20" s="1"/>
  <c r="BY101" i="20"/>
  <c r="BC22" i="21"/>
  <c r="BC100" i="21"/>
  <c r="CI26" i="21"/>
  <c r="V102" i="21"/>
  <c r="CT102" i="21" s="1"/>
  <c r="W64" i="20"/>
  <c r="CU64" i="20" s="1"/>
  <c r="BO25" i="21"/>
  <c r="CO83" i="20"/>
  <c r="U64" i="20"/>
  <c r="BX64" i="20" s="1"/>
  <c r="L65" i="21"/>
  <c r="I65" i="21"/>
  <c r="K65" i="21"/>
  <c r="H65" i="21"/>
  <c r="M65" i="21"/>
  <c r="J65" i="21"/>
  <c r="G65" i="21"/>
  <c r="BG65" i="21"/>
  <c r="AU65" i="21"/>
  <c r="L103" i="21"/>
  <c r="K103" i="21"/>
  <c r="M103" i="21"/>
  <c r="BG103" i="21"/>
  <c r="AU103" i="21"/>
  <c r="J85" i="21"/>
  <c r="L85" i="21"/>
  <c r="I85" i="21"/>
  <c r="H85" i="21"/>
  <c r="G85" i="21"/>
  <c r="K85" i="21"/>
  <c r="M85" i="21"/>
  <c r="AU85" i="21"/>
  <c r="BG85" i="21"/>
  <c r="CS43" i="21"/>
  <c r="BX43" i="21"/>
  <c r="U26" i="21"/>
  <c r="BX26" i="21" s="1"/>
  <c r="S45" i="21"/>
  <c r="CQ45" i="21" s="1"/>
  <c r="CI45" i="21"/>
  <c r="AX45" i="20"/>
  <c r="BJ45" i="20"/>
  <c r="BH26" i="20"/>
  <c r="AV26" i="20"/>
  <c r="CS22" i="21"/>
  <c r="BX22" i="21"/>
  <c r="BN64" i="20"/>
  <c r="BB64" i="20"/>
  <c r="BM101" i="21"/>
  <c r="BA101" i="21"/>
  <c r="BZ43" i="21"/>
  <c r="CU43" i="21"/>
  <c r="AV45" i="21"/>
  <c r="BH45" i="21"/>
  <c r="BT82" i="21"/>
  <c r="CO82" i="21"/>
  <c r="BK83" i="21"/>
  <c r="AY83" i="21"/>
  <c r="BA26" i="21"/>
  <c r="BM26" i="21"/>
  <c r="BZ100" i="21"/>
  <c r="CU100" i="21"/>
  <c r="BJ26" i="20"/>
  <c r="AX26" i="20"/>
  <c r="CR43" i="21"/>
  <c r="BW43" i="21"/>
  <c r="AV83" i="21"/>
  <c r="BH83" i="21"/>
  <c r="V26" i="21"/>
  <c r="BY26" i="21" s="1"/>
  <c r="U45" i="21"/>
  <c r="CS45" i="21" s="1"/>
  <c r="CT100" i="21"/>
  <c r="BY100" i="21"/>
  <c r="AW45" i="20"/>
  <c r="BI45" i="20"/>
  <c r="BM102" i="20"/>
  <c r="BA102" i="20"/>
  <c r="BK26" i="20"/>
  <c r="AY26" i="20"/>
  <c r="CT22" i="21"/>
  <c r="BY22" i="21"/>
  <c r="BH64" i="20"/>
  <c r="AV64" i="20"/>
  <c r="BC43" i="21"/>
  <c r="BN101" i="21"/>
  <c r="BB101" i="21"/>
  <c r="CT43" i="21"/>
  <c r="BY43" i="21"/>
  <c r="AZ45" i="21"/>
  <c r="BL45" i="21"/>
  <c r="CS82" i="21"/>
  <c r="BX82" i="21"/>
  <c r="BJ83" i="21"/>
  <c r="AX83" i="21"/>
  <c r="CT82" i="21"/>
  <c r="BY82" i="21"/>
  <c r="BL26" i="21"/>
  <c r="AZ26" i="21"/>
  <c r="H46" i="20"/>
  <c r="M46" i="20"/>
  <c r="J46" i="20"/>
  <c r="L46" i="20"/>
  <c r="I46" i="20"/>
  <c r="G46" i="20"/>
  <c r="K46" i="20"/>
  <c r="AU46" i="20"/>
  <c r="BG46" i="20"/>
  <c r="K27" i="20"/>
  <c r="I27" i="20"/>
  <c r="L27" i="20"/>
  <c r="G27" i="20"/>
  <c r="M27" i="20"/>
  <c r="J27" i="20"/>
  <c r="H27" i="20"/>
  <c r="AU27" i="20"/>
  <c r="BG27" i="20"/>
  <c r="BS26" i="21"/>
  <c r="CN45" i="21"/>
  <c r="BK45" i="20"/>
  <c r="AY45" i="20"/>
  <c r="BB102" i="20"/>
  <c r="BN102" i="20"/>
  <c r="AZ26" i="20"/>
  <c r="BL26" i="20"/>
  <c r="BI64" i="20"/>
  <c r="AW64" i="20"/>
  <c r="BL101" i="21"/>
  <c r="AZ101" i="21"/>
  <c r="BM45" i="21"/>
  <c r="BA45" i="21"/>
  <c r="BW82" i="21"/>
  <c r="CR82" i="21"/>
  <c r="BM83" i="21"/>
  <c r="BA83" i="21"/>
  <c r="BN26" i="21"/>
  <c r="BB26" i="21"/>
  <c r="L103" i="20"/>
  <c r="K103" i="20"/>
  <c r="M103" i="20"/>
  <c r="BG103" i="20"/>
  <c r="AU103" i="20"/>
  <c r="L85" i="20"/>
  <c r="H85" i="20"/>
  <c r="K85" i="20"/>
  <c r="I85" i="20"/>
  <c r="G85" i="20"/>
  <c r="M85" i="20"/>
  <c r="J85" i="20"/>
  <c r="BG85" i="20"/>
  <c r="AU85" i="20"/>
  <c r="Q26" i="21"/>
  <c r="BT26" i="21" s="1"/>
  <c r="I27" i="21"/>
  <c r="K27" i="21"/>
  <c r="J27" i="21"/>
  <c r="G27" i="21"/>
  <c r="H27" i="21"/>
  <c r="M27" i="21"/>
  <c r="L27" i="21"/>
  <c r="AU27" i="21"/>
  <c r="BG27" i="21"/>
  <c r="R45" i="21"/>
  <c r="BU45" i="21" s="1"/>
  <c r="BL45" i="20"/>
  <c r="AZ45" i="20"/>
  <c r="BL102" i="20"/>
  <c r="AZ102" i="20"/>
  <c r="BB26" i="20"/>
  <c r="BN26" i="20"/>
  <c r="CU22" i="21"/>
  <c r="BZ22" i="21"/>
  <c r="L84" i="20"/>
  <c r="K84" i="20"/>
  <c r="M84" i="20"/>
  <c r="J84" i="20"/>
  <c r="I84" i="20"/>
  <c r="H84" i="20"/>
  <c r="G84" i="20"/>
  <c r="BG84" i="20"/>
  <c r="AU84" i="20"/>
  <c r="L73" i="22"/>
  <c r="BO82" i="21"/>
  <c r="CP43" i="21"/>
  <c r="BU43" i="21"/>
  <c r="BJ45" i="21"/>
  <c r="AX45" i="21"/>
  <c r="BO83" i="20"/>
  <c r="CV61" i="21"/>
  <c r="AW83" i="21"/>
  <c r="BI83" i="21"/>
  <c r="AX26" i="21"/>
  <c r="BJ26" i="21"/>
  <c r="J65" i="20"/>
  <c r="I65" i="20"/>
  <c r="H65" i="20"/>
  <c r="G65" i="20"/>
  <c r="M65" i="20"/>
  <c r="L65" i="20"/>
  <c r="K65" i="20"/>
  <c r="BG65" i="20"/>
  <c r="AU65" i="20"/>
  <c r="CN26" i="21"/>
  <c r="BS45" i="21"/>
  <c r="I64" i="21"/>
  <c r="J64" i="21"/>
  <c r="H64" i="21"/>
  <c r="M64" i="21"/>
  <c r="K64" i="21"/>
  <c r="G64" i="21"/>
  <c r="L64" i="21"/>
  <c r="AU64" i="21"/>
  <c r="BG64" i="21"/>
  <c r="N53" i="22"/>
  <c r="BH45" i="20"/>
  <c r="AV45" i="20"/>
  <c r="BA26" i="20"/>
  <c r="BM26" i="20"/>
  <c r="CP22" i="21"/>
  <c r="BU22" i="21"/>
  <c r="AZ64" i="20"/>
  <c r="BL64" i="20"/>
  <c r="CA81" i="21"/>
  <c r="AW45" i="21"/>
  <c r="BI45" i="21"/>
  <c r="BV82" i="21"/>
  <c r="CQ82" i="21"/>
  <c r="CP82" i="21"/>
  <c r="BU82" i="21"/>
  <c r="CA61" i="21"/>
  <c r="R83" i="21"/>
  <c r="T83" i="21"/>
  <c r="W83" i="21"/>
  <c r="U83" i="21"/>
  <c r="Q83" i="21"/>
  <c r="CH83" i="21"/>
  <c r="V83" i="21"/>
  <c r="S83" i="21"/>
  <c r="CI83" i="21"/>
  <c r="BS83" i="21"/>
  <c r="CN83" i="21"/>
  <c r="BL83" i="21"/>
  <c r="AZ83" i="21"/>
  <c r="BK26" i="21"/>
  <c r="AY26" i="21"/>
  <c r="BM102" i="21"/>
  <c r="BA102" i="21"/>
  <c r="W26" i="21"/>
  <c r="BZ26" i="21" s="1"/>
  <c r="S26" i="21"/>
  <c r="BV26" i="21" s="1"/>
  <c r="W45" i="21"/>
  <c r="CU45" i="21" s="1"/>
  <c r="BN45" i="20"/>
  <c r="BB45" i="20"/>
  <c r="CR22" i="21"/>
  <c r="BW22" i="21"/>
  <c r="CO22" i="21"/>
  <c r="BT22" i="21"/>
  <c r="BK64" i="20"/>
  <c r="AY64" i="20"/>
  <c r="BO44" i="21"/>
  <c r="V101" i="21"/>
  <c r="CH101" i="21"/>
  <c r="U101" i="21"/>
  <c r="W101" i="21"/>
  <c r="CN101" i="21"/>
  <c r="BS101" i="21"/>
  <c r="CI101" i="21"/>
  <c r="CO43" i="21"/>
  <c r="BT43" i="21"/>
  <c r="BB83" i="21"/>
  <c r="BN83" i="21"/>
  <c r="BI26" i="21"/>
  <c r="AW26" i="21"/>
  <c r="AZ102" i="21"/>
  <c r="BL102" i="21"/>
  <c r="BJ64" i="20"/>
  <c r="AX64" i="20"/>
  <c r="BB45" i="21"/>
  <c r="BN45" i="21"/>
  <c r="CA42" i="21"/>
  <c r="R26" i="21"/>
  <c r="BU26" i="21" s="1"/>
  <c r="V45" i="21"/>
  <c r="BY45" i="21" s="1"/>
  <c r="BX100" i="21"/>
  <c r="CS100" i="21"/>
  <c r="BM45" i="20"/>
  <c r="BA45" i="20"/>
  <c r="BI26" i="20"/>
  <c r="AW26" i="20"/>
  <c r="CQ22" i="21"/>
  <c r="BV22" i="21"/>
  <c r="BA64" i="20"/>
  <c r="BM64" i="20"/>
  <c r="BV43" i="21"/>
  <c r="CQ43" i="21"/>
  <c r="BK45" i="21"/>
  <c r="AY45" i="21"/>
  <c r="CU82" i="21"/>
  <c r="BZ82" i="21"/>
  <c r="CV42" i="21"/>
  <c r="BH26" i="21"/>
  <c r="AV26" i="21"/>
  <c r="BB102" i="21"/>
  <c r="BN102" i="21"/>
  <c r="CV101" i="19"/>
  <c r="BZ102" i="19"/>
  <c r="BC32" i="19"/>
  <c r="BC89" i="19"/>
  <c r="BC70" i="19"/>
  <c r="BC107" i="19"/>
  <c r="BC51" i="19"/>
  <c r="BO107" i="19"/>
  <c r="BO70" i="19"/>
  <c r="BO51" i="19"/>
  <c r="BO32" i="19"/>
  <c r="BO89" i="19"/>
  <c r="CV25" i="19"/>
  <c r="BY26" i="19"/>
  <c r="CQ45" i="19"/>
  <c r="BZ84" i="19"/>
  <c r="BY102" i="19"/>
  <c r="CS64" i="19"/>
  <c r="CV63" i="19"/>
  <c r="BZ26" i="19"/>
  <c r="CT64" i="19"/>
  <c r="CR45" i="19"/>
  <c r="CS26" i="19"/>
  <c r="CA63" i="19"/>
  <c r="BY84" i="19"/>
  <c r="BT64" i="19"/>
  <c r="CP26" i="19"/>
  <c r="CS84" i="19"/>
  <c r="BY45" i="19"/>
  <c r="CQ26" i="19"/>
  <c r="BT26" i="19"/>
  <c r="CV44" i="19"/>
  <c r="CQ64" i="19"/>
  <c r="CV83" i="19"/>
  <c r="CA25" i="19"/>
  <c r="BW84" i="19"/>
  <c r="Q46" i="19"/>
  <c r="CO46" i="19" s="1"/>
  <c r="BS46" i="19"/>
  <c r="CP45" i="19"/>
  <c r="BV84" i="19"/>
  <c r="CA83" i="19"/>
  <c r="CI46" i="19"/>
  <c r="CS102" i="19"/>
  <c r="CU64" i="19"/>
  <c r="CP64" i="19"/>
  <c r="S65" i="19"/>
  <c r="CQ65" i="19" s="1"/>
  <c r="V65" i="19"/>
  <c r="BY65" i="19" s="1"/>
  <c r="U65" i="19"/>
  <c r="BX65" i="19" s="1"/>
  <c r="CI65" i="19"/>
  <c r="W65" i="19"/>
  <c r="BZ65" i="19" s="1"/>
  <c r="CH65" i="19"/>
  <c r="R65" i="19"/>
  <c r="CP65" i="19" s="1"/>
  <c r="T65" i="19"/>
  <c r="CR65" i="19" s="1"/>
  <c r="BS65" i="19"/>
  <c r="CN65" i="19"/>
  <c r="Q65" i="19"/>
  <c r="CO65" i="19" s="1"/>
  <c r="V103" i="19"/>
  <c r="CT103" i="19" s="1"/>
  <c r="U103" i="19"/>
  <c r="CS103" i="19" s="1"/>
  <c r="CN103" i="19"/>
  <c r="BS103" i="19"/>
  <c r="CI103" i="19"/>
  <c r="CH103" i="19"/>
  <c r="W103" i="19"/>
  <c r="CU103" i="19" s="1"/>
  <c r="BS85" i="19"/>
  <c r="U85" i="19"/>
  <c r="CS85" i="19" s="1"/>
  <c r="S85" i="19"/>
  <c r="BV85" i="19" s="1"/>
  <c r="CH85" i="19"/>
  <c r="CN85" i="19"/>
  <c r="R85" i="19"/>
  <c r="CP85" i="19" s="1"/>
  <c r="CI85" i="19"/>
  <c r="V85" i="19"/>
  <c r="CT85" i="19" s="1"/>
  <c r="T85" i="19"/>
  <c r="CR85" i="19" s="1"/>
  <c r="W85" i="19"/>
  <c r="BZ85" i="19" s="1"/>
  <c r="Q85" i="19"/>
  <c r="BT85" i="19" s="1"/>
  <c r="T27" i="19"/>
  <c r="CR27" i="19" s="1"/>
  <c r="CN27" i="19"/>
  <c r="BS27" i="19"/>
  <c r="CI27" i="19"/>
  <c r="Q27" i="19"/>
  <c r="BT27" i="19" s="1"/>
  <c r="S27" i="19"/>
  <c r="CQ27" i="19" s="1"/>
  <c r="W27" i="19"/>
  <c r="BZ27" i="19" s="1"/>
  <c r="CH27" i="19"/>
  <c r="V27" i="19"/>
  <c r="CT27" i="19" s="1"/>
  <c r="R27" i="19"/>
  <c r="BU27" i="19" s="1"/>
  <c r="U27" i="19"/>
  <c r="CS27" i="19" s="1"/>
  <c r="U46" i="19"/>
  <c r="CS46" i="19" s="1"/>
  <c r="CH46" i="19"/>
  <c r="CU45" i="19"/>
  <c r="S46" i="19"/>
  <c r="BV46" i="19" s="1"/>
  <c r="R46" i="19"/>
  <c r="BU46" i="19" s="1"/>
  <c r="T46" i="19"/>
  <c r="CR46" i="19" s="1"/>
  <c r="BW26" i="19"/>
  <c r="CP84" i="19"/>
  <c r="V46" i="19"/>
  <c r="CT46" i="19" s="1"/>
  <c r="CO45" i="19"/>
  <c r="BW64" i="19"/>
  <c r="BX45" i="19"/>
  <c r="W46" i="19"/>
  <c r="CU46" i="19" s="1"/>
  <c r="CN46" i="19"/>
  <c r="BM108" i="19"/>
  <c r="BA108" i="19"/>
  <c r="BL90" i="19"/>
  <c r="AZ90" i="19"/>
  <c r="BL33" i="19"/>
  <c r="AZ33" i="19"/>
  <c r="BM71" i="19"/>
  <c r="BA71" i="19"/>
  <c r="BI52" i="19"/>
  <c r="AW52" i="19"/>
  <c r="BM90" i="19"/>
  <c r="BA90" i="19"/>
  <c r="BH33" i="19"/>
  <c r="AV33" i="19"/>
  <c r="BN71" i="19"/>
  <c r="BB71" i="19"/>
  <c r="BJ52" i="19"/>
  <c r="AX52" i="19"/>
  <c r="BL108" i="19"/>
  <c r="AZ108" i="19"/>
  <c r="BI90" i="19"/>
  <c r="AW90" i="19"/>
  <c r="BI33" i="19"/>
  <c r="AW33" i="19"/>
  <c r="BH71" i="19"/>
  <c r="AV71" i="19"/>
  <c r="BN52" i="19"/>
  <c r="BB52" i="19"/>
  <c r="BN108" i="19"/>
  <c r="BB108" i="19"/>
  <c r="BJ90" i="19"/>
  <c r="AX90" i="19"/>
  <c r="BJ33" i="19"/>
  <c r="AX33" i="19"/>
  <c r="BJ71" i="19"/>
  <c r="AX71" i="19"/>
  <c r="BK52" i="19"/>
  <c r="AY52" i="19"/>
  <c r="BG109" i="19"/>
  <c r="L109" i="19"/>
  <c r="M109" i="19"/>
  <c r="K109" i="19"/>
  <c r="AU109" i="19"/>
  <c r="BN90" i="19"/>
  <c r="BB90" i="19"/>
  <c r="BL52" i="19"/>
  <c r="AZ52" i="19"/>
  <c r="BH90" i="19"/>
  <c r="AV90" i="19"/>
  <c r="BN33" i="19"/>
  <c r="BB33" i="19"/>
  <c r="BI71" i="19"/>
  <c r="AW71" i="19"/>
  <c r="BM52" i="19"/>
  <c r="BA52" i="19"/>
  <c r="BK90" i="19"/>
  <c r="AY90" i="19"/>
  <c r="BK33" i="19"/>
  <c r="AY33" i="19"/>
  <c r="BK71" i="19"/>
  <c r="AY71" i="19"/>
  <c r="BH52" i="19"/>
  <c r="AV52" i="19"/>
  <c r="BM33" i="19"/>
  <c r="BA33" i="19"/>
  <c r="BL71" i="19"/>
  <c r="AZ71" i="19"/>
  <c r="CW27" i="4"/>
  <c r="CA27" i="4"/>
  <c r="CB27" i="4" s="1"/>
  <c r="CW103" i="4"/>
  <c r="CT28" i="4"/>
  <c r="BX28" i="4"/>
  <c r="CU28" i="4"/>
  <c r="BY28" i="4"/>
  <c r="O30" i="4"/>
  <c r="AS30" i="4" s="1"/>
  <c r="W29" i="4"/>
  <c r="V29" i="4"/>
  <c r="U29" i="4"/>
  <c r="T29" i="4"/>
  <c r="S29" i="4"/>
  <c r="R29" i="4"/>
  <c r="Q29" i="4"/>
  <c r="P29" i="4"/>
  <c r="BS29" i="4"/>
  <c r="CO29" i="4"/>
  <c r="O49" i="4"/>
  <c r="AS49" i="4" s="1"/>
  <c r="R48" i="4"/>
  <c r="Q48" i="4"/>
  <c r="S48" i="4"/>
  <c r="W48" i="4"/>
  <c r="V48" i="4"/>
  <c r="U48" i="4"/>
  <c r="T48" i="4"/>
  <c r="O68" i="4"/>
  <c r="U67" i="4"/>
  <c r="T67" i="4"/>
  <c r="W67" i="4"/>
  <c r="V67" i="4"/>
  <c r="S67" i="4"/>
  <c r="R67" i="4"/>
  <c r="Q67" i="4"/>
  <c r="BZ28" i="4"/>
  <c r="CV28" i="4"/>
  <c r="CS28" i="4"/>
  <c r="BW28" i="4"/>
  <c r="BT28" i="4"/>
  <c r="CP28" i="4"/>
  <c r="CQ28" i="4"/>
  <c r="BU28" i="4"/>
  <c r="BV28" i="4"/>
  <c r="CR28" i="4"/>
  <c r="O107" i="4"/>
  <c r="U106" i="4"/>
  <c r="W106" i="4"/>
  <c r="V106" i="4"/>
  <c r="CA103" i="4"/>
  <c r="CB103" i="4" s="1"/>
  <c r="CA46" i="4"/>
  <c r="CB46" i="4" s="1"/>
  <c r="CW65" i="4"/>
  <c r="CW46" i="4"/>
  <c r="CA65" i="4"/>
  <c r="CB65" i="4" s="1"/>
  <c r="BV66" i="4"/>
  <c r="CR66" i="4"/>
  <c r="BT47" i="4"/>
  <c r="CP47" i="4"/>
  <c r="CS47" i="4"/>
  <c r="BW47" i="4"/>
  <c r="CT66" i="4"/>
  <c r="BX66" i="4"/>
  <c r="CQ47" i="4"/>
  <c r="BU47" i="4"/>
  <c r="BS67" i="4"/>
  <c r="CO67" i="4"/>
  <c r="P67" i="4"/>
  <c r="BW66" i="4"/>
  <c r="CS66" i="4"/>
  <c r="CP66" i="4"/>
  <c r="BT66" i="4"/>
  <c r="BY104" i="4"/>
  <c r="CU104" i="4"/>
  <c r="CV47" i="4"/>
  <c r="BZ47" i="4"/>
  <c r="CT47" i="4"/>
  <c r="BX47" i="4"/>
  <c r="P105" i="4"/>
  <c r="CO105" i="4"/>
  <c r="BS105" i="4"/>
  <c r="CU47" i="4"/>
  <c r="BY47" i="4"/>
  <c r="CR47" i="4"/>
  <c r="BV47" i="4"/>
  <c r="BY66" i="4"/>
  <c r="CU66" i="4"/>
  <c r="BU66" i="4"/>
  <c r="CQ66" i="4"/>
  <c r="CT104" i="4"/>
  <c r="BX104" i="4"/>
  <c r="BS48" i="4"/>
  <c r="CO48" i="4"/>
  <c r="P48" i="4"/>
  <c r="BZ66" i="4"/>
  <c r="CV66" i="4"/>
  <c r="BZ104" i="4"/>
  <c r="CV104" i="4"/>
  <c r="BO105" i="4"/>
  <c r="BC48" i="4"/>
  <c r="BO48" i="4"/>
  <c r="BC105" i="4"/>
  <c r="BC30" i="4"/>
  <c r="BC67" i="4"/>
  <c r="BO30" i="4"/>
  <c r="BC87" i="4"/>
  <c r="BO67" i="4"/>
  <c r="BO87" i="4"/>
  <c r="BM88" i="4"/>
  <c r="BA88" i="4"/>
  <c r="BN49" i="4"/>
  <c r="BB49" i="4"/>
  <c r="BG32" i="4"/>
  <c r="F33" i="4"/>
  <c r="AU32" i="4"/>
  <c r="BH88" i="4"/>
  <c r="AV88" i="4"/>
  <c r="AZ49" i="4"/>
  <c r="BL49" i="4"/>
  <c r="BH31" i="4"/>
  <c r="AV31" i="4"/>
  <c r="BN68" i="4"/>
  <c r="BB68" i="4"/>
  <c r="BM31" i="4"/>
  <c r="BA31" i="4"/>
  <c r="BB106" i="4"/>
  <c r="BN106" i="4"/>
  <c r="BN88" i="4"/>
  <c r="BB88" i="4"/>
  <c r="BI49" i="4"/>
  <c r="AW49" i="4"/>
  <c r="F70" i="4"/>
  <c r="BG69" i="4"/>
  <c r="AU69" i="4"/>
  <c r="BI31" i="4"/>
  <c r="AW31" i="4"/>
  <c r="BM68" i="4"/>
  <c r="BA68" i="4"/>
  <c r="BM106" i="4"/>
  <c r="BA106" i="4"/>
  <c r="BI88" i="4"/>
  <c r="AW88" i="4"/>
  <c r="BH68" i="4"/>
  <c r="AV68" i="4"/>
  <c r="BI68" i="4"/>
  <c r="AW68" i="4"/>
  <c r="BK31" i="4"/>
  <c r="AY31" i="4"/>
  <c r="BJ31" i="4"/>
  <c r="AX31" i="4"/>
  <c r="BG89" i="4"/>
  <c r="F90" i="4"/>
  <c r="AU89" i="4"/>
  <c r="BG50" i="4"/>
  <c r="F51" i="4"/>
  <c r="AU50" i="4"/>
  <c r="BJ68" i="4"/>
  <c r="AX68" i="4"/>
  <c r="BL31" i="4"/>
  <c r="AZ31" i="4"/>
  <c r="BJ49" i="4"/>
  <c r="AX49" i="4"/>
  <c r="BL106" i="4"/>
  <c r="AZ106" i="4"/>
  <c r="BK88" i="4"/>
  <c r="AY88" i="4"/>
  <c r="BJ88" i="4"/>
  <c r="AX88" i="4"/>
  <c r="BK49" i="4"/>
  <c r="AY49" i="4"/>
  <c r="BK68" i="4"/>
  <c r="AY68" i="4"/>
  <c r="BN31" i="4"/>
  <c r="BB31" i="4"/>
  <c r="BG107" i="4"/>
  <c r="F108" i="4"/>
  <c r="AU107" i="4"/>
  <c r="BM49" i="4"/>
  <c r="BA49" i="4"/>
  <c r="BL88" i="4"/>
  <c r="AZ88" i="4"/>
  <c r="BH49" i="4"/>
  <c r="AV49" i="4"/>
  <c r="BL68" i="4"/>
  <c r="AZ68" i="4"/>
  <c r="R87" i="4" l="1"/>
  <c r="BU87" i="4" s="1"/>
  <c r="BI117" i="21"/>
  <c r="AY117" i="21"/>
  <c r="AW117" i="21"/>
  <c r="AX117" i="21"/>
  <c r="BK117" i="21"/>
  <c r="BH117" i="21"/>
  <c r="AV117" i="21"/>
  <c r="P33" i="19"/>
  <c r="F33" i="20"/>
  <c r="P33" i="20" s="1"/>
  <c r="AW107" i="20"/>
  <c r="BI107" i="20"/>
  <c r="P90" i="19"/>
  <c r="F90" i="20"/>
  <c r="P90" i="20" s="1"/>
  <c r="AX107" i="20"/>
  <c r="BJ107" i="20"/>
  <c r="AY107" i="20"/>
  <c r="BK107" i="20"/>
  <c r="P52" i="19"/>
  <c r="F52" i="20"/>
  <c r="P52" i="20" s="1"/>
  <c r="F109" i="20"/>
  <c r="P109" i="19"/>
  <c r="BJ117" i="21"/>
  <c r="G108" i="20"/>
  <c r="I108" i="20"/>
  <c r="H108" i="20"/>
  <c r="J108" i="20"/>
  <c r="P108" i="20"/>
  <c r="F71" i="20"/>
  <c r="P71" i="20" s="1"/>
  <c r="P71" i="19"/>
  <c r="AV107" i="20"/>
  <c r="BH107" i="20"/>
  <c r="CJ87" i="4"/>
  <c r="CA85" i="4"/>
  <c r="CB85" i="4" s="1"/>
  <c r="S87" i="4"/>
  <c r="CR87" i="4" s="1"/>
  <c r="BV86" i="4"/>
  <c r="BU86" i="4"/>
  <c r="CT86" i="4"/>
  <c r="BW86" i="4"/>
  <c r="O88" i="4"/>
  <c r="CI88" i="4" s="1"/>
  <c r="CI87" i="4"/>
  <c r="CW85" i="4"/>
  <c r="CU86" i="4"/>
  <c r="BZ86" i="4"/>
  <c r="BT86" i="4"/>
  <c r="T87" i="4"/>
  <c r="BW87" i="4" s="1"/>
  <c r="CO87" i="4"/>
  <c r="V87" i="4"/>
  <c r="CU87" i="4" s="1"/>
  <c r="U87" i="4"/>
  <c r="CT87" i="4" s="1"/>
  <c r="BS87" i="4"/>
  <c r="W87" i="4"/>
  <c r="BZ87" i="4" s="1"/>
  <c r="P87" i="4"/>
  <c r="BK109" i="19"/>
  <c r="BK117" i="19" s="1"/>
  <c r="AY109" i="19"/>
  <c r="AY117" i="19" s="1"/>
  <c r="AV107" i="4"/>
  <c r="BH107" i="4"/>
  <c r="G40" i="22"/>
  <c r="I51" i="4"/>
  <c r="M51" i="4"/>
  <c r="J51" i="4"/>
  <c r="G51" i="4"/>
  <c r="K51" i="4"/>
  <c r="H51" i="4"/>
  <c r="L51" i="4"/>
  <c r="BJ109" i="19"/>
  <c r="BJ117" i="19" s="1"/>
  <c r="AX109" i="19"/>
  <c r="AX117" i="19" s="1"/>
  <c r="AY107" i="4"/>
  <c r="BK107" i="4"/>
  <c r="BH109" i="19"/>
  <c r="BH117" i="19" s="1"/>
  <c r="AV109" i="19"/>
  <c r="AV117" i="19" s="1"/>
  <c r="BI107" i="4"/>
  <c r="AW107" i="4"/>
  <c r="G22" i="22"/>
  <c r="G33" i="4"/>
  <c r="K33" i="4"/>
  <c r="H33" i="4"/>
  <c r="L33" i="4"/>
  <c r="I33" i="4"/>
  <c r="M33" i="4"/>
  <c r="J33" i="4"/>
  <c r="G108" i="4"/>
  <c r="I108" i="4"/>
  <c r="H108" i="4"/>
  <c r="J108" i="4"/>
  <c r="G97" i="22"/>
  <c r="K108" i="4"/>
  <c r="L108" i="4"/>
  <c r="M108" i="4"/>
  <c r="G79" i="22"/>
  <c r="H90" i="4"/>
  <c r="L90" i="4"/>
  <c r="I90" i="4"/>
  <c r="M90" i="4"/>
  <c r="J90" i="4"/>
  <c r="G90" i="4"/>
  <c r="K90" i="4"/>
  <c r="G59" i="22"/>
  <c r="H70" i="4"/>
  <c r="L70" i="4"/>
  <c r="I70" i="4"/>
  <c r="M70" i="4"/>
  <c r="J70" i="4"/>
  <c r="G70" i="4"/>
  <c r="K70" i="4"/>
  <c r="AW109" i="19"/>
  <c r="AW117" i="19" s="1"/>
  <c r="BI109" i="19"/>
  <c r="BI117" i="19" s="1"/>
  <c r="AX107" i="4"/>
  <c r="BJ107" i="4"/>
  <c r="AN2" i="24"/>
  <c r="AN7" i="24" s="1"/>
  <c r="AN13" i="24" s="1"/>
  <c r="AM7" i="24"/>
  <c r="AM13" i="24" s="1"/>
  <c r="AL4" i="24"/>
  <c r="AL10" i="24" s="1"/>
  <c r="AL3" i="24"/>
  <c r="AL9" i="24" s="1"/>
  <c r="AL6" i="24"/>
  <c r="AL12" i="24" s="1"/>
  <c r="AL5" i="24"/>
  <c r="AL11" i="24" s="1"/>
  <c r="CJ49" i="4"/>
  <c r="CI49" i="4"/>
  <c r="CJ30" i="4"/>
  <c r="CI30" i="4"/>
  <c r="CI107" i="4"/>
  <c r="CJ107" i="4"/>
  <c r="CI68" i="4"/>
  <c r="CJ68" i="4"/>
  <c r="O90" i="22"/>
  <c r="CV62" i="21"/>
  <c r="CV102" i="19"/>
  <c r="V85" i="20"/>
  <c r="CT85" i="20" s="1"/>
  <c r="BT103" i="19"/>
  <c r="CO103" i="19"/>
  <c r="BW102" i="20"/>
  <c r="CR102" i="20"/>
  <c r="T103" i="21"/>
  <c r="S103" i="21"/>
  <c r="R103" i="21"/>
  <c r="Q103" i="21"/>
  <c r="Q107" i="4"/>
  <c r="R107" i="4"/>
  <c r="T107" i="4"/>
  <c r="S107" i="4"/>
  <c r="BU103" i="19"/>
  <c r="CP103" i="19"/>
  <c r="BT106" i="4"/>
  <c r="CP106" i="4"/>
  <c r="CO102" i="21"/>
  <c r="BT102" i="21"/>
  <c r="CV101" i="20"/>
  <c r="CQ103" i="19"/>
  <c r="BV103" i="19"/>
  <c r="BU106" i="4"/>
  <c r="CQ106" i="4"/>
  <c r="CR102" i="21"/>
  <c r="BW102" i="21"/>
  <c r="J93" i="22"/>
  <c r="K93" i="22" s="1"/>
  <c r="S104" i="19"/>
  <c r="R104" i="19"/>
  <c r="T104" i="19"/>
  <c r="Q104" i="19"/>
  <c r="BW103" i="19"/>
  <c r="CR103" i="19"/>
  <c r="CR106" i="4"/>
  <c r="BV106" i="4"/>
  <c r="CP102" i="21"/>
  <c r="BU102" i="21"/>
  <c r="CS106" i="4"/>
  <c r="BW106" i="4"/>
  <c r="BT101" i="21"/>
  <c r="CO101" i="21"/>
  <c r="BV102" i="21"/>
  <c r="CQ102" i="21"/>
  <c r="BT102" i="20"/>
  <c r="CO102" i="20"/>
  <c r="BU101" i="21"/>
  <c r="CP101" i="21"/>
  <c r="S103" i="20"/>
  <c r="R103" i="20"/>
  <c r="T103" i="20"/>
  <c r="Q103" i="20"/>
  <c r="CP102" i="20"/>
  <c r="BU102" i="20"/>
  <c r="BV101" i="21"/>
  <c r="CQ101" i="21"/>
  <c r="BV102" i="20"/>
  <c r="CQ102" i="20"/>
  <c r="CR101" i="21"/>
  <c r="BW101" i="21"/>
  <c r="O91" i="22"/>
  <c r="CN103" i="21"/>
  <c r="N92" i="22"/>
  <c r="CI103" i="20"/>
  <c r="L92" i="22"/>
  <c r="CA62" i="21"/>
  <c r="BY63" i="21"/>
  <c r="BT63" i="21"/>
  <c r="BV63" i="21"/>
  <c r="BW63" i="21"/>
  <c r="BY45" i="20"/>
  <c r="CP63" i="21"/>
  <c r="Q85" i="21"/>
  <c r="CO85" i="21" s="1"/>
  <c r="N74" i="22"/>
  <c r="W65" i="21"/>
  <c r="CU65" i="21" s="1"/>
  <c r="N54" i="22"/>
  <c r="U85" i="20"/>
  <c r="CS85" i="20" s="1"/>
  <c r="L74" i="22"/>
  <c r="M74" i="22" s="1"/>
  <c r="O53" i="22"/>
  <c r="CI65" i="20"/>
  <c r="L54" i="22"/>
  <c r="M54" i="22" s="1"/>
  <c r="S46" i="20"/>
  <c r="CQ46" i="20" s="1"/>
  <c r="L35" i="22"/>
  <c r="M35" i="22" s="1"/>
  <c r="O15" i="22"/>
  <c r="M73" i="22"/>
  <c r="CR45" i="21"/>
  <c r="CH27" i="21"/>
  <c r="N16" i="22"/>
  <c r="O34" i="22"/>
  <c r="K36" i="22"/>
  <c r="CH27" i="20"/>
  <c r="L16" i="22"/>
  <c r="M16" i="22" s="1"/>
  <c r="O52" i="22"/>
  <c r="CU63" i="21"/>
  <c r="BZ63" i="21"/>
  <c r="CV63" i="20"/>
  <c r="BX26" i="20"/>
  <c r="CN85" i="20"/>
  <c r="CV25" i="21"/>
  <c r="CV25" i="20"/>
  <c r="BY26" i="20"/>
  <c r="R85" i="20"/>
  <c r="CP85" i="20" s="1"/>
  <c r="CH85" i="20"/>
  <c r="CA44" i="20"/>
  <c r="Q85" i="20"/>
  <c r="CO85" i="20" s="1"/>
  <c r="CA63" i="20"/>
  <c r="BS85" i="20"/>
  <c r="BZ26" i="20"/>
  <c r="CA101" i="20"/>
  <c r="CI85" i="20"/>
  <c r="BU45" i="20"/>
  <c r="BX45" i="20"/>
  <c r="CA25" i="20"/>
  <c r="CV44" i="20"/>
  <c r="BV45" i="20"/>
  <c r="BW45" i="20"/>
  <c r="T85" i="20"/>
  <c r="BW85" i="20" s="1"/>
  <c r="BW26" i="20"/>
  <c r="Q65" i="20"/>
  <c r="CO65" i="20" s="1"/>
  <c r="S85" i="20"/>
  <c r="CQ85" i="20" s="1"/>
  <c r="CU45" i="20"/>
  <c r="CV45" i="20" s="1"/>
  <c r="CR26" i="21"/>
  <c r="BX102" i="20"/>
  <c r="BZ102" i="21"/>
  <c r="BS103" i="20"/>
  <c r="CT102" i="20"/>
  <c r="V27" i="20"/>
  <c r="BY27" i="20" s="1"/>
  <c r="BT45" i="20"/>
  <c r="BU26" i="20"/>
  <c r="CU102" i="20"/>
  <c r="U103" i="20"/>
  <c r="BX103" i="20" s="1"/>
  <c r="BY103" i="19"/>
  <c r="CA83" i="20"/>
  <c r="S27" i="20"/>
  <c r="CQ27" i="20" s="1"/>
  <c r="W103" i="20"/>
  <c r="CU103" i="20" s="1"/>
  <c r="T27" i="20"/>
  <c r="CR27" i="20" s="1"/>
  <c r="V103" i="20"/>
  <c r="CT103" i="20" s="1"/>
  <c r="R65" i="20"/>
  <c r="BU65" i="20" s="1"/>
  <c r="T65" i="20"/>
  <c r="CR65" i="20" s="1"/>
  <c r="U65" i="20"/>
  <c r="CS65" i="20" s="1"/>
  <c r="V65" i="20"/>
  <c r="BY65" i="20" s="1"/>
  <c r="Q27" i="20"/>
  <c r="CO27" i="20" s="1"/>
  <c r="CN27" i="20"/>
  <c r="CN65" i="20"/>
  <c r="W65" i="20"/>
  <c r="BZ65" i="20" s="1"/>
  <c r="U27" i="20"/>
  <c r="BX27" i="20" s="1"/>
  <c r="CQ26" i="20"/>
  <c r="S65" i="20"/>
  <c r="CQ65" i="20" s="1"/>
  <c r="CH65" i="20"/>
  <c r="CI27" i="20"/>
  <c r="CO26" i="20"/>
  <c r="BS27" i="20"/>
  <c r="BS65" i="20"/>
  <c r="R27" i="20"/>
  <c r="BU27" i="20" s="1"/>
  <c r="W27" i="20"/>
  <c r="CU27" i="20" s="1"/>
  <c r="CA44" i="21"/>
  <c r="CN103" i="20"/>
  <c r="R46" i="20"/>
  <c r="BU46" i="20" s="1"/>
  <c r="CH103" i="20"/>
  <c r="J76" i="22"/>
  <c r="K76" i="22" s="1"/>
  <c r="J56" i="22"/>
  <c r="K56" i="22" s="1"/>
  <c r="J37" i="22"/>
  <c r="J18" i="22"/>
  <c r="K18" i="22" s="1"/>
  <c r="CO45" i="21"/>
  <c r="CV44" i="21"/>
  <c r="BS103" i="21"/>
  <c r="V103" i="21"/>
  <c r="CT103" i="21" s="1"/>
  <c r="CA25" i="21"/>
  <c r="W103" i="21"/>
  <c r="BZ103" i="21" s="1"/>
  <c r="CQ64" i="20"/>
  <c r="CP45" i="21"/>
  <c r="CV83" i="20"/>
  <c r="V85" i="21"/>
  <c r="BY85" i="21" s="1"/>
  <c r="T27" i="21"/>
  <c r="CR27" i="21" s="1"/>
  <c r="BY64" i="20"/>
  <c r="CN27" i="21"/>
  <c r="R27" i="21"/>
  <c r="BU27" i="21" s="1"/>
  <c r="CA102" i="19"/>
  <c r="U65" i="21"/>
  <c r="BX65" i="21" s="1"/>
  <c r="CS102" i="21"/>
  <c r="Q27" i="21"/>
  <c r="CO27" i="21" s="1"/>
  <c r="BS27" i="21"/>
  <c r="CI27" i="21"/>
  <c r="BZ45" i="21"/>
  <c r="W27" i="21"/>
  <c r="CU27" i="21" s="1"/>
  <c r="CT26" i="21"/>
  <c r="CN46" i="20"/>
  <c r="BS46" i="20"/>
  <c r="T46" i="20"/>
  <c r="BW46" i="20" s="1"/>
  <c r="CH103" i="21"/>
  <c r="CT45" i="21"/>
  <c r="CP64" i="20"/>
  <c r="CH46" i="20"/>
  <c r="V27" i="21"/>
  <c r="BY27" i="21" s="1"/>
  <c r="U27" i="21"/>
  <c r="CS27" i="21" s="1"/>
  <c r="W46" i="20"/>
  <c r="BZ46" i="20" s="1"/>
  <c r="CI46" i="20"/>
  <c r="CR64" i="20"/>
  <c r="V46" i="20"/>
  <c r="BY46" i="20" s="1"/>
  <c r="CS64" i="20"/>
  <c r="U46" i="20"/>
  <c r="BX46" i="20" s="1"/>
  <c r="S27" i="21"/>
  <c r="CQ27" i="21" s="1"/>
  <c r="Q46" i="20"/>
  <c r="CO46" i="20" s="1"/>
  <c r="BC102" i="20"/>
  <c r="CS26" i="21"/>
  <c r="BC26" i="20"/>
  <c r="BO45" i="20"/>
  <c r="U103" i="21"/>
  <c r="BX103" i="21" s="1"/>
  <c r="BO102" i="20"/>
  <c r="BO26" i="20"/>
  <c r="CP26" i="21"/>
  <c r="CI103" i="21"/>
  <c r="BC26" i="21"/>
  <c r="BC64" i="20"/>
  <c r="BO26" i="21"/>
  <c r="BO64" i="20"/>
  <c r="BC45" i="20"/>
  <c r="BZ64" i="20"/>
  <c r="BX45" i="21"/>
  <c r="CO26" i="21"/>
  <c r="BY102" i="21"/>
  <c r="BC102" i="21"/>
  <c r="BC101" i="21"/>
  <c r="CN65" i="21"/>
  <c r="BS85" i="21"/>
  <c r="U85" i="21"/>
  <c r="BX85" i="21" s="1"/>
  <c r="R65" i="21"/>
  <c r="CP65" i="21" s="1"/>
  <c r="S85" i="21"/>
  <c r="CQ85" i="21" s="1"/>
  <c r="CH85" i="21"/>
  <c r="V65" i="21"/>
  <c r="CT65" i="21" s="1"/>
  <c r="R85" i="21"/>
  <c r="CP85" i="21" s="1"/>
  <c r="S65" i="21"/>
  <c r="BV65" i="21" s="1"/>
  <c r="BS65" i="21"/>
  <c r="CN85" i="21"/>
  <c r="CI85" i="21"/>
  <c r="T65" i="21"/>
  <c r="BW65" i="21" s="1"/>
  <c r="CH65" i="21"/>
  <c r="T85" i="21"/>
  <c r="CR85" i="21" s="1"/>
  <c r="CA22" i="21"/>
  <c r="CV22" i="21"/>
  <c r="Q65" i="21"/>
  <c r="CO65" i="21" s="1"/>
  <c r="CI65" i="21"/>
  <c r="W85" i="21"/>
  <c r="BZ85" i="21" s="1"/>
  <c r="CU26" i="21"/>
  <c r="BO83" i="21"/>
  <c r="BO101" i="21"/>
  <c r="BC45" i="21"/>
  <c r="BV45" i="21"/>
  <c r="CO64" i="20"/>
  <c r="CV100" i="21"/>
  <c r="BC83" i="21"/>
  <c r="CA100" i="21"/>
  <c r="BO102" i="21"/>
  <c r="K104" i="21"/>
  <c r="M104" i="21"/>
  <c r="L104" i="21"/>
  <c r="AU104" i="21"/>
  <c r="BG104" i="21"/>
  <c r="M86" i="21"/>
  <c r="H86" i="21"/>
  <c r="L86" i="21"/>
  <c r="K86" i="21"/>
  <c r="J86" i="21"/>
  <c r="I86" i="21"/>
  <c r="G86" i="21"/>
  <c r="AU86" i="21"/>
  <c r="BG86" i="21"/>
  <c r="G66" i="21"/>
  <c r="K66" i="21"/>
  <c r="J66" i="21"/>
  <c r="M66" i="21"/>
  <c r="L66" i="21"/>
  <c r="I66" i="21"/>
  <c r="H66" i="21"/>
  <c r="AU66" i="21"/>
  <c r="BG66" i="21"/>
  <c r="CU101" i="21"/>
  <c r="BZ101" i="21"/>
  <c r="BZ83" i="21"/>
  <c r="CU83" i="21"/>
  <c r="BM64" i="21"/>
  <c r="BA64" i="21"/>
  <c r="AZ84" i="20"/>
  <c r="BL84" i="20"/>
  <c r="AY85" i="21"/>
  <c r="BK85" i="21"/>
  <c r="BM65" i="21"/>
  <c r="BA65" i="21"/>
  <c r="BX101" i="21"/>
  <c r="CS101" i="21"/>
  <c r="BW83" i="21"/>
  <c r="CR83" i="21"/>
  <c r="AV64" i="21"/>
  <c r="BH64" i="21"/>
  <c r="AW65" i="20"/>
  <c r="BI65" i="20"/>
  <c r="BA84" i="20"/>
  <c r="BM84" i="20"/>
  <c r="AV27" i="21"/>
  <c r="BH27" i="21"/>
  <c r="BB85" i="20"/>
  <c r="BN85" i="20"/>
  <c r="BB103" i="20"/>
  <c r="BN103" i="20"/>
  <c r="BJ27" i="20"/>
  <c r="AX27" i="20"/>
  <c r="BK46" i="20"/>
  <c r="AY46" i="20"/>
  <c r="CV82" i="21"/>
  <c r="AW27" i="21"/>
  <c r="BI27" i="21"/>
  <c r="CP83" i="21"/>
  <c r="BU83" i="21"/>
  <c r="BL64" i="21"/>
  <c r="AZ64" i="21"/>
  <c r="AX65" i="20"/>
  <c r="BJ65" i="20"/>
  <c r="BK27" i="21"/>
  <c r="AY27" i="21"/>
  <c r="BH85" i="20"/>
  <c r="AV85" i="20"/>
  <c r="BL103" i="20"/>
  <c r="AZ103" i="20"/>
  <c r="AZ27" i="20"/>
  <c r="BL27" i="20"/>
  <c r="BN46" i="20"/>
  <c r="BB46" i="20"/>
  <c r="CA82" i="21"/>
  <c r="BB85" i="21"/>
  <c r="BN85" i="21"/>
  <c r="AV65" i="21"/>
  <c r="BH65" i="21"/>
  <c r="BH65" i="20"/>
  <c r="AV65" i="20"/>
  <c r="R84" i="20"/>
  <c r="CH84" i="20"/>
  <c r="CN84" i="20"/>
  <c r="S84" i="20"/>
  <c r="CI84" i="20"/>
  <c r="U84" i="20"/>
  <c r="V84" i="20"/>
  <c r="BS84" i="20"/>
  <c r="Q84" i="20"/>
  <c r="W84" i="20"/>
  <c r="T84" i="20"/>
  <c r="AY85" i="20"/>
  <c r="BK85" i="20"/>
  <c r="BA27" i="20"/>
  <c r="BM27" i="20"/>
  <c r="BM46" i="20"/>
  <c r="BA46" i="20"/>
  <c r="K47" i="20"/>
  <c r="J47" i="20"/>
  <c r="L47" i="20"/>
  <c r="G47" i="20"/>
  <c r="H47" i="20"/>
  <c r="M47" i="20"/>
  <c r="I47" i="20"/>
  <c r="AU47" i="20"/>
  <c r="BG47" i="20"/>
  <c r="CA43" i="21"/>
  <c r="BY101" i="21"/>
  <c r="CT101" i="21"/>
  <c r="BV83" i="21"/>
  <c r="CQ83" i="21"/>
  <c r="BB64" i="21"/>
  <c r="BN64" i="21"/>
  <c r="BK65" i="20"/>
  <c r="AY65" i="20"/>
  <c r="AV84" i="20"/>
  <c r="BH84" i="20"/>
  <c r="BL27" i="21"/>
  <c r="AZ27" i="21"/>
  <c r="AX85" i="20"/>
  <c r="BJ85" i="20"/>
  <c r="BM103" i="20"/>
  <c r="BA103" i="20"/>
  <c r="BI46" i="20"/>
  <c r="AW46" i="20"/>
  <c r="BO45" i="21"/>
  <c r="AZ85" i="21"/>
  <c r="BL85" i="21"/>
  <c r="BK65" i="21"/>
  <c r="AY65" i="21"/>
  <c r="CV43" i="21"/>
  <c r="BY83" i="21"/>
  <c r="CT83" i="21"/>
  <c r="BI64" i="21"/>
  <c r="AW64" i="21"/>
  <c r="BI84" i="20"/>
  <c r="AW84" i="20"/>
  <c r="AX27" i="21"/>
  <c r="BJ27" i="21"/>
  <c r="BL85" i="20"/>
  <c r="AZ85" i="20"/>
  <c r="AW27" i="20"/>
  <c r="BI27" i="20"/>
  <c r="AV85" i="21"/>
  <c r="BH85" i="21"/>
  <c r="BN103" i="21"/>
  <c r="BB103" i="21"/>
  <c r="BN65" i="21"/>
  <c r="BB65" i="21"/>
  <c r="K104" i="20"/>
  <c r="L104" i="20"/>
  <c r="M104" i="20"/>
  <c r="AU104" i="20"/>
  <c r="BG104" i="20"/>
  <c r="CQ26" i="21"/>
  <c r="S64" i="21"/>
  <c r="CI64" i="21"/>
  <c r="V64" i="21"/>
  <c r="CH64" i="21"/>
  <c r="U64" i="21"/>
  <c r="BS64" i="21"/>
  <c r="Q64" i="21"/>
  <c r="T64" i="21"/>
  <c r="R64" i="21"/>
  <c r="CN64" i="21"/>
  <c r="W64" i="21"/>
  <c r="AY64" i="21"/>
  <c r="BK64" i="21"/>
  <c r="BL65" i="20"/>
  <c r="AZ65" i="20"/>
  <c r="BJ84" i="20"/>
  <c r="AX84" i="20"/>
  <c r="AW85" i="20"/>
  <c r="BI85" i="20"/>
  <c r="AY27" i="20"/>
  <c r="BK27" i="20"/>
  <c r="BL46" i="20"/>
  <c r="AZ46" i="20"/>
  <c r="BI85" i="21"/>
  <c r="AW85" i="21"/>
  <c r="AZ103" i="21"/>
  <c r="BL103" i="21"/>
  <c r="BI65" i="21"/>
  <c r="AW65" i="21"/>
  <c r="G86" i="20"/>
  <c r="J86" i="20"/>
  <c r="I86" i="20"/>
  <c r="K86" i="20"/>
  <c r="M86" i="20"/>
  <c r="H86" i="20"/>
  <c r="L86" i="20"/>
  <c r="BG86" i="20"/>
  <c r="AU86" i="20"/>
  <c r="G28" i="21"/>
  <c r="L28" i="21"/>
  <c r="M28" i="21"/>
  <c r="H28" i="21"/>
  <c r="K28" i="21"/>
  <c r="J28" i="21"/>
  <c r="I28" i="21"/>
  <c r="BG28" i="21"/>
  <c r="AU28" i="21"/>
  <c r="BT83" i="21"/>
  <c r="CO83" i="21"/>
  <c r="BJ64" i="21"/>
  <c r="AX64" i="21"/>
  <c r="BM65" i="20"/>
  <c r="BA65" i="20"/>
  <c r="AY84" i="20"/>
  <c r="BK84" i="20"/>
  <c r="BA27" i="21"/>
  <c r="BM27" i="21"/>
  <c r="BM85" i="20"/>
  <c r="BA85" i="20"/>
  <c r="BN27" i="20"/>
  <c r="BB27" i="20"/>
  <c r="BH46" i="20"/>
  <c r="AV46" i="20"/>
  <c r="BJ85" i="21"/>
  <c r="AX85" i="21"/>
  <c r="BA103" i="21"/>
  <c r="BM103" i="21"/>
  <c r="AZ65" i="21"/>
  <c r="BL65" i="21"/>
  <c r="G66" i="20"/>
  <c r="H66" i="20"/>
  <c r="M66" i="20"/>
  <c r="L66" i="20"/>
  <c r="K66" i="20"/>
  <c r="I66" i="20"/>
  <c r="J66" i="20"/>
  <c r="BG66" i="20"/>
  <c r="AU66" i="20"/>
  <c r="K28" i="20"/>
  <c r="G28" i="20"/>
  <c r="J28" i="20"/>
  <c r="L28" i="20"/>
  <c r="I28" i="20"/>
  <c r="H28" i="20"/>
  <c r="M28" i="20"/>
  <c r="AU28" i="20"/>
  <c r="BG28" i="20"/>
  <c r="M47" i="21"/>
  <c r="L47" i="21"/>
  <c r="G47" i="21"/>
  <c r="K47" i="21"/>
  <c r="J47" i="21"/>
  <c r="H47" i="21"/>
  <c r="I47" i="21"/>
  <c r="BG47" i="21"/>
  <c r="AU47" i="21"/>
  <c r="CS83" i="21"/>
  <c r="BX83" i="21"/>
  <c r="G46" i="21"/>
  <c r="M46" i="21"/>
  <c r="J46" i="21"/>
  <c r="H46" i="21"/>
  <c r="L46" i="21"/>
  <c r="K46" i="21"/>
  <c r="I46" i="21"/>
  <c r="BG46" i="21"/>
  <c r="AU46" i="21"/>
  <c r="N35" i="22"/>
  <c r="BB65" i="20"/>
  <c r="BN65" i="20"/>
  <c r="BB84" i="20"/>
  <c r="BN84" i="20"/>
  <c r="BB27" i="21"/>
  <c r="BN27" i="21"/>
  <c r="BH27" i="20"/>
  <c r="AV27" i="20"/>
  <c r="BJ46" i="20"/>
  <c r="AX46" i="20"/>
  <c r="BM85" i="21"/>
  <c r="BA85" i="21"/>
  <c r="BJ65" i="21"/>
  <c r="AX65" i="21"/>
  <c r="BC71" i="19"/>
  <c r="BC33" i="19"/>
  <c r="BC52" i="19"/>
  <c r="BC108" i="19"/>
  <c r="BO108" i="19"/>
  <c r="BO90" i="19"/>
  <c r="BO71" i="19"/>
  <c r="BO52" i="19"/>
  <c r="BO33" i="19"/>
  <c r="BT46" i="19"/>
  <c r="CA64" i="19"/>
  <c r="BY27" i="19"/>
  <c r="CA45" i="19"/>
  <c r="BX103" i="19"/>
  <c r="CO85" i="19"/>
  <c r="CQ85" i="19"/>
  <c r="CU65" i="19"/>
  <c r="CV84" i="19"/>
  <c r="CS65" i="19"/>
  <c r="BT65" i="19"/>
  <c r="BZ103" i="19"/>
  <c r="CQ46" i="19"/>
  <c r="CV26" i="19"/>
  <c r="CU85" i="19"/>
  <c r="CA84" i="19"/>
  <c r="CA26" i="19"/>
  <c r="BV65" i="19"/>
  <c r="BV27" i="19"/>
  <c r="BW85" i="19"/>
  <c r="CA26" i="21"/>
  <c r="CU27" i="19"/>
  <c r="BX85" i="19"/>
  <c r="CV45" i="19"/>
  <c r="CT65" i="19"/>
  <c r="BZ46" i="19"/>
  <c r="CO27" i="19"/>
  <c r="BY85" i="19"/>
  <c r="CV64" i="19"/>
  <c r="V66" i="19"/>
  <c r="CT66" i="19" s="1"/>
  <c r="Q66" i="19"/>
  <c r="CO66" i="19" s="1"/>
  <c r="BS66" i="19"/>
  <c r="R66" i="19"/>
  <c r="BU66" i="19" s="1"/>
  <c r="CI66" i="19"/>
  <c r="BX46" i="19"/>
  <c r="CU85" i="20"/>
  <c r="BZ85" i="20"/>
  <c r="W104" i="19"/>
  <c r="CU104" i="19" s="1"/>
  <c r="V104" i="19"/>
  <c r="CT104" i="19" s="1"/>
  <c r="BS104" i="19"/>
  <c r="CN104" i="19"/>
  <c r="CI104" i="19"/>
  <c r="CH104" i="19"/>
  <c r="U104" i="19"/>
  <c r="CS104" i="19" s="1"/>
  <c r="CH86" i="19"/>
  <c r="W86" i="19"/>
  <c r="CU86" i="19" s="1"/>
  <c r="CI86" i="19"/>
  <c r="T86" i="19"/>
  <c r="BW86" i="19" s="1"/>
  <c r="CN86" i="19"/>
  <c r="U86" i="19"/>
  <c r="BX86" i="19" s="1"/>
  <c r="Q86" i="19"/>
  <c r="CO86" i="19" s="1"/>
  <c r="S86" i="19"/>
  <c r="CQ86" i="19" s="1"/>
  <c r="BS86" i="19"/>
  <c r="V86" i="19"/>
  <c r="CT86" i="19" s="1"/>
  <c r="R86" i="19"/>
  <c r="CP86" i="19" s="1"/>
  <c r="BS28" i="19"/>
  <c r="CN28" i="19"/>
  <c r="Q28" i="19"/>
  <c r="CO28" i="19" s="1"/>
  <c r="CI28" i="19"/>
  <c r="W28" i="19"/>
  <c r="CU28" i="19" s="1"/>
  <c r="T28" i="19"/>
  <c r="BW28" i="19" s="1"/>
  <c r="CH28" i="19"/>
  <c r="V28" i="19"/>
  <c r="BY28" i="19" s="1"/>
  <c r="S28" i="19"/>
  <c r="CQ28" i="19" s="1"/>
  <c r="U28" i="19"/>
  <c r="BX28" i="19" s="1"/>
  <c r="R28" i="19"/>
  <c r="BU28" i="19" s="1"/>
  <c r="S47" i="19"/>
  <c r="BV47" i="19" s="1"/>
  <c r="CH47" i="19"/>
  <c r="R47" i="19"/>
  <c r="CP47" i="19" s="1"/>
  <c r="V47" i="19"/>
  <c r="BY47" i="19" s="1"/>
  <c r="BS47" i="19"/>
  <c r="Q47" i="19"/>
  <c r="BT47" i="19" s="1"/>
  <c r="CI47" i="19"/>
  <c r="W47" i="19"/>
  <c r="CU47" i="19" s="1"/>
  <c r="U47" i="19"/>
  <c r="BX47" i="19" s="1"/>
  <c r="T47" i="19"/>
  <c r="CR47" i="19" s="1"/>
  <c r="CN47" i="19"/>
  <c r="U66" i="19"/>
  <c r="CS66" i="19" s="1"/>
  <c r="CH66" i="19"/>
  <c r="CP27" i="19"/>
  <c r="W66" i="19"/>
  <c r="BZ66" i="19" s="1"/>
  <c r="BU65" i="19"/>
  <c r="BU85" i="19"/>
  <c r="S66" i="19"/>
  <c r="BV66" i="19" s="1"/>
  <c r="BW65" i="19"/>
  <c r="CN66" i="19"/>
  <c r="BX27" i="19"/>
  <c r="BW27" i="19"/>
  <c r="BW46" i="19"/>
  <c r="CP46" i="19"/>
  <c r="T66" i="19"/>
  <c r="CR66" i="19" s="1"/>
  <c r="BY46" i="19"/>
  <c r="BK113" i="19"/>
  <c r="BK115" i="19"/>
  <c r="BK114" i="19"/>
  <c r="BK116" i="19"/>
  <c r="BL109" i="19"/>
  <c r="AZ109" i="19"/>
  <c r="BI115" i="19"/>
  <c r="BI114" i="19"/>
  <c r="BI116" i="19"/>
  <c r="BI113" i="19"/>
  <c r="BN109" i="19"/>
  <c r="BB109" i="19"/>
  <c r="BM109" i="19"/>
  <c r="BA109" i="19"/>
  <c r="BG116" i="19"/>
  <c r="BG113" i="19"/>
  <c r="BG115" i="19"/>
  <c r="BG117" i="19"/>
  <c r="BG114" i="19"/>
  <c r="AX113" i="19"/>
  <c r="AX115" i="19"/>
  <c r="AX114" i="19"/>
  <c r="AX116" i="19"/>
  <c r="BC90" i="19"/>
  <c r="BJ114" i="19"/>
  <c r="BJ116" i="19"/>
  <c r="BJ115" i="19"/>
  <c r="BJ113" i="19"/>
  <c r="AV115" i="19"/>
  <c r="AV113" i="19"/>
  <c r="AV114" i="19"/>
  <c r="AV116" i="19"/>
  <c r="AY113" i="19"/>
  <c r="AY114" i="19"/>
  <c r="AY115" i="19"/>
  <c r="AY116" i="19"/>
  <c r="BH115" i="19"/>
  <c r="BH114" i="19"/>
  <c r="BH113" i="19"/>
  <c r="BH116" i="19"/>
  <c r="AU113" i="19"/>
  <c r="AU116" i="19"/>
  <c r="AU117" i="19"/>
  <c r="AU115" i="19"/>
  <c r="AU114" i="19"/>
  <c r="AW114" i="19"/>
  <c r="AW115" i="19"/>
  <c r="AW116" i="19"/>
  <c r="AW113" i="19"/>
  <c r="CW28" i="4"/>
  <c r="CA28" i="4"/>
  <c r="CB28" i="4" s="1"/>
  <c r="BY29" i="4"/>
  <c r="CU29" i="4"/>
  <c r="CV29" i="4"/>
  <c r="BZ29" i="4"/>
  <c r="O31" i="4"/>
  <c r="W30" i="4"/>
  <c r="Q30" i="4"/>
  <c r="V30" i="4"/>
  <c r="T30" i="4"/>
  <c r="U30" i="4"/>
  <c r="S30" i="4"/>
  <c r="R30" i="4"/>
  <c r="BS30" i="4"/>
  <c r="P30" i="4"/>
  <c r="CO30" i="4"/>
  <c r="O108" i="4"/>
  <c r="W107" i="4"/>
  <c r="V107" i="4"/>
  <c r="U107" i="4"/>
  <c r="BT29" i="4"/>
  <c r="CP29" i="4"/>
  <c r="CQ29" i="4"/>
  <c r="BU29" i="4"/>
  <c r="O69" i="4"/>
  <c r="V68" i="4"/>
  <c r="U68" i="4"/>
  <c r="Q68" i="4"/>
  <c r="W68" i="4"/>
  <c r="T68" i="4"/>
  <c r="S68" i="4"/>
  <c r="R68" i="4"/>
  <c r="O50" i="4"/>
  <c r="S49" i="4"/>
  <c r="R49" i="4"/>
  <c r="V49" i="4"/>
  <c r="U49" i="4"/>
  <c r="T49" i="4"/>
  <c r="Q49" i="4"/>
  <c r="W49" i="4"/>
  <c r="BV29" i="4"/>
  <c r="CR29" i="4"/>
  <c r="BW29" i="4"/>
  <c r="CS29" i="4"/>
  <c r="CT29" i="4"/>
  <c r="BX29" i="4"/>
  <c r="CA104" i="4"/>
  <c r="CB104" i="4" s="1"/>
  <c r="CA66" i="4"/>
  <c r="CB66" i="4" s="1"/>
  <c r="CW47" i="4"/>
  <c r="CA47" i="4"/>
  <c r="CB47" i="4" s="1"/>
  <c r="CW104" i="4"/>
  <c r="CW66" i="4"/>
  <c r="CP48" i="4"/>
  <c r="BT48" i="4"/>
  <c r="BW48" i="4"/>
  <c r="CS48" i="4"/>
  <c r="CR67" i="4"/>
  <c r="BV67" i="4"/>
  <c r="CP67" i="4"/>
  <c r="BT67" i="4"/>
  <c r="CO49" i="4"/>
  <c r="BS49" i="4"/>
  <c r="P49" i="4"/>
  <c r="CV105" i="4"/>
  <c r="BZ105" i="4"/>
  <c r="CT48" i="4"/>
  <c r="BX48" i="4"/>
  <c r="CT67" i="4"/>
  <c r="BX67" i="4"/>
  <c r="BY67" i="4"/>
  <c r="CU67" i="4"/>
  <c r="CO106" i="4"/>
  <c r="P106" i="4"/>
  <c r="BS106" i="4"/>
  <c r="CT105" i="4"/>
  <c r="BX105" i="4"/>
  <c r="BW67" i="4"/>
  <c r="CS67" i="4"/>
  <c r="CQ67" i="4"/>
  <c r="BU67" i="4"/>
  <c r="BY48" i="4"/>
  <c r="CU48" i="4"/>
  <c r="CU105" i="4"/>
  <c r="BY105" i="4"/>
  <c r="BS68" i="4"/>
  <c r="CO68" i="4"/>
  <c r="P68" i="4"/>
  <c r="BV48" i="4"/>
  <c r="CR48" i="4"/>
  <c r="CV67" i="4"/>
  <c r="BZ67" i="4"/>
  <c r="BU48" i="4"/>
  <c r="CQ48" i="4"/>
  <c r="BZ48" i="4"/>
  <c r="CV48" i="4"/>
  <c r="BT87" i="4"/>
  <c r="CP87" i="4"/>
  <c r="BO49" i="4"/>
  <c r="BO106" i="4"/>
  <c r="BC106" i="4"/>
  <c r="BC49" i="4"/>
  <c r="BC88" i="4"/>
  <c r="BC68" i="4"/>
  <c r="BO68" i="4"/>
  <c r="BO31" i="4"/>
  <c r="BC31" i="4"/>
  <c r="BO88" i="4"/>
  <c r="BH32" i="4"/>
  <c r="AV32" i="4"/>
  <c r="BJ32" i="4"/>
  <c r="AX32" i="4"/>
  <c r="BL107" i="4"/>
  <c r="AZ107" i="4"/>
  <c r="BI50" i="4"/>
  <c r="AW50" i="4"/>
  <c r="BI89" i="4"/>
  <c r="AW89" i="4"/>
  <c r="F71" i="4"/>
  <c r="BG70" i="4"/>
  <c r="AU70" i="4"/>
  <c r="BL32" i="4"/>
  <c r="AZ32" i="4"/>
  <c r="BH50" i="4"/>
  <c r="AV50" i="4"/>
  <c r="BM107" i="4"/>
  <c r="BA107" i="4"/>
  <c r="BM50" i="4"/>
  <c r="BA50" i="4"/>
  <c r="BJ89" i="4"/>
  <c r="AX89" i="4"/>
  <c r="BK69" i="4"/>
  <c r="AY69" i="4"/>
  <c r="BM32" i="4"/>
  <c r="BA32" i="4"/>
  <c r="BG90" i="4"/>
  <c r="AU90" i="4"/>
  <c r="BN50" i="4"/>
  <c r="BB50" i="4"/>
  <c r="BL89" i="4"/>
  <c r="AZ89" i="4"/>
  <c r="BM69" i="4"/>
  <c r="BA69" i="4"/>
  <c r="BG33" i="4"/>
  <c r="AU33" i="4"/>
  <c r="BJ50" i="4"/>
  <c r="AX50" i="4"/>
  <c r="BH89" i="4"/>
  <c r="AV89" i="4"/>
  <c r="BL69" i="4"/>
  <c r="AZ69" i="4"/>
  <c r="BN32" i="4"/>
  <c r="BB32" i="4"/>
  <c r="BK50" i="4"/>
  <c r="AY50" i="4"/>
  <c r="BK89" i="4"/>
  <c r="AY89" i="4"/>
  <c r="BJ69" i="4"/>
  <c r="AX69" i="4"/>
  <c r="F109" i="4"/>
  <c r="BG108" i="4"/>
  <c r="AU108" i="4"/>
  <c r="BM89" i="4"/>
  <c r="BA89" i="4"/>
  <c r="BH69" i="4"/>
  <c r="AV69" i="4"/>
  <c r="BK32" i="4"/>
  <c r="AY32" i="4"/>
  <c r="BN107" i="4"/>
  <c r="BB107" i="4"/>
  <c r="BG51" i="4"/>
  <c r="F52" i="4"/>
  <c r="AU51" i="4"/>
  <c r="BL50" i="4"/>
  <c r="AZ50" i="4"/>
  <c r="BN89" i="4"/>
  <c r="BB89" i="4"/>
  <c r="BN69" i="4"/>
  <c r="BB69" i="4"/>
  <c r="BI69" i="4"/>
  <c r="AW69" i="4"/>
  <c r="BI32" i="4"/>
  <c r="AW32" i="4"/>
  <c r="CQ87" i="4" l="1"/>
  <c r="AV108" i="20"/>
  <c r="BH108" i="20"/>
  <c r="P109" i="20"/>
  <c r="H109" i="20"/>
  <c r="I109" i="20"/>
  <c r="G109" i="20"/>
  <c r="J109" i="20"/>
  <c r="AY108" i="20"/>
  <c r="BK108" i="20"/>
  <c r="AW108" i="20"/>
  <c r="BI108" i="20"/>
  <c r="AX108" i="20"/>
  <c r="BJ108" i="20"/>
  <c r="BV87" i="4"/>
  <c r="CW86" i="4"/>
  <c r="W88" i="4"/>
  <c r="CV88" i="4" s="1"/>
  <c r="Q88" i="4"/>
  <c r="CP88" i="4" s="1"/>
  <c r="P88" i="4"/>
  <c r="T88" i="4"/>
  <c r="CS88" i="4" s="1"/>
  <c r="V88" i="4"/>
  <c r="CU88" i="4" s="1"/>
  <c r="S88" i="4"/>
  <c r="BV88" i="4" s="1"/>
  <c r="CJ88" i="4"/>
  <c r="U88" i="4"/>
  <c r="CT88" i="4" s="1"/>
  <c r="CO88" i="4"/>
  <c r="R88" i="4"/>
  <c r="BU88" i="4" s="1"/>
  <c r="BS88" i="4"/>
  <c r="O89" i="4"/>
  <c r="T89" i="4" s="1"/>
  <c r="CA86" i="4"/>
  <c r="CB86" i="4" s="1"/>
  <c r="CS87" i="4"/>
  <c r="BY87" i="4"/>
  <c r="CV87" i="4"/>
  <c r="BX87" i="4"/>
  <c r="AY108" i="4"/>
  <c r="BK108" i="4"/>
  <c r="G41" i="22"/>
  <c r="J52" i="4"/>
  <c r="G52" i="4"/>
  <c r="K52" i="4"/>
  <c r="H52" i="4"/>
  <c r="L52" i="4"/>
  <c r="I52" i="4"/>
  <c r="M52" i="4"/>
  <c r="G109" i="4"/>
  <c r="J109" i="4"/>
  <c r="I109" i="4"/>
  <c r="H109" i="4"/>
  <c r="G98" i="22"/>
  <c r="K109" i="4"/>
  <c r="L109" i="4"/>
  <c r="M109" i="4"/>
  <c r="BI108" i="4"/>
  <c r="AW108" i="4"/>
  <c r="G60" i="22"/>
  <c r="I71" i="4"/>
  <c r="M71" i="4"/>
  <c r="J71" i="4"/>
  <c r="G71" i="4"/>
  <c r="K71" i="4"/>
  <c r="H71" i="4"/>
  <c r="L71" i="4"/>
  <c r="AX108" i="4"/>
  <c r="BJ108" i="4"/>
  <c r="AV108" i="4"/>
  <c r="BH108" i="4"/>
  <c r="AM4" i="24"/>
  <c r="AM10" i="24" s="1"/>
  <c r="AM5" i="24"/>
  <c r="AM11" i="24" s="1"/>
  <c r="AM3" i="24"/>
  <c r="AM9" i="24" s="1"/>
  <c r="AM6" i="24"/>
  <c r="AM12" i="24" s="1"/>
  <c r="AN6" i="24"/>
  <c r="AN12" i="24" s="1"/>
  <c r="AN3" i="24"/>
  <c r="AN9" i="24" s="1"/>
  <c r="AN4" i="24"/>
  <c r="AN10" i="24" s="1"/>
  <c r="AN5" i="24"/>
  <c r="AN11" i="24" s="1"/>
  <c r="CJ31" i="4"/>
  <c r="CI31" i="4"/>
  <c r="CJ50" i="4"/>
  <c r="CI50" i="4"/>
  <c r="CI69" i="4"/>
  <c r="CJ69" i="4"/>
  <c r="CJ108" i="4"/>
  <c r="CI108" i="4"/>
  <c r="BY85" i="20"/>
  <c r="BV46" i="20"/>
  <c r="CV103" i="19"/>
  <c r="CV102" i="21"/>
  <c r="T108" i="4"/>
  <c r="S108" i="4"/>
  <c r="R108" i="4"/>
  <c r="Q108" i="4"/>
  <c r="Q104" i="21"/>
  <c r="S104" i="21"/>
  <c r="R104" i="21"/>
  <c r="T104" i="21"/>
  <c r="CP103" i="20"/>
  <c r="BU103" i="20"/>
  <c r="BT103" i="21"/>
  <c r="CO103" i="21"/>
  <c r="T104" i="20"/>
  <c r="S104" i="20"/>
  <c r="R104" i="20"/>
  <c r="Q104" i="20"/>
  <c r="BV103" i="20"/>
  <c r="CQ103" i="20"/>
  <c r="CP103" i="21"/>
  <c r="BU103" i="21"/>
  <c r="CO104" i="19"/>
  <c r="BT104" i="19"/>
  <c r="BV103" i="21"/>
  <c r="CQ103" i="21"/>
  <c r="J94" i="22"/>
  <c r="K94" i="22" s="1"/>
  <c r="T105" i="19"/>
  <c r="S105" i="19"/>
  <c r="R105" i="19"/>
  <c r="Q105" i="19"/>
  <c r="BW104" i="19"/>
  <c r="CR104" i="19"/>
  <c r="BW103" i="21"/>
  <c r="CR103" i="21"/>
  <c r="BU104" i="19"/>
  <c r="CP104" i="19"/>
  <c r="BV107" i="4"/>
  <c r="CR107" i="4"/>
  <c r="CQ104" i="19"/>
  <c r="BV104" i="19"/>
  <c r="BW107" i="4"/>
  <c r="CS107" i="4"/>
  <c r="CA102" i="21"/>
  <c r="BT103" i="20"/>
  <c r="CO103" i="20"/>
  <c r="BU107" i="4"/>
  <c r="CQ107" i="4"/>
  <c r="CA102" i="20"/>
  <c r="BW103" i="20"/>
  <c r="CR103" i="20"/>
  <c r="BT107" i="4"/>
  <c r="CP107" i="4"/>
  <c r="BU85" i="20"/>
  <c r="BS104" i="21"/>
  <c r="N93" i="22"/>
  <c r="O92" i="22"/>
  <c r="M92" i="22"/>
  <c r="BZ65" i="21"/>
  <c r="V104" i="20"/>
  <c r="CT104" i="20" s="1"/>
  <c r="L93" i="22"/>
  <c r="M93" i="22" s="1"/>
  <c r="CA63" i="21"/>
  <c r="CV63" i="21"/>
  <c r="BT85" i="21"/>
  <c r="BX85" i="20"/>
  <c r="BS47" i="21"/>
  <c r="L36" i="22"/>
  <c r="M36" i="22" s="1"/>
  <c r="V28" i="21"/>
  <c r="CT28" i="21" s="1"/>
  <c r="N17" i="22"/>
  <c r="V86" i="21"/>
  <c r="BY86" i="21" s="1"/>
  <c r="N75" i="22"/>
  <c r="Q28" i="20"/>
  <c r="CO28" i="20" s="1"/>
  <c r="L17" i="22"/>
  <c r="M17" i="22" s="1"/>
  <c r="O54" i="22"/>
  <c r="V66" i="20"/>
  <c r="BY66" i="20" s="1"/>
  <c r="L55" i="22"/>
  <c r="M55" i="22" s="1"/>
  <c r="T86" i="20"/>
  <c r="BW86" i="20" s="1"/>
  <c r="L75" i="22"/>
  <c r="M75" i="22" s="1"/>
  <c r="O16" i="22"/>
  <c r="O35" i="22"/>
  <c r="K37" i="22"/>
  <c r="O74" i="22"/>
  <c r="R66" i="21"/>
  <c r="BU66" i="21" s="1"/>
  <c r="N55" i="22"/>
  <c r="BS104" i="20"/>
  <c r="CI86" i="20"/>
  <c r="BT85" i="20"/>
  <c r="CS103" i="20"/>
  <c r="CT27" i="20"/>
  <c r="CN104" i="20"/>
  <c r="CI104" i="20"/>
  <c r="W66" i="20"/>
  <c r="CU66" i="20" s="1"/>
  <c r="V86" i="20"/>
  <c r="BY86" i="20" s="1"/>
  <c r="CA45" i="20"/>
  <c r="U66" i="20"/>
  <c r="CS66" i="20" s="1"/>
  <c r="CH86" i="20"/>
  <c r="BW27" i="20"/>
  <c r="CI66" i="20"/>
  <c r="CN86" i="20"/>
  <c r="BV27" i="20"/>
  <c r="U86" i="20"/>
  <c r="BX86" i="20" s="1"/>
  <c r="W86" i="20"/>
  <c r="BZ86" i="20" s="1"/>
  <c r="U104" i="20"/>
  <c r="CS104" i="20" s="1"/>
  <c r="BS86" i="20"/>
  <c r="BX65" i="20"/>
  <c r="BT65" i="20"/>
  <c r="BV65" i="20"/>
  <c r="CS27" i="20"/>
  <c r="CR85" i="20"/>
  <c r="CV85" i="20" s="1"/>
  <c r="BV85" i="20"/>
  <c r="CT65" i="20"/>
  <c r="CN28" i="20"/>
  <c r="CV102" i="20"/>
  <c r="W104" i="20"/>
  <c r="BZ104" i="20" s="1"/>
  <c r="BZ103" i="20"/>
  <c r="CH28" i="20"/>
  <c r="CH104" i="20"/>
  <c r="CA26" i="20"/>
  <c r="BY103" i="20"/>
  <c r="U28" i="20"/>
  <c r="CS28" i="20" s="1"/>
  <c r="R28" i="20"/>
  <c r="BU28" i="20" s="1"/>
  <c r="CI28" i="20"/>
  <c r="BS28" i="20"/>
  <c r="T47" i="20"/>
  <c r="CR47" i="20" s="1"/>
  <c r="Q86" i="20"/>
  <c r="BT86" i="20" s="1"/>
  <c r="R86" i="20"/>
  <c r="CP86" i="20" s="1"/>
  <c r="CS46" i="20"/>
  <c r="V28" i="20"/>
  <c r="BY28" i="20" s="1"/>
  <c r="T28" i="20"/>
  <c r="BW28" i="20" s="1"/>
  <c r="T66" i="20"/>
  <c r="CR66" i="20" s="1"/>
  <c r="S86" i="20"/>
  <c r="BV86" i="20" s="1"/>
  <c r="BT27" i="20"/>
  <c r="W28" i="20"/>
  <c r="CU28" i="20" s="1"/>
  <c r="S28" i="20"/>
  <c r="BV28" i="20" s="1"/>
  <c r="S66" i="20"/>
  <c r="BV66" i="20" s="1"/>
  <c r="R66" i="20"/>
  <c r="CP66" i="20" s="1"/>
  <c r="BS66" i="20"/>
  <c r="V47" i="20"/>
  <c r="BY47" i="20" s="1"/>
  <c r="Q47" i="20"/>
  <c r="CO47" i="20" s="1"/>
  <c r="Q66" i="20"/>
  <c r="BT66" i="20" s="1"/>
  <c r="CH66" i="20"/>
  <c r="CP27" i="21"/>
  <c r="CN47" i="20"/>
  <c r="U47" i="20"/>
  <c r="CS47" i="20" s="1"/>
  <c r="CN66" i="20"/>
  <c r="CV26" i="20"/>
  <c r="W47" i="20"/>
  <c r="BZ47" i="20" s="1"/>
  <c r="CH47" i="20"/>
  <c r="BW65" i="20"/>
  <c r="BS47" i="20"/>
  <c r="CI47" i="20"/>
  <c r="CP65" i="20"/>
  <c r="R47" i="20"/>
  <c r="BU47" i="20" s="1"/>
  <c r="S47" i="20"/>
  <c r="CQ47" i="20" s="1"/>
  <c r="CU65" i="20"/>
  <c r="CV45" i="21"/>
  <c r="CP46" i="20"/>
  <c r="BZ27" i="20"/>
  <c r="CP27" i="20"/>
  <c r="BY65" i="21"/>
  <c r="J19" i="22"/>
  <c r="K19" i="22" s="1"/>
  <c r="BU85" i="21"/>
  <c r="J57" i="22"/>
  <c r="K57" i="22" s="1"/>
  <c r="J77" i="22"/>
  <c r="K77" i="22" s="1"/>
  <c r="J38" i="22"/>
  <c r="CT46" i="20"/>
  <c r="CU85" i="21"/>
  <c r="CU103" i="21"/>
  <c r="CS65" i="21"/>
  <c r="BT65" i="21"/>
  <c r="BW27" i="21"/>
  <c r="BT27" i="21"/>
  <c r="CA45" i="21"/>
  <c r="BW85" i="21"/>
  <c r="W86" i="21"/>
  <c r="BZ86" i="21" s="1"/>
  <c r="BY103" i="21"/>
  <c r="CN86" i="21"/>
  <c r="BU65" i="21"/>
  <c r="CR46" i="20"/>
  <c r="BS86" i="21"/>
  <c r="BX27" i="21"/>
  <c r="T86" i="21"/>
  <c r="CR86" i="21" s="1"/>
  <c r="CI86" i="21"/>
  <c r="CT85" i="21"/>
  <c r="CN66" i="21"/>
  <c r="BZ27" i="21"/>
  <c r="CA64" i="20"/>
  <c r="R86" i="21"/>
  <c r="CP86" i="21" s="1"/>
  <c r="CQ65" i="21"/>
  <c r="CS103" i="21"/>
  <c r="CH86" i="21"/>
  <c r="CU46" i="20"/>
  <c r="BC27" i="20"/>
  <c r="CV64" i="20"/>
  <c r="U104" i="21"/>
  <c r="CS104" i="21" s="1"/>
  <c r="BT46" i="20"/>
  <c r="CT27" i="21"/>
  <c r="BO46" i="20"/>
  <c r="BC103" i="20"/>
  <c r="CS85" i="21"/>
  <c r="BV27" i="21"/>
  <c r="CN28" i="21"/>
  <c r="BO27" i="20"/>
  <c r="CR65" i="21"/>
  <c r="BC46" i="20"/>
  <c r="BO103" i="20"/>
  <c r="CV26" i="21"/>
  <c r="BC65" i="20"/>
  <c r="BC85" i="21"/>
  <c r="BC64" i="21"/>
  <c r="BO85" i="20"/>
  <c r="BO65" i="20"/>
  <c r="BO84" i="20"/>
  <c r="BC84" i="20"/>
  <c r="BC85" i="20"/>
  <c r="Q66" i="21"/>
  <c r="BT66" i="21" s="1"/>
  <c r="CV83" i="21"/>
  <c r="U28" i="21"/>
  <c r="BX28" i="21" s="1"/>
  <c r="U66" i="21"/>
  <c r="BX66" i="21" s="1"/>
  <c r="T66" i="21"/>
  <c r="CR66" i="21" s="1"/>
  <c r="T28" i="21"/>
  <c r="CR28" i="21" s="1"/>
  <c r="W66" i="21"/>
  <c r="CU66" i="21" s="1"/>
  <c r="CI66" i="21"/>
  <c r="Q28" i="21"/>
  <c r="CO28" i="21" s="1"/>
  <c r="S66" i="21"/>
  <c r="BV66" i="21" s="1"/>
  <c r="BV85" i="21"/>
  <c r="S28" i="21"/>
  <c r="CQ28" i="21" s="1"/>
  <c r="V66" i="21"/>
  <c r="CT66" i="21" s="1"/>
  <c r="BS66" i="21"/>
  <c r="CH66" i="21"/>
  <c r="R28" i="21"/>
  <c r="BU28" i="21" s="1"/>
  <c r="CI28" i="21"/>
  <c r="Q86" i="21"/>
  <c r="BT86" i="21" s="1"/>
  <c r="BO103" i="21"/>
  <c r="W104" i="21"/>
  <c r="CU104" i="21" s="1"/>
  <c r="V104" i="21"/>
  <c r="CT104" i="21" s="1"/>
  <c r="W28" i="21"/>
  <c r="BZ28" i="21" s="1"/>
  <c r="CH104" i="21"/>
  <c r="S86" i="21"/>
  <c r="CQ86" i="21" s="1"/>
  <c r="BO64" i="21"/>
  <c r="BC103" i="21"/>
  <c r="BO65" i="21"/>
  <c r="CI104" i="21"/>
  <c r="BO27" i="21"/>
  <c r="BC65" i="21"/>
  <c r="BC27" i="21"/>
  <c r="BO85" i="21"/>
  <c r="CV101" i="21"/>
  <c r="BS28" i="21"/>
  <c r="CH28" i="21"/>
  <c r="CN104" i="21"/>
  <c r="U86" i="21"/>
  <c r="BX86" i="21" s="1"/>
  <c r="CA101" i="21"/>
  <c r="J87" i="21"/>
  <c r="G87" i="21"/>
  <c r="K87" i="21"/>
  <c r="H87" i="21"/>
  <c r="I87" i="21"/>
  <c r="M87" i="21"/>
  <c r="L87" i="21"/>
  <c r="AU87" i="21"/>
  <c r="BG87" i="21"/>
  <c r="G48" i="21"/>
  <c r="M48" i="21"/>
  <c r="K48" i="21"/>
  <c r="I48" i="21"/>
  <c r="L48" i="21"/>
  <c r="H48" i="21"/>
  <c r="J48" i="21"/>
  <c r="AU48" i="21"/>
  <c r="BG48" i="21"/>
  <c r="L105" i="20"/>
  <c r="K105" i="20"/>
  <c r="M105" i="20"/>
  <c r="AU105" i="20"/>
  <c r="BG105" i="20"/>
  <c r="BI47" i="21"/>
  <c r="AW47" i="21"/>
  <c r="BU64" i="21"/>
  <c r="CP64" i="21"/>
  <c r="AV86" i="21"/>
  <c r="BH86" i="21"/>
  <c r="L29" i="20"/>
  <c r="K29" i="20"/>
  <c r="H29" i="20"/>
  <c r="I29" i="20"/>
  <c r="M29" i="20"/>
  <c r="G29" i="20"/>
  <c r="J29" i="20"/>
  <c r="AU29" i="20"/>
  <c r="BG29" i="20"/>
  <c r="AX46" i="21"/>
  <c r="BJ46" i="21"/>
  <c r="AY47" i="21"/>
  <c r="BK47" i="21"/>
  <c r="AW28" i="20"/>
  <c r="BI28" i="20"/>
  <c r="AY66" i="20"/>
  <c r="BK66" i="20"/>
  <c r="AV86" i="20"/>
  <c r="BH86" i="20"/>
  <c r="CR64" i="21"/>
  <c r="BW64" i="21"/>
  <c r="AZ47" i="20"/>
  <c r="BL47" i="20"/>
  <c r="CR84" i="20"/>
  <c r="BW84" i="20"/>
  <c r="BK66" i="21"/>
  <c r="AY66" i="21"/>
  <c r="BJ86" i="21"/>
  <c r="AX86" i="21"/>
  <c r="BK86" i="20"/>
  <c r="AY86" i="20"/>
  <c r="K67" i="20"/>
  <c r="J67" i="20"/>
  <c r="I67" i="20"/>
  <c r="H67" i="20"/>
  <c r="G67" i="20"/>
  <c r="M67" i="20"/>
  <c r="L67" i="20"/>
  <c r="AU67" i="20"/>
  <c r="BG67" i="20"/>
  <c r="AZ46" i="21"/>
  <c r="BL46" i="21"/>
  <c r="AZ47" i="21"/>
  <c r="BL47" i="21"/>
  <c r="AX28" i="20"/>
  <c r="BJ28" i="20"/>
  <c r="BJ66" i="20"/>
  <c r="AX66" i="20"/>
  <c r="AX28" i="21"/>
  <c r="BJ28" i="21"/>
  <c r="CO64" i="21"/>
  <c r="BT64" i="21"/>
  <c r="CU84" i="20"/>
  <c r="BZ84" i="20"/>
  <c r="BL66" i="21"/>
  <c r="AZ66" i="21"/>
  <c r="AY86" i="21"/>
  <c r="BK86" i="21"/>
  <c r="BN28" i="20"/>
  <c r="BB28" i="20"/>
  <c r="AV28" i="21"/>
  <c r="BH28" i="21"/>
  <c r="CQ64" i="21"/>
  <c r="BV64" i="21"/>
  <c r="AY47" i="20"/>
  <c r="BK47" i="20"/>
  <c r="BV84" i="20"/>
  <c r="CQ84" i="20"/>
  <c r="BB66" i="21"/>
  <c r="BN66" i="21"/>
  <c r="G67" i="21"/>
  <c r="L67" i="21"/>
  <c r="I67" i="21"/>
  <c r="K67" i="21"/>
  <c r="M67" i="21"/>
  <c r="J67" i="21"/>
  <c r="H67" i="21"/>
  <c r="AU67" i="21"/>
  <c r="BG67" i="21"/>
  <c r="BM46" i="21"/>
  <c r="BA46" i="21"/>
  <c r="AV47" i="21"/>
  <c r="BH47" i="21"/>
  <c r="BM28" i="20"/>
  <c r="BA28" i="20"/>
  <c r="BL66" i="20"/>
  <c r="AZ66" i="20"/>
  <c r="AY28" i="21"/>
  <c r="BK28" i="21"/>
  <c r="BA86" i="20"/>
  <c r="BM86" i="20"/>
  <c r="AX47" i="20"/>
  <c r="BJ47" i="20"/>
  <c r="BT84" i="20"/>
  <c r="CO84" i="20"/>
  <c r="BU84" i="20"/>
  <c r="CP84" i="20"/>
  <c r="BH66" i="21"/>
  <c r="AV66" i="21"/>
  <c r="BL86" i="21"/>
  <c r="AZ86" i="21"/>
  <c r="AW46" i="21"/>
  <c r="BI46" i="21"/>
  <c r="BA47" i="21"/>
  <c r="BM47" i="21"/>
  <c r="AY28" i="20"/>
  <c r="BK28" i="20"/>
  <c r="BA66" i="20"/>
  <c r="BM66" i="20"/>
  <c r="BL28" i="21"/>
  <c r="AZ28" i="21"/>
  <c r="AW86" i="20"/>
  <c r="BI86" i="20"/>
  <c r="BX64" i="21"/>
  <c r="CS64" i="21"/>
  <c r="BN104" i="20"/>
  <c r="BB104" i="20"/>
  <c r="BN47" i="20"/>
  <c r="BB47" i="20"/>
  <c r="I84" i="21"/>
  <c r="H84" i="21"/>
  <c r="K84" i="21"/>
  <c r="J84" i="21"/>
  <c r="M84" i="21"/>
  <c r="G84" i="21"/>
  <c r="L84" i="21"/>
  <c r="AU84" i="21"/>
  <c r="BG84" i="21"/>
  <c r="N73" i="22"/>
  <c r="BM86" i="21"/>
  <c r="BA86" i="21"/>
  <c r="L18" i="22"/>
  <c r="M18" i="22" s="1"/>
  <c r="AY46" i="21"/>
  <c r="BK46" i="21"/>
  <c r="BN47" i="21"/>
  <c r="BB47" i="21"/>
  <c r="AV28" i="20"/>
  <c r="BH28" i="20"/>
  <c r="BN66" i="20"/>
  <c r="BB66" i="20"/>
  <c r="AW28" i="21"/>
  <c r="BI28" i="21"/>
  <c r="BN86" i="20"/>
  <c r="BB86" i="20"/>
  <c r="BA104" i="20"/>
  <c r="BM104" i="20"/>
  <c r="AW47" i="20"/>
  <c r="BI47" i="20"/>
  <c r="CT84" i="20"/>
  <c r="BY84" i="20"/>
  <c r="BI66" i="21"/>
  <c r="AW66" i="21"/>
  <c r="AW86" i="21"/>
  <c r="BI86" i="21"/>
  <c r="BM104" i="21"/>
  <c r="BA104" i="21"/>
  <c r="J48" i="20"/>
  <c r="L48" i="20"/>
  <c r="I48" i="20"/>
  <c r="M48" i="20"/>
  <c r="K48" i="20"/>
  <c r="G48" i="20"/>
  <c r="H48" i="20"/>
  <c r="BG48" i="20"/>
  <c r="AU48" i="20"/>
  <c r="T46" i="21"/>
  <c r="CI46" i="21"/>
  <c r="BS46" i="21"/>
  <c r="CH46" i="21"/>
  <c r="R46" i="21"/>
  <c r="Q46" i="21"/>
  <c r="CN46" i="21"/>
  <c r="W46" i="21"/>
  <c r="V46" i="21"/>
  <c r="U46" i="21"/>
  <c r="S46" i="21"/>
  <c r="BN46" i="21"/>
  <c r="BB46" i="21"/>
  <c r="BL28" i="20"/>
  <c r="AZ28" i="20"/>
  <c r="BI66" i="20"/>
  <c r="AW66" i="20"/>
  <c r="BB28" i="21"/>
  <c r="BN28" i="21"/>
  <c r="AZ86" i="20"/>
  <c r="BL86" i="20"/>
  <c r="CU64" i="21"/>
  <c r="BZ64" i="21"/>
  <c r="CT64" i="21"/>
  <c r="BY64" i="21"/>
  <c r="BL104" i="20"/>
  <c r="AZ104" i="20"/>
  <c r="AV47" i="20"/>
  <c r="BH47" i="20"/>
  <c r="CS84" i="20"/>
  <c r="BX84" i="20"/>
  <c r="BJ66" i="21"/>
  <c r="AX66" i="21"/>
  <c r="BB86" i="21"/>
  <c r="BN86" i="21"/>
  <c r="BN104" i="21"/>
  <c r="BB104" i="21"/>
  <c r="L87" i="20"/>
  <c r="I87" i="20"/>
  <c r="J87" i="20"/>
  <c r="G87" i="20"/>
  <c r="M87" i="20"/>
  <c r="K87" i="20"/>
  <c r="H87" i="20"/>
  <c r="AU87" i="20"/>
  <c r="BG87" i="20"/>
  <c r="AV46" i="21"/>
  <c r="BH46" i="21"/>
  <c r="BJ47" i="21"/>
  <c r="AX47" i="21"/>
  <c r="AV66" i="20"/>
  <c r="BH66" i="20"/>
  <c r="CA83" i="21"/>
  <c r="BM28" i="21"/>
  <c r="BA28" i="21"/>
  <c r="BJ86" i="20"/>
  <c r="AX86" i="20"/>
  <c r="BA47" i="20"/>
  <c r="BM47" i="20"/>
  <c r="BA66" i="21"/>
  <c r="BM66" i="21"/>
  <c r="AZ104" i="21"/>
  <c r="BL104" i="21"/>
  <c r="CA103" i="19"/>
  <c r="AV118" i="19"/>
  <c r="AY118" i="19"/>
  <c r="BO109" i="19"/>
  <c r="BJ118" i="19"/>
  <c r="CV46" i="19"/>
  <c r="CV85" i="19"/>
  <c r="BZ86" i="19"/>
  <c r="BT66" i="19"/>
  <c r="BY86" i="19"/>
  <c r="CV65" i="19"/>
  <c r="BZ104" i="19"/>
  <c r="CP66" i="19"/>
  <c r="CT47" i="19"/>
  <c r="BY66" i="19"/>
  <c r="BY104" i="19"/>
  <c r="BV86" i="19"/>
  <c r="CU66" i="19"/>
  <c r="BU86" i="19"/>
  <c r="CT28" i="19"/>
  <c r="CV27" i="19"/>
  <c r="CA85" i="19"/>
  <c r="CA27" i="19"/>
  <c r="BU47" i="19"/>
  <c r="BT28" i="19"/>
  <c r="CS28" i="19"/>
  <c r="CA46" i="19"/>
  <c r="CO47" i="19"/>
  <c r="CR86" i="19"/>
  <c r="BV28" i="19"/>
  <c r="CH67" i="19"/>
  <c r="T67" i="19"/>
  <c r="CR67" i="19" s="1"/>
  <c r="BS67" i="19"/>
  <c r="W67" i="19"/>
  <c r="BZ67" i="19" s="1"/>
  <c r="V67" i="19"/>
  <c r="BY67" i="19" s="1"/>
  <c r="BW66" i="19"/>
  <c r="CP28" i="19"/>
  <c r="BT86" i="19"/>
  <c r="CA65" i="19"/>
  <c r="CN48" i="19"/>
  <c r="Q48" i="19"/>
  <c r="CO48" i="19" s="1"/>
  <c r="BS48" i="19"/>
  <c r="V48" i="19"/>
  <c r="CT48" i="19" s="1"/>
  <c r="T48" i="19"/>
  <c r="BW48" i="19" s="1"/>
  <c r="S48" i="19"/>
  <c r="BV48" i="19" s="1"/>
  <c r="CI48" i="19"/>
  <c r="W48" i="19"/>
  <c r="CU48" i="19" s="1"/>
  <c r="CH48" i="19"/>
  <c r="R48" i="19"/>
  <c r="CP48" i="19" s="1"/>
  <c r="U48" i="19"/>
  <c r="CS48" i="19" s="1"/>
  <c r="CH87" i="19"/>
  <c r="BS87" i="19"/>
  <c r="S87" i="19"/>
  <c r="CQ87" i="19" s="1"/>
  <c r="Q87" i="19"/>
  <c r="CO87" i="19" s="1"/>
  <c r="CN87" i="19"/>
  <c r="T87" i="19"/>
  <c r="CR87" i="19" s="1"/>
  <c r="V87" i="19"/>
  <c r="CT87" i="19" s="1"/>
  <c r="R87" i="19"/>
  <c r="BU87" i="19" s="1"/>
  <c r="W87" i="19"/>
  <c r="CU87" i="19" s="1"/>
  <c r="CI87" i="19"/>
  <c r="U87" i="19"/>
  <c r="BX87" i="19" s="1"/>
  <c r="CI105" i="19"/>
  <c r="CH105" i="19"/>
  <c r="V105" i="19"/>
  <c r="BY105" i="19" s="1"/>
  <c r="W105" i="19"/>
  <c r="CU105" i="19" s="1"/>
  <c r="U105" i="19"/>
  <c r="BX105" i="19" s="1"/>
  <c r="CN105" i="19"/>
  <c r="BS105" i="19"/>
  <c r="U29" i="19"/>
  <c r="CS29" i="19" s="1"/>
  <c r="W29" i="19"/>
  <c r="CU29" i="19" s="1"/>
  <c r="CH29" i="19"/>
  <c r="Q29" i="19"/>
  <c r="CO29" i="19" s="1"/>
  <c r="CI29" i="19"/>
  <c r="V29" i="19"/>
  <c r="CT29" i="19" s="1"/>
  <c r="CN29" i="19"/>
  <c r="S29" i="19"/>
  <c r="BV29" i="19" s="1"/>
  <c r="T29" i="19"/>
  <c r="BW29" i="19" s="1"/>
  <c r="R29" i="19"/>
  <c r="BU29" i="19" s="1"/>
  <c r="BS29" i="19"/>
  <c r="CQ66" i="19"/>
  <c r="BX66" i="19"/>
  <c r="CR28" i="19"/>
  <c r="R67" i="19"/>
  <c r="BU67" i="19" s="1"/>
  <c r="CS47" i="19"/>
  <c r="CQ47" i="19"/>
  <c r="BZ28" i="19"/>
  <c r="CN67" i="19"/>
  <c r="S67" i="19"/>
  <c r="BV67" i="19" s="1"/>
  <c r="CS86" i="19"/>
  <c r="BZ47" i="19"/>
  <c r="U67" i="19"/>
  <c r="CS67" i="19" s="1"/>
  <c r="CI67" i="19"/>
  <c r="BW47" i="19"/>
  <c r="BX104" i="19"/>
  <c r="Q67" i="19"/>
  <c r="CO67" i="19" s="1"/>
  <c r="BH118" i="19"/>
  <c r="BO114" i="19"/>
  <c r="BP114" i="19" s="1"/>
  <c r="BO115" i="19"/>
  <c r="BP115" i="19" s="1"/>
  <c r="BO116" i="19"/>
  <c r="BP116" i="19" s="1"/>
  <c r="BO117" i="19"/>
  <c r="BP117" i="19" s="1"/>
  <c r="BO110" i="19"/>
  <c r="BO113" i="19"/>
  <c r="BA114" i="19"/>
  <c r="BA113" i="19"/>
  <c r="BA115" i="19"/>
  <c r="BA116" i="19"/>
  <c r="BA117" i="19"/>
  <c r="BI118" i="19"/>
  <c r="AW118" i="19"/>
  <c r="BM116" i="19"/>
  <c r="BM115" i="19"/>
  <c r="BM114" i="19"/>
  <c r="BM113" i="19"/>
  <c r="BM117" i="19"/>
  <c r="BB115" i="19"/>
  <c r="BB113" i="19"/>
  <c r="BB116" i="19"/>
  <c r="BB117" i="19"/>
  <c r="BB114" i="19"/>
  <c r="BN114" i="19"/>
  <c r="BN113" i="19"/>
  <c r="BN117" i="19"/>
  <c r="BN115" i="19"/>
  <c r="BN116" i="19"/>
  <c r="AZ116" i="19"/>
  <c r="AZ115" i="19"/>
  <c r="AZ113" i="19"/>
  <c r="AZ114" i="19"/>
  <c r="AZ117" i="19"/>
  <c r="BK118" i="19"/>
  <c r="BL115" i="19"/>
  <c r="BL114" i="19"/>
  <c r="BL116" i="19"/>
  <c r="BL117" i="19"/>
  <c r="BL113" i="19"/>
  <c r="AU118" i="19"/>
  <c r="BC109" i="19"/>
  <c r="AX118" i="19"/>
  <c r="BG118" i="19"/>
  <c r="CW29" i="4"/>
  <c r="CU30" i="4"/>
  <c r="BY30" i="4"/>
  <c r="CP30" i="4"/>
  <c r="BT30" i="4"/>
  <c r="CA29" i="4"/>
  <c r="CB29" i="4" s="1"/>
  <c r="CV30" i="4"/>
  <c r="BZ30" i="4"/>
  <c r="O32" i="4"/>
  <c r="Q31" i="4"/>
  <c r="T31" i="4"/>
  <c r="S31" i="4"/>
  <c r="R31" i="4"/>
  <c r="W31" i="4"/>
  <c r="V31" i="4"/>
  <c r="U31" i="4"/>
  <c r="P31" i="4"/>
  <c r="CO31" i="4"/>
  <c r="BS31" i="4"/>
  <c r="CQ30" i="4"/>
  <c r="BU30" i="4"/>
  <c r="CR30" i="4"/>
  <c r="BV30" i="4"/>
  <c r="O51" i="4"/>
  <c r="T50" i="4"/>
  <c r="S50" i="4"/>
  <c r="V50" i="4"/>
  <c r="W50" i="4"/>
  <c r="U50" i="4"/>
  <c r="R50" i="4"/>
  <c r="Q50" i="4"/>
  <c r="O70" i="4"/>
  <c r="W69" i="4"/>
  <c r="V69" i="4"/>
  <c r="T69" i="4"/>
  <c r="S69" i="4"/>
  <c r="Q69" i="4"/>
  <c r="R69" i="4"/>
  <c r="U69" i="4"/>
  <c r="O109" i="4"/>
  <c r="V108" i="4"/>
  <c r="U108" i="4"/>
  <c r="W108" i="4"/>
  <c r="CT30" i="4"/>
  <c r="BX30" i="4"/>
  <c r="CS30" i="4"/>
  <c r="BW30" i="4"/>
  <c r="CW105" i="4"/>
  <c r="CW67" i="4"/>
  <c r="CW48" i="4"/>
  <c r="CA105" i="4"/>
  <c r="CB105" i="4" s="1"/>
  <c r="CA48" i="4"/>
  <c r="CB48" i="4" s="1"/>
  <c r="CA67" i="4"/>
  <c r="CB67" i="4" s="1"/>
  <c r="CS68" i="4"/>
  <c r="BW68" i="4"/>
  <c r="P69" i="4"/>
  <c r="BS69" i="4"/>
  <c r="CO69" i="4"/>
  <c r="CV49" i="4"/>
  <c r="BZ49" i="4"/>
  <c r="P50" i="4"/>
  <c r="CO50" i="4"/>
  <c r="BS50" i="4"/>
  <c r="CT68" i="4"/>
  <c r="BX68" i="4"/>
  <c r="CP49" i="4"/>
  <c r="BT49" i="4"/>
  <c r="CR68" i="4"/>
  <c r="BV68" i="4"/>
  <c r="CS49" i="4"/>
  <c r="BW49" i="4"/>
  <c r="BV49" i="4"/>
  <c r="CR49" i="4"/>
  <c r="CV68" i="4"/>
  <c r="BZ68" i="4"/>
  <c r="BT68" i="4"/>
  <c r="CP68" i="4"/>
  <c r="CU106" i="4"/>
  <c r="BY106" i="4"/>
  <c r="CU68" i="4"/>
  <c r="BY68" i="4"/>
  <c r="BY49" i="4"/>
  <c r="CU49" i="4"/>
  <c r="BS107" i="4"/>
  <c r="CO107" i="4"/>
  <c r="P107" i="4"/>
  <c r="BU49" i="4"/>
  <c r="CQ49" i="4"/>
  <c r="BX49" i="4"/>
  <c r="CT49" i="4"/>
  <c r="BU68" i="4"/>
  <c r="CQ68" i="4"/>
  <c r="CV106" i="4"/>
  <c r="BZ106" i="4"/>
  <c r="CT106" i="4"/>
  <c r="BX106" i="4"/>
  <c r="BO107" i="4"/>
  <c r="BO50" i="4"/>
  <c r="BC69" i="4"/>
  <c r="BC107" i="4"/>
  <c r="BO32" i="4"/>
  <c r="BC89" i="4"/>
  <c r="BO69" i="4"/>
  <c r="BC32" i="4"/>
  <c r="BO89" i="4"/>
  <c r="BC50" i="4"/>
  <c r="BH51" i="4"/>
  <c r="AV51" i="4"/>
  <c r="BL51" i="4"/>
  <c r="AZ51" i="4"/>
  <c r="BJ33" i="4"/>
  <c r="AX33" i="4"/>
  <c r="BN90" i="4"/>
  <c r="BB90" i="4"/>
  <c r="BL70" i="4"/>
  <c r="AZ70" i="4"/>
  <c r="BL90" i="4"/>
  <c r="AZ90" i="4"/>
  <c r="BJ51" i="4"/>
  <c r="AX51" i="4"/>
  <c r="BN108" i="4"/>
  <c r="BB108" i="4"/>
  <c r="BN33" i="4"/>
  <c r="BB33" i="4"/>
  <c r="BI90" i="4"/>
  <c r="AW90" i="4"/>
  <c r="BM70" i="4"/>
  <c r="BA70" i="4"/>
  <c r="BI70" i="4"/>
  <c r="AW70" i="4"/>
  <c r="BN51" i="4"/>
  <c r="BB51" i="4"/>
  <c r="BG109" i="4"/>
  <c r="AU109" i="4"/>
  <c r="BH90" i="4"/>
  <c r="AV90" i="4"/>
  <c r="BN70" i="4"/>
  <c r="BB70" i="4"/>
  <c r="BK33" i="4"/>
  <c r="AY33" i="4"/>
  <c r="BJ90" i="4"/>
  <c r="AX90" i="4"/>
  <c r="BH70" i="4"/>
  <c r="AV70" i="4"/>
  <c r="BI51" i="4"/>
  <c r="AW51" i="4"/>
  <c r="BM51" i="4"/>
  <c r="BA51" i="4"/>
  <c r="BL33" i="4"/>
  <c r="AZ33" i="4"/>
  <c r="BK90" i="4"/>
  <c r="AY90" i="4"/>
  <c r="BG71" i="4"/>
  <c r="AU71" i="4"/>
  <c r="BM108" i="4"/>
  <c r="BA108" i="4"/>
  <c r="BI33" i="4"/>
  <c r="AW33" i="4"/>
  <c r="BG52" i="4"/>
  <c r="AU52" i="4"/>
  <c r="BH33" i="4"/>
  <c r="AV33" i="4"/>
  <c r="BJ70" i="4"/>
  <c r="AX70" i="4"/>
  <c r="BK51" i="4"/>
  <c r="AY51" i="4"/>
  <c r="AZ108" i="4"/>
  <c r="BL108" i="4"/>
  <c r="BM33" i="4"/>
  <c r="BA33" i="4"/>
  <c r="BM90" i="4"/>
  <c r="BA90" i="4"/>
  <c r="BK70" i="4"/>
  <c r="AY70" i="4"/>
  <c r="AY109" i="20" l="1"/>
  <c r="AY117" i="20" s="1"/>
  <c r="BK109" i="20"/>
  <c r="BK117" i="20" s="1"/>
  <c r="AV109" i="20"/>
  <c r="AV117" i="20" s="1"/>
  <c r="BH109" i="20"/>
  <c r="BH117" i="20" s="1"/>
  <c r="BJ109" i="20"/>
  <c r="BJ117" i="20" s="1"/>
  <c r="AX109" i="20"/>
  <c r="AX117" i="20" s="1"/>
  <c r="BI109" i="20"/>
  <c r="BI117" i="20" s="1"/>
  <c r="AW109" i="20"/>
  <c r="AW117" i="20" s="1"/>
  <c r="CQ88" i="4"/>
  <c r="BW88" i="4"/>
  <c r="BZ88" i="4"/>
  <c r="BT88" i="4"/>
  <c r="BY88" i="4"/>
  <c r="BX88" i="4"/>
  <c r="CR88" i="4"/>
  <c r="CO89" i="4"/>
  <c r="U89" i="4"/>
  <c r="CT89" i="4" s="1"/>
  <c r="CI89" i="4"/>
  <c r="W89" i="4"/>
  <c r="CV89" i="4" s="1"/>
  <c r="CA87" i="4"/>
  <c r="CB87" i="4" s="1"/>
  <c r="CW87" i="4"/>
  <c r="Q89" i="4"/>
  <c r="BT89" i="4" s="1"/>
  <c r="CJ89" i="4"/>
  <c r="R89" i="4"/>
  <c r="CQ89" i="4" s="1"/>
  <c r="S89" i="4"/>
  <c r="CR89" i="4" s="1"/>
  <c r="P89" i="4"/>
  <c r="BS89" i="4"/>
  <c r="V89" i="4"/>
  <c r="BY89" i="4" s="1"/>
  <c r="O90" i="4"/>
  <c r="Q90" i="4" s="1"/>
  <c r="BK109" i="4"/>
  <c r="BK117" i="4" s="1"/>
  <c r="AY109" i="4"/>
  <c r="AY117" i="4" s="1"/>
  <c r="AV109" i="4"/>
  <c r="AV117" i="4" s="1"/>
  <c r="BH109" i="4"/>
  <c r="BH117" i="4" s="1"/>
  <c r="AW109" i="4"/>
  <c r="AW117" i="4" s="1"/>
  <c r="BI109" i="4"/>
  <c r="BI117" i="4" s="1"/>
  <c r="BJ109" i="4"/>
  <c r="BJ117" i="4" s="1"/>
  <c r="AX109" i="4"/>
  <c r="AX117" i="4" s="1"/>
  <c r="CJ32" i="4"/>
  <c r="CI32" i="4"/>
  <c r="CH107" i="4"/>
  <c r="CF106" i="4"/>
  <c r="CH103" i="4"/>
  <c r="CF102" i="4"/>
  <c r="CH99" i="4"/>
  <c r="CF98" i="4"/>
  <c r="CH95" i="4"/>
  <c r="CF94" i="4"/>
  <c r="CH91" i="4"/>
  <c r="CF90" i="4"/>
  <c r="CE89" i="4"/>
  <c r="CD88" i="4"/>
  <c r="CH84" i="4"/>
  <c r="CG83" i="4"/>
  <c r="CF82" i="4"/>
  <c r="CE81" i="4"/>
  <c r="CD80" i="4"/>
  <c r="CH76" i="4"/>
  <c r="CG75" i="4"/>
  <c r="CF74" i="4"/>
  <c r="CE73" i="4"/>
  <c r="CD72" i="4"/>
  <c r="CH68" i="4"/>
  <c r="CG67" i="4"/>
  <c r="CF66" i="4"/>
  <c r="CE65" i="4"/>
  <c r="CD64" i="4"/>
  <c r="CH60" i="4"/>
  <c r="CG59" i="4"/>
  <c r="CF58" i="4"/>
  <c r="CE57" i="4"/>
  <c r="CD56" i="4"/>
  <c r="CH52" i="4"/>
  <c r="CG51" i="4"/>
  <c r="CF50" i="4"/>
  <c r="CE49" i="4"/>
  <c r="CD48" i="4"/>
  <c r="CH44" i="4"/>
  <c r="CG43" i="4"/>
  <c r="CF42" i="4"/>
  <c r="CE41" i="4"/>
  <c r="CD40" i="4"/>
  <c r="CH36" i="4"/>
  <c r="CG35" i="4"/>
  <c r="CF34" i="4"/>
  <c r="CE33" i="4"/>
  <c r="CD32" i="4"/>
  <c r="CH28" i="4"/>
  <c r="CG27" i="4"/>
  <c r="CF26" i="4"/>
  <c r="CE25" i="4"/>
  <c r="CD24" i="4"/>
  <c r="CH20" i="4"/>
  <c r="CG19" i="4"/>
  <c r="CF18" i="4"/>
  <c r="CE17" i="4"/>
  <c r="CD16" i="4"/>
  <c r="CG107" i="4"/>
  <c r="CE106" i="4"/>
  <c r="CG103" i="4"/>
  <c r="CE102" i="4"/>
  <c r="CG99" i="4"/>
  <c r="CE98" i="4"/>
  <c r="CG95" i="4"/>
  <c r="CE94" i="4"/>
  <c r="CG91" i="4"/>
  <c r="CE90" i="4"/>
  <c r="CD89" i="4"/>
  <c r="CH85" i="4"/>
  <c r="CG84" i="4"/>
  <c r="CF83" i="4"/>
  <c r="CE82" i="4"/>
  <c r="CD81" i="4"/>
  <c r="CH77" i="4"/>
  <c r="CG76" i="4"/>
  <c r="CF75" i="4"/>
  <c r="CE74" i="4"/>
  <c r="CD73" i="4"/>
  <c r="CH69" i="4"/>
  <c r="CG68" i="4"/>
  <c r="CF67" i="4"/>
  <c r="CE66" i="4"/>
  <c r="CD65" i="4"/>
  <c r="CH61" i="4"/>
  <c r="CG60" i="4"/>
  <c r="CF59" i="4"/>
  <c r="CE58" i="4"/>
  <c r="CD57" i="4"/>
  <c r="CH53" i="4"/>
  <c r="CG52" i="4"/>
  <c r="CF51" i="4"/>
  <c r="CE50" i="4"/>
  <c r="CD49" i="4"/>
  <c r="CH45" i="4"/>
  <c r="CG44" i="4"/>
  <c r="CF43" i="4"/>
  <c r="CE42" i="4"/>
  <c r="CD41" i="4"/>
  <c r="CH37" i="4"/>
  <c r="CG36" i="4"/>
  <c r="CF35" i="4"/>
  <c r="CE34" i="4"/>
  <c r="CD33" i="4"/>
  <c r="CH29" i="4"/>
  <c r="CG28" i="4"/>
  <c r="CF27" i="4"/>
  <c r="CE26" i="4"/>
  <c r="CD25" i="4"/>
  <c r="CH21" i="4"/>
  <c r="CG20" i="4"/>
  <c r="CF19" i="4"/>
  <c r="CE18" i="4"/>
  <c r="CD17" i="4"/>
  <c r="CF105" i="4"/>
  <c r="CF101" i="4"/>
  <c r="CH98" i="4"/>
  <c r="CF97" i="4"/>
  <c r="CJ109" i="4"/>
  <c r="CH108" i="4"/>
  <c r="CF107" i="4"/>
  <c r="CH104" i="4"/>
  <c r="CF103" i="4"/>
  <c r="CH100" i="4"/>
  <c r="CF99" i="4"/>
  <c r="CH96" i="4"/>
  <c r="CF95" i="4"/>
  <c r="CH92" i="4"/>
  <c r="CF91" i="4"/>
  <c r="CD90" i="4"/>
  <c r="CH86" i="4"/>
  <c r="CG85" i="4"/>
  <c r="CF84" i="4"/>
  <c r="CE83" i="4"/>
  <c r="CD82" i="4"/>
  <c r="CH78" i="4"/>
  <c r="CG77" i="4"/>
  <c r="CF76" i="4"/>
  <c r="CE75" i="4"/>
  <c r="CD74" i="4"/>
  <c r="CH70" i="4"/>
  <c r="CG69" i="4"/>
  <c r="CF68" i="4"/>
  <c r="CE67" i="4"/>
  <c r="CD66" i="4"/>
  <c r="CH62" i="4"/>
  <c r="CG61" i="4"/>
  <c r="CF60" i="4"/>
  <c r="CE59" i="4"/>
  <c r="CD58" i="4"/>
  <c r="CH54" i="4"/>
  <c r="CG53" i="4"/>
  <c r="CF52" i="4"/>
  <c r="CE51" i="4"/>
  <c r="CD50" i="4"/>
  <c r="CH46" i="4"/>
  <c r="CG45" i="4"/>
  <c r="CF44" i="4"/>
  <c r="CE43" i="4"/>
  <c r="CD42" i="4"/>
  <c r="CH38" i="4"/>
  <c r="CG37" i="4"/>
  <c r="CF36" i="4"/>
  <c r="CE35" i="4"/>
  <c r="CD34" i="4"/>
  <c r="CH30" i="4"/>
  <c r="CG29" i="4"/>
  <c r="CF28" i="4"/>
  <c r="CE27" i="4"/>
  <c r="CD26" i="4"/>
  <c r="CH22" i="4"/>
  <c r="CG21" i="4"/>
  <c r="CF20" i="4"/>
  <c r="CE19" i="4"/>
  <c r="CD18" i="4"/>
  <c r="CI109" i="4"/>
  <c r="CG108" i="4"/>
  <c r="CE107" i="4"/>
  <c r="CG104" i="4"/>
  <c r="CE103" i="4"/>
  <c r="CG100" i="4"/>
  <c r="CE99" i="4"/>
  <c r="CG96" i="4"/>
  <c r="CE95" i="4"/>
  <c r="CG92" i="4"/>
  <c r="CE91" i="4"/>
  <c r="CH87" i="4"/>
  <c r="CG86" i="4"/>
  <c r="CF85" i="4"/>
  <c r="CE84" i="4"/>
  <c r="CD83" i="4"/>
  <c r="CH79" i="4"/>
  <c r="CG78" i="4"/>
  <c r="CF77" i="4"/>
  <c r="CE76" i="4"/>
  <c r="CD75" i="4"/>
  <c r="CH71" i="4"/>
  <c r="CG70" i="4"/>
  <c r="CF69" i="4"/>
  <c r="CE68" i="4"/>
  <c r="CD67" i="4"/>
  <c r="CH63" i="4"/>
  <c r="CG62" i="4"/>
  <c r="CF61" i="4"/>
  <c r="CE60" i="4"/>
  <c r="CD59" i="4"/>
  <c r="CH55" i="4"/>
  <c r="CG54" i="4"/>
  <c r="CF53" i="4"/>
  <c r="CE52" i="4"/>
  <c r="CD51" i="4"/>
  <c r="CH47" i="4"/>
  <c r="CG46" i="4"/>
  <c r="CF45" i="4"/>
  <c r="CE44" i="4"/>
  <c r="CD43" i="4"/>
  <c r="CH39" i="4"/>
  <c r="CG38" i="4"/>
  <c r="CF37" i="4"/>
  <c r="CE36" i="4"/>
  <c r="CD35" i="4"/>
  <c r="CH31" i="4"/>
  <c r="CG30" i="4"/>
  <c r="CF29" i="4"/>
  <c r="CE28" i="4"/>
  <c r="CD27" i="4"/>
  <c r="CH23" i="4"/>
  <c r="CG22" i="4"/>
  <c r="CF21" i="4"/>
  <c r="CE20" i="4"/>
  <c r="CD19" i="4"/>
  <c r="CH15" i="4"/>
  <c r="CH109" i="4"/>
  <c r="CF108" i="4"/>
  <c r="CH105" i="4"/>
  <c r="CF104" i="4"/>
  <c r="CH101" i="4"/>
  <c r="CF100" i="4"/>
  <c r="CH97" i="4"/>
  <c r="CF96" i="4"/>
  <c r="CH93" i="4"/>
  <c r="CF92" i="4"/>
  <c r="CH88" i="4"/>
  <c r="CG87" i="4"/>
  <c r="CF86" i="4"/>
  <c r="CE85" i="4"/>
  <c r="CD84" i="4"/>
  <c r="CH80" i="4"/>
  <c r="CG79" i="4"/>
  <c r="CF78" i="4"/>
  <c r="CE77" i="4"/>
  <c r="CD76" i="4"/>
  <c r="CH72" i="4"/>
  <c r="CG71" i="4"/>
  <c r="CF70" i="4"/>
  <c r="CE69" i="4"/>
  <c r="CD68" i="4"/>
  <c r="CH64" i="4"/>
  <c r="CG63" i="4"/>
  <c r="CF62" i="4"/>
  <c r="CE61" i="4"/>
  <c r="CD60" i="4"/>
  <c r="CH56" i="4"/>
  <c r="CG55" i="4"/>
  <c r="CF54" i="4"/>
  <c r="CE53" i="4"/>
  <c r="CD52" i="4"/>
  <c r="CH48" i="4"/>
  <c r="CG47" i="4"/>
  <c r="CF46" i="4"/>
  <c r="CE45" i="4"/>
  <c r="CD44" i="4"/>
  <c r="CH40" i="4"/>
  <c r="CG39" i="4"/>
  <c r="CF38" i="4"/>
  <c r="CE37" i="4"/>
  <c r="CD36" i="4"/>
  <c r="CH32" i="4"/>
  <c r="CG31" i="4"/>
  <c r="CF30" i="4"/>
  <c r="CE29" i="4"/>
  <c r="CD28" i="4"/>
  <c r="CH24" i="4"/>
  <c r="CG23" i="4"/>
  <c r="CF22" i="4"/>
  <c r="CE21" i="4"/>
  <c r="CD20" i="4"/>
  <c r="CH16" i="4"/>
  <c r="CG15" i="4"/>
  <c r="CH106" i="4"/>
  <c r="CG109" i="4"/>
  <c r="CE108" i="4"/>
  <c r="CG105" i="4"/>
  <c r="CE104" i="4"/>
  <c r="CG101" i="4"/>
  <c r="CE100" i="4"/>
  <c r="CG97" i="4"/>
  <c r="CE96" i="4"/>
  <c r="CG93" i="4"/>
  <c r="CE92" i="4"/>
  <c r="CH89" i="4"/>
  <c r="CG88" i="4"/>
  <c r="CF87" i="4"/>
  <c r="CE86" i="4"/>
  <c r="CD85" i="4"/>
  <c r="CH81" i="4"/>
  <c r="CG80" i="4"/>
  <c r="CF79" i="4"/>
  <c r="CE78" i="4"/>
  <c r="CD77" i="4"/>
  <c r="CH73" i="4"/>
  <c r="CG72" i="4"/>
  <c r="CF71" i="4"/>
  <c r="CE70" i="4"/>
  <c r="CD69" i="4"/>
  <c r="CH65" i="4"/>
  <c r="CG64" i="4"/>
  <c r="CF63" i="4"/>
  <c r="CE62" i="4"/>
  <c r="CD61" i="4"/>
  <c r="CH57" i="4"/>
  <c r="CG56" i="4"/>
  <c r="CF55" i="4"/>
  <c r="CE54" i="4"/>
  <c r="CD53" i="4"/>
  <c r="CH49" i="4"/>
  <c r="CG48" i="4"/>
  <c r="CF47" i="4"/>
  <c r="CE46" i="4"/>
  <c r="CD45" i="4"/>
  <c r="CH41" i="4"/>
  <c r="CG40" i="4"/>
  <c r="CF39" i="4"/>
  <c r="CE38" i="4"/>
  <c r="CD37" i="4"/>
  <c r="CH33" i="4"/>
  <c r="CG32" i="4"/>
  <c r="CF31" i="4"/>
  <c r="CE30" i="4"/>
  <c r="CD29" i="4"/>
  <c r="CH25" i="4"/>
  <c r="CG24" i="4"/>
  <c r="CF23" i="4"/>
  <c r="CE22" i="4"/>
  <c r="CD21" i="4"/>
  <c r="CH17" i="4"/>
  <c r="CG16" i="4"/>
  <c r="CF15" i="4"/>
  <c r="CH94" i="4"/>
  <c r="CE109" i="4"/>
  <c r="CG106" i="4"/>
  <c r="CE105" i="4"/>
  <c r="CG102" i="4"/>
  <c r="CE101" i="4"/>
  <c r="CG98" i="4"/>
  <c r="CE97" i="4"/>
  <c r="CG94" i="4"/>
  <c r="CE93" i="4"/>
  <c r="CG90" i="4"/>
  <c r="CF89" i="4"/>
  <c r="CE88" i="4"/>
  <c r="CD87" i="4"/>
  <c r="CH83" i="4"/>
  <c r="CG82" i="4"/>
  <c r="CF81" i="4"/>
  <c r="CE80" i="4"/>
  <c r="CD79" i="4"/>
  <c r="CH75" i="4"/>
  <c r="CG74" i="4"/>
  <c r="CF73" i="4"/>
  <c r="CE72" i="4"/>
  <c r="CD71" i="4"/>
  <c r="CH67" i="4"/>
  <c r="CG66" i="4"/>
  <c r="CF65" i="4"/>
  <c r="CE64" i="4"/>
  <c r="CD63" i="4"/>
  <c r="CH59" i="4"/>
  <c r="CG58" i="4"/>
  <c r="CF57" i="4"/>
  <c r="CE56" i="4"/>
  <c r="CD55" i="4"/>
  <c r="CH51" i="4"/>
  <c r="CG50" i="4"/>
  <c r="CF49" i="4"/>
  <c r="CE48" i="4"/>
  <c r="CD47" i="4"/>
  <c r="CH43" i="4"/>
  <c r="CG42" i="4"/>
  <c r="CF41" i="4"/>
  <c r="CE40" i="4"/>
  <c r="CD39" i="4"/>
  <c r="CH35" i="4"/>
  <c r="CG34" i="4"/>
  <c r="CF33" i="4"/>
  <c r="CE32" i="4"/>
  <c r="CD31" i="4"/>
  <c r="CH27" i="4"/>
  <c r="CG26" i="4"/>
  <c r="CF25" i="4"/>
  <c r="CE24" i="4"/>
  <c r="CD23" i="4"/>
  <c r="CH19" i="4"/>
  <c r="CG18" i="4"/>
  <c r="CF17" i="4"/>
  <c r="CE16" i="4"/>
  <c r="CD15" i="4"/>
  <c r="CH102" i="4"/>
  <c r="CH66" i="4"/>
  <c r="CG57" i="4"/>
  <c r="CF48" i="4"/>
  <c r="CE39" i="4"/>
  <c r="CD30" i="4"/>
  <c r="CF93" i="4"/>
  <c r="CH74" i="4"/>
  <c r="CG65" i="4"/>
  <c r="CF56" i="4"/>
  <c r="CE47" i="4"/>
  <c r="CD38" i="4"/>
  <c r="CH82" i="4"/>
  <c r="CG73" i="4"/>
  <c r="CF64" i="4"/>
  <c r="CE55" i="4"/>
  <c r="CD46" i="4"/>
  <c r="CH18" i="4"/>
  <c r="CE87" i="4"/>
  <c r="CH50" i="4"/>
  <c r="CF32" i="4"/>
  <c r="CF109" i="4"/>
  <c r="CH58" i="4"/>
  <c r="CF40" i="4"/>
  <c r="CE31" i="4"/>
  <c r="CH90" i="4"/>
  <c r="CG81" i="4"/>
  <c r="CF72" i="4"/>
  <c r="CE63" i="4"/>
  <c r="CD54" i="4"/>
  <c r="CH26" i="4"/>
  <c r="CG17" i="4"/>
  <c r="CG89" i="4"/>
  <c r="CF80" i="4"/>
  <c r="CE71" i="4"/>
  <c r="CD62" i="4"/>
  <c r="CH34" i="4"/>
  <c r="CG25" i="4"/>
  <c r="CF16" i="4"/>
  <c r="CF88" i="4"/>
  <c r="CE79" i="4"/>
  <c r="CD70" i="4"/>
  <c r="CH42" i="4"/>
  <c r="CG33" i="4"/>
  <c r="CF24" i="4"/>
  <c r="CE15" i="4"/>
  <c r="CD78" i="4"/>
  <c r="CG41" i="4"/>
  <c r="CE23" i="4"/>
  <c r="CD86" i="4"/>
  <c r="CG49" i="4"/>
  <c r="CD22" i="4"/>
  <c r="CJ70" i="4"/>
  <c r="CI70" i="4"/>
  <c r="CJ51" i="4"/>
  <c r="CI51" i="4"/>
  <c r="CA46" i="20"/>
  <c r="BY104" i="20"/>
  <c r="BY28" i="21"/>
  <c r="CV104" i="19"/>
  <c r="CO104" i="20"/>
  <c r="BT104" i="20"/>
  <c r="L94" i="22"/>
  <c r="M94" i="22" s="1"/>
  <c r="S105" i="20"/>
  <c r="R105" i="20"/>
  <c r="T105" i="20"/>
  <c r="Q105" i="20"/>
  <c r="BU104" i="20"/>
  <c r="CP104" i="20"/>
  <c r="CP104" i="21"/>
  <c r="BU104" i="21"/>
  <c r="CR104" i="21"/>
  <c r="BW104" i="21"/>
  <c r="T47" i="21"/>
  <c r="BW47" i="21" s="1"/>
  <c r="BV104" i="20"/>
  <c r="CQ104" i="20"/>
  <c r="BV104" i="21"/>
  <c r="CQ104" i="21"/>
  <c r="J95" i="22"/>
  <c r="K95" i="22" s="1"/>
  <c r="S106" i="19"/>
  <c r="R106" i="19"/>
  <c r="Q106" i="19"/>
  <c r="T106" i="19"/>
  <c r="BT105" i="19"/>
  <c r="CO105" i="19"/>
  <c r="CR104" i="20"/>
  <c r="BW104" i="20"/>
  <c r="BT104" i="21"/>
  <c r="CO104" i="21"/>
  <c r="CV103" i="20"/>
  <c r="BU105" i="19"/>
  <c r="CP105" i="19"/>
  <c r="BT108" i="4"/>
  <c r="CP108" i="4"/>
  <c r="CA103" i="21"/>
  <c r="BV105" i="19"/>
  <c r="CQ105" i="19"/>
  <c r="CQ108" i="4"/>
  <c r="BU108" i="4"/>
  <c r="T109" i="4"/>
  <c r="S109" i="4"/>
  <c r="R109" i="4"/>
  <c r="Q109" i="4"/>
  <c r="BW105" i="19"/>
  <c r="CR105" i="19"/>
  <c r="BV108" i="4"/>
  <c r="CR108" i="4"/>
  <c r="CS108" i="4"/>
  <c r="BW108" i="4"/>
  <c r="CT66" i="20"/>
  <c r="O93" i="22"/>
  <c r="CI47" i="21"/>
  <c r="V47" i="21"/>
  <c r="BY47" i="21" s="1"/>
  <c r="Q47" i="21"/>
  <c r="BT47" i="21" s="1"/>
  <c r="U47" i="21"/>
  <c r="BX47" i="21" s="1"/>
  <c r="CT86" i="21"/>
  <c r="R47" i="21"/>
  <c r="BU47" i="21" s="1"/>
  <c r="W47" i="21"/>
  <c r="BZ47" i="21" s="1"/>
  <c r="BX66" i="20"/>
  <c r="CP66" i="21"/>
  <c r="CH47" i="21"/>
  <c r="CN47" i="21"/>
  <c r="CR86" i="20"/>
  <c r="CA85" i="20"/>
  <c r="BT28" i="20"/>
  <c r="O55" i="22"/>
  <c r="CN48" i="21"/>
  <c r="N37" i="22"/>
  <c r="S87" i="20"/>
  <c r="BV87" i="20" s="1"/>
  <c r="L76" i="22"/>
  <c r="M76" i="22" s="1"/>
  <c r="O75" i="22"/>
  <c r="T87" i="21"/>
  <c r="BW87" i="21" s="1"/>
  <c r="N76" i="22"/>
  <c r="O17" i="22"/>
  <c r="K38" i="22"/>
  <c r="U48" i="20"/>
  <c r="CS48" i="20" s="1"/>
  <c r="L37" i="22"/>
  <c r="M37" i="22" s="1"/>
  <c r="O73" i="22"/>
  <c r="V67" i="21"/>
  <c r="CT67" i="21" s="1"/>
  <c r="L56" i="22"/>
  <c r="M56" i="22" s="1"/>
  <c r="S47" i="21"/>
  <c r="N36" i="22"/>
  <c r="CT86" i="20"/>
  <c r="CU86" i="20"/>
  <c r="BX104" i="20"/>
  <c r="BZ66" i="20"/>
  <c r="CS86" i="20"/>
  <c r="BU66" i="20"/>
  <c r="CP28" i="20"/>
  <c r="CU104" i="20"/>
  <c r="BS87" i="20"/>
  <c r="T48" i="20"/>
  <c r="CR48" i="20" s="1"/>
  <c r="U87" i="20"/>
  <c r="BX87" i="20" s="1"/>
  <c r="CR28" i="20"/>
  <c r="S67" i="20"/>
  <c r="CQ67" i="20" s="1"/>
  <c r="BX47" i="20"/>
  <c r="CV27" i="20"/>
  <c r="CA65" i="20"/>
  <c r="BZ28" i="20"/>
  <c r="BU86" i="20"/>
  <c r="CA86" i="20" s="1"/>
  <c r="BW66" i="20"/>
  <c r="CT28" i="20"/>
  <c r="CA103" i="20"/>
  <c r="CQ66" i="20"/>
  <c r="BX28" i="20"/>
  <c r="V48" i="20"/>
  <c r="BY48" i="20" s="1"/>
  <c r="CH67" i="20"/>
  <c r="CN48" i="20"/>
  <c r="CO86" i="20"/>
  <c r="CI48" i="20"/>
  <c r="S48" i="20"/>
  <c r="CQ48" i="20" s="1"/>
  <c r="CA27" i="20"/>
  <c r="CP47" i="20"/>
  <c r="BS67" i="20"/>
  <c r="CQ86" i="20"/>
  <c r="T67" i="20"/>
  <c r="CR67" i="20" s="1"/>
  <c r="BT47" i="20"/>
  <c r="CQ66" i="21"/>
  <c r="BW47" i="20"/>
  <c r="CN67" i="20"/>
  <c r="U67" i="20"/>
  <c r="BX67" i="20" s="1"/>
  <c r="W67" i="20"/>
  <c r="CU67" i="20" s="1"/>
  <c r="CO66" i="20"/>
  <c r="Q48" i="20"/>
  <c r="CO48" i="20" s="1"/>
  <c r="CQ28" i="20"/>
  <c r="BV47" i="20"/>
  <c r="W48" i="20"/>
  <c r="BZ48" i="20" s="1"/>
  <c r="BS48" i="20"/>
  <c r="CV85" i="21"/>
  <c r="CU86" i="21"/>
  <c r="V67" i="20"/>
  <c r="BY67" i="20" s="1"/>
  <c r="Q67" i="20"/>
  <c r="CO67" i="20" s="1"/>
  <c r="CI67" i="20"/>
  <c r="CT47" i="20"/>
  <c r="R67" i="20"/>
  <c r="BU67" i="20" s="1"/>
  <c r="CV65" i="20"/>
  <c r="R87" i="20"/>
  <c r="CP87" i="20" s="1"/>
  <c r="CN87" i="20"/>
  <c r="R48" i="20"/>
  <c r="BU48" i="20" s="1"/>
  <c r="CH48" i="20"/>
  <c r="T87" i="20"/>
  <c r="CR87" i="20" s="1"/>
  <c r="Q87" i="20"/>
  <c r="CO87" i="20" s="1"/>
  <c r="CU47" i="20"/>
  <c r="W87" i="20"/>
  <c r="CU87" i="20" s="1"/>
  <c r="CV27" i="21"/>
  <c r="CI87" i="20"/>
  <c r="CH87" i="20"/>
  <c r="V87" i="20"/>
  <c r="CT87" i="20" s="1"/>
  <c r="CV46" i="20"/>
  <c r="CA65" i="21"/>
  <c r="CV103" i="21"/>
  <c r="BV86" i="21"/>
  <c r="BS87" i="21"/>
  <c r="J78" i="22"/>
  <c r="K78" i="22" s="1"/>
  <c r="J20" i="22"/>
  <c r="K20" i="22" s="1"/>
  <c r="J58" i="22"/>
  <c r="K58" i="22" s="1"/>
  <c r="J39" i="22"/>
  <c r="CO66" i="21"/>
  <c r="BW86" i="21"/>
  <c r="CA27" i="21"/>
  <c r="CA85" i="21"/>
  <c r="CS66" i="21"/>
  <c r="CV65" i="21"/>
  <c r="BX104" i="21"/>
  <c r="CU28" i="21"/>
  <c r="BU86" i="21"/>
  <c r="CH105" i="20"/>
  <c r="CO86" i="21"/>
  <c r="R48" i="21"/>
  <c r="CP48" i="21" s="1"/>
  <c r="BT28" i="21"/>
  <c r="BW28" i="21"/>
  <c r="CS28" i="21"/>
  <c r="BY66" i="21"/>
  <c r="BZ104" i="21"/>
  <c r="BS105" i="20"/>
  <c r="BO104" i="21"/>
  <c r="BC46" i="21"/>
  <c r="CN105" i="20"/>
  <c r="BO66" i="20"/>
  <c r="U105" i="20"/>
  <c r="BX105" i="20" s="1"/>
  <c r="BO104" i="20"/>
  <c r="BO28" i="20"/>
  <c r="BC47" i="21"/>
  <c r="CI105" i="20"/>
  <c r="BW66" i="21"/>
  <c r="BV28" i="21"/>
  <c r="BY104" i="21"/>
  <c r="CS86" i="21"/>
  <c r="W105" i="20"/>
  <c r="BZ105" i="20" s="1"/>
  <c r="BC47" i="20"/>
  <c r="BC28" i="20"/>
  <c r="BO47" i="20"/>
  <c r="BC86" i="20"/>
  <c r="BC66" i="20"/>
  <c r="V105" i="20"/>
  <c r="CT105" i="20" s="1"/>
  <c r="BC104" i="20"/>
  <c r="CH87" i="21"/>
  <c r="CI87" i="21"/>
  <c r="BZ66" i="21"/>
  <c r="V87" i="21"/>
  <c r="BY87" i="21" s="1"/>
  <c r="U87" i="21"/>
  <c r="BX87" i="21" s="1"/>
  <c r="CP28" i="21"/>
  <c r="CN87" i="21"/>
  <c r="BS48" i="21"/>
  <c r="BC28" i="21"/>
  <c r="T48" i="21"/>
  <c r="BW48" i="21" s="1"/>
  <c r="CH48" i="21"/>
  <c r="BC104" i="21"/>
  <c r="CA64" i="21"/>
  <c r="BO66" i="21"/>
  <c r="W48" i="21"/>
  <c r="CU48" i="21" s="1"/>
  <c r="CI48" i="21"/>
  <c r="S87" i="21"/>
  <c r="CQ87" i="21" s="1"/>
  <c r="Q29" i="20"/>
  <c r="CO29" i="20" s="1"/>
  <c r="U48" i="21"/>
  <c r="BX48" i="21" s="1"/>
  <c r="BO46" i="21"/>
  <c r="BC86" i="21"/>
  <c r="Q48" i="21"/>
  <c r="BT48" i="21" s="1"/>
  <c r="R87" i="21"/>
  <c r="BU87" i="21" s="1"/>
  <c r="S48" i="21"/>
  <c r="CQ48" i="21" s="1"/>
  <c r="BO86" i="21"/>
  <c r="BC66" i="21"/>
  <c r="Q87" i="21"/>
  <c r="BT87" i="21" s="1"/>
  <c r="V48" i="21"/>
  <c r="CT48" i="21" s="1"/>
  <c r="W29" i="20"/>
  <c r="BZ29" i="20" s="1"/>
  <c r="W87" i="21"/>
  <c r="CU87" i="21" s="1"/>
  <c r="BO28" i="21"/>
  <c r="L30" i="21"/>
  <c r="I30" i="21"/>
  <c r="G30" i="21"/>
  <c r="M30" i="21"/>
  <c r="K30" i="21"/>
  <c r="J30" i="21"/>
  <c r="H30" i="21"/>
  <c r="BG30" i="21"/>
  <c r="AU30" i="21"/>
  <c r="K49" i="21"/>
  <c r="L49" i="21"/>
  <c r="I49" i="21"/>
  <c r="H49" i="21"/>
  <c r="G49" i="21"/>
  <c r="M49" i="21"/>
  <c r="J49" i="21"/>
  <c r="AU49" i="21"/>
  <c r="BG49" i="21"/>
  <c r="BB87" i="20"/>
  <c r="BN87" i="20"/>
  <c r="BL48" i="20"/>
  <c r="AZ48" i="20"/>
  <c r="BM84" i="21"/>
  <c r="BA84" i="21"/>
  <c r="AZ67" i="21"/>
  <c r="BL67" i="21"/>
  <c r="AV67" i="20"/>
  <c r="BH67" i="20"/>
  <c r="R29" i="20"/>
  <c r="CP29" i="20" s="1"/>
  <c r="BH87" i="20"/>
  <c r="AV87" i="20"/>
  <c r="CQ46" i="21"/>
  <c r="BV46" i="21"/>
  <c r="BN48" i="20"/>
  <c r="BB48" i="20"/>
  <c r="AV84" i="21"/>
  <c r="BH84" i="21"/>
  <c r="CV84" i="20"/>
  <c r="BJ67" i="21"/>
  <c r="AX67" i="21"/>
  <c r="CV64" i="21"/>
  <c r="BI67" i="20"/>
  <c r="AW67" i="20"/>
  <c r="AY29" i="20"/>
  <c r="BK29" i="20"/>
  <c r="BB105" i="20"/>
  <c r="BN105" i="20"/>
  <c r="BM48" i="21"/>
  <c r="BA48" i="21"/>
  <c r="BM87" i="21"/>
  <c r="BA87" i="21"/>
  <c r="K49" i="20"/>
  <c r="G49" i="20"/>
  <c r="H49" i="20"/>
  <c r="M49" i="20"/>
  <c r="L49" i="20"/>
  <c r="J49" i="20"/>
  <c r="I49" i="20"/>
  <c r="AU49" i="20"/>
  <c r="BG49" i="20"/>
  <c r="S29" i="20"/>
  <c r="CQ29" i="20" s="1"/>
  <c r="BK87" i="20"/>
  <c r="AY87" i="20"/>
  <c r="BX46" i="21"/>
  <c r="CS46" i="21"/>
  <c r="BJ48" i="20"/>
  <c r="AX48" i="20"/>
  <c r="BN84" i="21"/>
  <c r="BB84" i="21"/>
  <c r="CA84" i="20"/>
  <c r="K105" i="21"/>
  <c r="M105" i="21"/>
  <c r="L105" i="21"/>
  <c r="AU105" i="21"/>
  <c r="BG105" i="21"/>
  <c r="BM67" i="21"/>
  <c r="BA67" i="21"/>
  <c r="BJ67" i="20"/>
  <c r="AX67" i="20"/>
  <c r="AV29" i="20"/>
  <c r="BH29" i="20"/>
  <c r="BL105" i="20"/>
  <c r="AZ105" i="20"/>
  <c r="BJ48" i="21"/>
  <c r="AX48" i="21"/>
  <c r="BB87" i="21"/>
  <c r="BN87" i="21"/>
  <c r="CI68" i="19"/>
  <c r="V29" i="20"/>
  <c r="CT29" i="20" s="1"/>
  <c r="T29" i="20"/>
  <c r="BW29" i="20" s="1"/>
  <c r="BJ87" i="20"/>
  <c r="AX87" i="20"/>
  <c r="BY46" i="21"/>
  <c r="CT46" i="21"/>
  <c r="BW46" i="21"/>
  <c r="CR46" i="21"/>
  <c r="BM48" i="20"/>
  <c r="BA48" i="20"/>
  <c r="AY84" i="21"/>
  <c r="BK84" i="21"/>
  <c r="AV67" i="21"/>
  <c r="BH67" i="21"/>
  <c r="BK67" i="20"/>
  <c r="AY67" i="20"/>
  <c r="BN29" i="20"/>
  <c r="BB29" i="20"/>
  <c r="BA105" i="20"/>
  <c r="BM105" i="20"/>
  <c r="BL48" i="21"/>
  <c r="AZ48" i="21"/>
  <c r="AX87" i="21"/>
  <c r="BJ87" i="21"/>
  <c r="H88" i="20"/>
  <c r="L88" i="20"/>
  <c r="J88" i="20"/>
  <c r="M88" i="20"/>
  <c r="I88" i="20"/>
  <c r="K88" i="20"/>
  <c r="G88" i="20"/>
  <c r="AU88" i="20"/>
  <c r="BG88" i="20"/>
  <c r="CN29" i="20"/>
  <c r="CI29" i="20"/>
  <c r="L77" i="22"/>
  <c r="M77" i="22" s="1"/>
  <c r="BA87" i="20"/>
  <c r="BM87" i="20"/>
  <c r="CU46" i="21"/>
  <c r="BZ46" i="21"/>
  <c r="BK48" i="20"/>
  <c r="AY48" i="20"/>
  <c r="BL84" i="21"/>
  <c r="AZ84" i="21"/>
  <c r="BL67" i="20"/>
  <c r="AZ67" i="20"/>
  <c r="BJ29" i="20"/>
  <c r="AX29" i="20"/>
  <c r="BN48" i="21"/>
  <c r="BB48" i="21"/>
  <c r="BI87" i="21"/>
  <c r="AW87" i="21"/>
  <c r="L30" i="20"/>
  <c r="H30" i="20"/>
  <c r="M30" i="20"/>
  <c r="J30" i="20"/>
  <c r="I30" i="20"/>
  <c r="K30" i="20"/>
  <c r="G30" i="20"/>
  <c r="AU30" i="20"/>
  <c r="BG30" i="20"/>
  <c r="U29" i="20"/>
  <c r="BX29" i="20" s="1"/>
  <c r="CH29" i="20"/>
  <c r="M106" i="21"/>
  <c r="L106" i="21"/>
  <c r="K106" i="21"/>
  <c r="AU106" i="21"/>
  <c r="BG106" i="21"/>
  <c r="Q84" i="21"/>
  <c r="W84" i="21"/>
  <c r="T84" i="21"/>
  <c r="CI84" i="21"/>
  <c r="CN84" i="21"/>
  <c r="CH84" i="21"/>
  <c r="S84" i="21"/>
  <c r="R84" i="21"/>
  <c r="BS84" i="21"/>
  <c r="V84" i="21"/>
  <c r="U84" i="21"/>
  <c r="AW84" i="21"/>
  <c r="BI84" i="21"/>
  <c r="BO86" i="20"/>
  <c r="BI67" i="21"/>
  <c r="AW67" i="21"/>
  <c r="AW29" i="20"/>
  <c r="BI29" i="20"/>
  <c r="BH48" i="21"/>
  <c r="AV48" i="21"/>
  <c r="AZ87" i="21"/>
  <c r="BL87" i="21"/>
  <c r="BI48" i="21"/>
  <c r="AW48" i="21"/>
  <c r="K106" i="20"/>
  <c r="M106" i="20"/>
  <c r="L106" i="20"/>
  <c r="AU106" i="20"/>
  <c r="BG106" i="20"/>
  <c r="BS29" i="20"/>
  <c r="AW87" i="20"/>
  <c r="BI87" i="20"/>
  <c r="BT46" i="21"/>
  <c r="CO46" i="21"/>
  <c r="AW48" i="20"/>
  <c r="BI48" i="20"/>
  <c r="BJ84" i="21"/>
  <c r="AX84" i="21"/>
  <c r="BO47" i="21"/>
  <c r="BK67" i="21"/>
  <c r="AY67" i="21"/>
  <c r="BA67" i="20"/>
  <c r="BM67" i="20"/>
  <c r="BL29" i="20"/>
  <c r="AZ29" i="20"/>
  <c r="BH87" i="21"/>
  <c r="AV87" i="21"/>
  <c r="BL87" i="20"/>
  <c r="AZ87" i="20"/>
  <c r="BU46" i="21"/>
  <c r="CP46" i="21"/>
  <c r="AV48" i="20"/>
  <c r="BH48" i="20"/>
  <c r="J29" i="21"/>
  <c r="M29" i="21"/>
  <c r="K29" i="21"/>
  <c r="G29" i="21"/>
  <c r="H29" i="21"/>
  <c r="L29" i="21"/>
  <c r="I29" i="21"/>
  <c r="BG29" i="21"/>
  <c r="AU29" i="21"/>
  <c r="N18" i="22"/>
  <c r="BB67" i="21"/>
  <c r="BN67" i="21"/>
  <c r="BB67" i="20"/>
  <c r="BN67" i="20"/>
  <c r="BM29" i="20"/>
  <c r="BA29" i="20"/>
  <c r="AY48" i="21"/>
  <c r="BK48" i="21"/>
  <c r="AY87" i="21"/>
  <c r="BK87" i="21"/>
  <c r="BA118" i="19"/>
  <c r="CU67" i="19"/>
  <c r="CT105" i="19"/>
  <c r="BW87" i="19"/>
  <c r="BX48" i="19"/>
  <c r="CA86" i="19"/>
  <c r="CA104" i="19"/>
  <c r="BT48" i="19"/>
  <c r="CV86" i="19"/>
  <c r="CV28" i="19"/>
  <c r="CA28" i="19"/>
  <c r="CV66" i="19"/>
  <c r="BZ87" i="19"/>
  <c r="BX29" i="19"/>
  <c r="BZ105" i="19"/>
  <c r="BU48" i="19"/>
  <c r="BY87" i="19"/>
  <c r="CQ67" i="19"/>
  <c r="BT67" i="19"/>
  <c r="CT67" i="19"/>
  <c r="BV87" i="19"/>
  <c r="CA66" i="19"/>
  <c r="CQ48" i="19"/>
  <c r="BT87" i="19"/>
  <c r="BT29" i="19"/>
  <c r="CP29" i="19"/>
  <c r="CV47" i="19"/>
  <c r="S68" i="19"/>
  <c r="BV68" i="19" s="1"/>
  <c r="BY48" i="19"/>
  <c r="BW67" i="19"/>
  <c r="S88" i="19"/>
  <c r="CQ88" i="19" s="1"/>
  <c r="CI88" i="19"/>
  <c r="CH88" i="19"/>
  <c r="CN88" i="19"/>
  <c r="CH68" i="19"/>
  <c r="CA47" i="19"/>
  <c r="CS87" i="19"/>
  <c r="CQ29" i="19"/>
  <c r="W88" i="19"/>
  <c r="CU88" i="19" s="1"/>
  <c r="BY29" i="19"/>
  <c r="CP87" i="19"/>
  <c r="T88" i="19"/>
  <c r="BW88" i="19" s="1"/>
  <c r="CS105" i="19"/>
  <c r="Q88" i="19"/>
  <c r="CO88" i="19" s="1"/>
  <c r="CP67" i="19"/>
  <c r="U88" i="19"/>
  <c r="CS88" i="19" s="1"/>
  <c r="CI106" i="19"/>
  <c r="CH106" i="19"/>
  <c r="V106" i="19"/>
  <c r="BY106" i="19" s="1"/>
  <c r="U106" i="19"/>
  <c r="CS106" i="19" s="1"/>
  <c r="W106" i="19"/>
  <c r="BZ106" i="19" s="1"/>
  <c r="BS106" i="19"/>
  <c r="CN106" i="19"/>
  <c r="W30" i="19"/>
  <c r="BZ30" i="19" s="1"/>
  <c r="Q30" i="19"/>
  <c r="BT30" i="19" s="1"/>
  <c r="V30" i="19"/>
  <c r="BY30" i="19" s="1"/>
  <c r="BS30" i="19"/>
  <c r="CH30" i="19"/>
  <c r="T30" i="19"/>
  <c r="CR30" i="19" s="1"/>
  <c r="U30" i="19"/>
  <c r="CS30" i="19" s="1"/>
  <c r="CN30" i="19"/>
  <c r="CI30" i="19"/>
  <c r="R30" i="19"/>
  <c r="CP30" i="19" s="1"/>
  <c r="S30" i="19"/>
  <c r="CQ30" i="19" s="1"/>
  <c r="BS49" i="19"/>
  <c r="CI49" i="19"/>
  <c r="W49" i="19"/>
  <c r="CU49" i="19" s="1"/>
  <c r="CH49" i="19"/>
  <c r="R49" i="19"/>
  <c r="BU49" i="19" s="1"/>
  <c r="T49" i="19"/>
  <c r="BW49" i="19" s="1"/>
  <c r="V49" i="19"/>
  <c r="CT49" i="19" s="1"/>
  <c r="S49" i="19"/>
  <c r="BV49" i="19" s="1"/>
  <c r="Q49" i="19"/>
  <c r="BT49" i="19" s="1"/>
  <c r="U49" i="19"/>
  <c r="CS49" i="19" s="1"/>
  <c r="CN49" i="19"/>
  <c r="V68" i="19"/>
  <c r="BY68" i="19" s="1"/>
  <c r="BZ29" i="19"/>
  <c r="BZ48" i="19"/>
  <c r="BS68" i="19"/>
  <c r="T68" i="19"/>
  <c r="CR68" i="19" s="1"/>
  <c r="CN68" i="19"/>
  <c r="R88" i="19"/>
  <c r="BU88" i="19" s="1"/>
  <c r="Q68" i="19"/>
  <c r="BT68" i="19" s="1"/>
  <c r="V88" i="19"/>
  <c r="BY88" i="19" s="1"/>
  <c r="BX67" i="19"/>
  <c r="CR48" i="19"/>
  <c r="CR29" i="19"/>
  <c r="R68" i="19"/>
  <c r="CP68" i="19" s="1"/>
  <c r="U68" i="19"/>
  <c r="BX68" i="19" s="1"/>
  <c r="BS88" i="19"/>
  <c r="W68" i="19"/>
  <c r="CU68" i="19" s="1"/>
  <c r="BC117" i="19"/>
  <c r="BD117" i="19" s="1"/>
  <c r="BC116" i="19"/>
  <c r="BD116" i="19" s="1"/>
  <c r="BC114" i="19"/>
  <c r="BD114" i="19" s="1"/>
  <c r="BC115" i="19"/>
  <c r="BD115" i="19" s="1"/>
  <c r="BC110" i="19"/>
  <c r="BC113" i="19"/>
  <c r="AZ118" i="19"/>
  <c r="BN118" i="19"/>
  <c r="BM118" i="19"/>
  <c r="BO118" i="19"/>
  <c r="CV122" i="19" s="1"/>
  <c r="BP113" i="19"/>
  <c r="BL118" i="19"/>
  <c r="BB118" i="19"/>
  <c r="O33" i="4"/>
  <c r="R32" i="4"/>
  <c r="Q32" i="4"/>
  <c r="W32" i="4"/>
  <c r="T32" i="4"/>
  <c r="V32" i="4"/>
  <c r="U32" i="4"/>
  <c r="S32" i="4"/>
  <c r="BS32" i="4"/>
  <c r="P32" i="4"/>
  <c r="CO32" i="4"/>
  <c r="CT31" i="4"/>
  <c r="BX31" i="4"/>
  <c r="BY31" i="4"/>
  <c r="CU31" i="4"/>
  <c r="CV31" i="4"/>
  <c r="BZ31" i="4"/>
  <c r="BU31" i="4"/>
  <c r="CQ31" i="4"/>
  <c r="CA30" i="4"/>
  <c r="CB30" i="4" s="1"/>
  <c r="BV31" i="4"/>
  <c r="CR31" i="4"/>
  <c r="CW30" i="4"/>
  <c r="BW31" i="4"/>
  <c r="CS31" i="4"/>
  <c r="W109" i="4"/>
  <c r="V109" i="4"/>
  <c r="U109" i="4"/>
  <c r="O71" i="4"/>
  <c r="W70" i="4"/>
  <c r="V70" i="4"/>
  <c r="U70" i="4"/>
  <c r="T70" i="4"/>
  <c r="S70" i="4"/>
  <c r="R70" i="4"/>
  <c r="Q70" i="4"/>
  <c r="O52" i="4"/>
  <c r="U51" i="4"/>
  <c r="T51" i="4"/>
  <c r="R51" i="4"/>
  <c r="Q51" i="4"/>
  <c r="W51" i="4"/>
  <c r="V51" i="4"/>
  <c r="S51" i="4"/>
  <c r="BT31" i="4"/>
  <c r="CP31" i="4"/>
  <c r="CW106" i="4"/>
  <c r="CA106" i="4"/>
  <c r="CB106" i="4" s="1"/>
  <c r="CA68" i="4"/>
  <c r="CB68" i="4" s="1"/>
  <c r="CW68" i="4"/>
  <c r="CA49" i="4"/>
  <c r="CB49" i="4" s="1"/>
  <c r="CW49" i="4"/>
  <c r="BZ107" i="4"/>
  <c r="CV107" i="4"/>
  <c r="CO108" i="4"/>
  <c r="BS108" i="4"/>
  <c r="P108" i="4"/>
  <c r="CR69" i="4"/>
  <c r="BV69" i="4"/>
  <c r="CP69" i="4"/>
  <c r="BT69" i="4"/>
  <c r="CR50" i="4"/>
  <c r="BV50" i="4"/>
  <c r="CS69" i="4"/>
  <c r="BW69" i="4"/>
  <c r="BS70" i="4"/>
  <c r="CO70" i="4"/>
  <c r="P70" i="4"/>
  <c r="CV50" i="4"/>
  <c r="BZ50" i="4"/>
  <c r="BT50" i="4"/>
  <c r="CP50" i="4"/>
  <c r="CU107" i="4"/>
  <c r="BY107" i="4"/>
  <c r="BU50" i="4"/>
  <c r="CQ50" i="4"/>
  <c r="BU69" i="4"/>
  <c r="CQ69" i="4"/>
  <c r="P51" i="4"/>
  <c r="CO51" i="4"/>
  <c r="BS51" i="4"/>
  <c r="CT107" i="4"/>
  <c r="BX107" i="4"/>
  <c r="BY69" i="4"/>
  <c r="CU69" i="4"/>
  <c r="CT50" i="4"/>
  <c r="BX50" i="4"/>
  <c r="CV69" i="4"/>
  <c r="BZ69" i="4"/>
  <c r="BY50" i="4"/>
  <c r="CU50" i="4"/>
  <c r="BX69" i="4"/>
  <c r="CT69" i="4"/>
  <c r="BW89" i="4"/>
  <c r="CS89" i="4"/>
  <c r="CS50" i="4"/>
  <c r="BW50" i="4"/>
  <c r="BC51" i="4"/>
  <c r="BC33" i="4"/>
  <c r="BO108" i="4"/>
  <c r="BO70" i="4"/>
  <c r="BC108" i="4"/>
  <c r="BC70" i="4"/>
  <c r="BO33" i="4"/>
  <c r="BO51" i="4"/>
  <c r="BJ113" i="4"/>
  <c r="BJ116" i="4"/>
  <c r="BH71" i="4"/>
  <c r="AV71" i="4"/>
  <c r="BM109" i="4"/>
  <c r="BA109" i="4"/>
  <c r="BH52" i="4"/>
  <c r="BH114" i="4" s="1"/>
  <c r="AV52" i="4"/>
  <c r="AV114" i="4" s="1"/>
  <c r="BJ71" i="4"/>
  <c r="BJ115" i="4" s="1"/>
  <c r="AX71" i="4"/>
  <c r="AX115" i="4" s="1"/>
  <c r="BK71" i="4"/>
  <c r="BK115" i="4" s="1"/>
  <c r="AY71" i="4"/>
  <c r="AY115" i="4" s="1"/>
  <c r="BN109" i="4"/>
  <c r="BB109" i="4"/>
  <c r="BI52" i="4"/>
  <c r="BI114" i="4" s="1"/>
  <c r="AW52" i="4"/>
  <c r="BL71" i="4"/>
  <c r="AZ71" i="4"/>
  <c r="BM71" i="4"/>
  <c r="BA71" i="4"/>
  <c r="AY116" i="4"/>
  <c r="AY113" i="4"/>
  <c r="AV116" i="4"/>
  <c r="AV113" i="4"/>
  <c r="BI116" i="4"/>
  <c r="BI113" i="4"/>
  <c r="BN52" i="4"/>
  <c r="BB52" i="4"/>
  <c r="BJ52" i="4"/>
  <c r="BJ114" i="4" s="1"/>
  <c r="AX52" i="4"/>
  <c r="AX114" i="4" s="1"/>
  <c r="BO90" i="4"/>
  <c r="BK52" i="4"/>
  <c r="BK114" i="4" s="1"/>
  <c r="AY52" i="4"/>
  <c r="AY114" i="4" s="1"/>
  <c r="BI71" i="4"/>
  <c r="BI115" i="4" s="1"/>
  <c r="AW71" i="4"/>
  <c r="AW115" i="4" s="1"/>
  <c r="BK116" i="4"/>
  <c r="BK113" i="4"/>
  <c r="BH116" i="4"/>
  <c r="BH113" i="4"/>
  <c r="BH115" i="4"/>
  <c r="AU115" i="4"/>
  <c r="AU113" i="4"/>
  <c r="AU117" i="4"/>
  <c r="AU116" i="4"/>
  <c r="AU114" i="4"/>
  <c r="BL52" i="4"/>
  <c r="AZ52" i="4"/>
  <c r="BL109" i="4"/>
  <c r="AZ109" i="4"/>
  <c r="BM52" i="4"/>
  <c r="BA52" i="4"/>
  <c r="BC90" i="4"/>
  <c r="BN71" i="4"/>
  <c r="BB71" i="4"/>
  <c r="AX113" i="4"/>
  <c r="AX116" i="4"/>
  <c r="BG116" i="4"/>
  <c r="BG114" i="4"/>
  <c r="BG115" i="4"/>
  <c r="BG117" i="4"/>
  <c r="BG113" i="4"/>
  <c r="AW113" i="4"/>
  <c r="AW116" i="4"/>
  <c r="V90" i="4" l="1"/>
  <c r="BY90" i="4" s="1"/>
  <c r="BY116" i="4" s="1"/>
  <c r="CA88" i="4"/>
  <c r="CB88" i="4" s="1"/>
  <c r="CW88" i="4"/>
  <c r="BU89" i="4"/>
  <c r="BV89" i="4"/>
  <c r="BX89" i="4"/>
  <c r="P90" i="4"/>
  <c r="R90" i="4"/>
  <c r="CQ90" i="4" s="1"/>
  <c r="CQ116" i="4" s="1"/>
  <c r="CO90" i="4"/>
  <c r="CO116" i="4" s="1"/>
  <c r="S90" i="4"/>
  <c r="CR90" i="4" s="1"/>
  <c r="CR116" i="4" s="1"/>
  <c r="E22" i="2"/>
  <c r="N22" i="2" s="1"/>
  <c r="T90" i="4"/>
  <c r="BW90" i="4" s="1"/>
  <c r="BW116" i="4" s="1"/>
  <c r="W90" i="4"/>
  <c r="BZ90" i="4" s="1"/>
  <c r="U90" i="4"/>
  <c r="BX90" i="4" s="1"/>
  <c r="BX116" i="4" s="1"/>
  <c r="CJ90" i="4"/>
  <c r="CJ116" i="4" s="1"/>
  <c r="CU89" i="4"/>
  <c r="BZ89" i="4"/>
  <c r="CI90" i="4"/>
  <c r="CI116" i="4" s="1"/>
  <c r="CP89" i="4"/>
  <c r="BS90" i="4"/>
  <c r="BS116" i="4" s="1"/>
  <c r="CB117" i="4"/>
  <c r="CL107" i="4"/>
  <c r="CL93" i="4"/>
  <c r="CL102" i="4"/>
  <c r="CG117" i="4"/>
  <c r="CJ33" i="4"/>
  <c r="CJ113" i="4" s="1"/>
  <c r="CI33" i="4"/>
  <c r="CI113" i="4" s="1"/>
  <c r="CJ71" i="4"/>
  <c r="CJ115" i="4" s="1"/>
  <c r="CI71" i="4"/>
  <c r="CI115" i="4" s="1"/>
  <c r="CI52" i="4"/>
  <c r="CI114" i="4" s="1"/>
  <c r="CJ52" i="4"/>
  <c r="CJ114" i="4" s="1"/>
  <c r="CR87" i="21"/>
  <c r="CA105" i="19"/>
  <c r="CV104" i="20"/>
  <c r="CV104" i="21"/>
  <c r="CT47" i="21"/>
  <c r="CA104" i="20"/>
  <c r="CR47" i="21"/>
  <c r="CL103" i="4"/>
  <c r="CL105" i="4"/>
  <c r="CL98" i="4"/>
  <c r="CL96" i="4"/>
  <c r="T106" i="21"/>
  <c r="R106" i="21"/>
  <c r="Q106" i="21"/>
  <c r="S106" i="21"/>
  <c r="N94" i="22"/>
  <c r="T105" i="21"/>
  <c r="S105" i="21"/>
  <c r="R105" i="21"/>
  <c r="Q105" i="21"/>
  <c r="J96" i="22"/>
  <c r="K96" i="22" s="1"/>
  <c r="T107" i="19"/>
  <c r="S107" i="19"/>
  <c r="R107" i="19"/>
  <c r="Q107" i="19"/>
  <c r="T106" i="20"/>
  <c r="S106" i="20"/>
  <c r="R106" i="20"/>
  <c r="Q106" i="20"/>
  <c r="CL94" i="4"/>
  <c r="CL92" i="4"/>
  <c r="BW106" i="19"/>
  <c r="CR106" i="19"/>
  <c r="BT105" i="20"/>
  <c r="CO105" i="20"/>
  <c r="CH117" i="4"/>
  <c r="CL101" i="4"/>
  <c r="BU109" i="4"/>
  <c r="BU117" i="4" s="1"/>
  <c r="CQ109" i="4"/>
  <c r="CQ117" i="4" s="1"/>
  <c r="CF117" i="4"/>
  <c r="CO106" i="19"/>
  <c r="BT106" i="19"/>
  <c r="BW105" i="20"/>
  <c r="CR105" i="20"/>
  <c r="CL97" i="4"/>
  <c r="CL106" i="4"/>
  <c r="CL100" i="4"/>
  <c r="CP106" i="19"/>
  <c r="BU106" i="19"/>
  <c r="BU105" i="20"/>
  <c r="CP105" i="20"/>
  <c r="BV109" i="4"/>
  <c r="BV117" i="4" s="1"/>
  <c r="CR109" i="4"/>
  <c r="CR117" i="4" s="1"/>
  <c r="BV106" i="19"/>
  <c r="CQ106" i="19"/>
  <c r="CQ105" i="20"/>
  <c r="BV105" i="20"/>
  <c r="CL104" i="4"/>
  <c r="CL99" i="4"/>
  <c r="BW109" i="4"/>
  <c r="BW117" i="4" s="1"/>
  <c r="CS109" i="4"/>
  <c r="CS117" i="4" s="1"/>
  <c r="CE117" i="4"/>
  <c r="CL91" i="4"/>
  <c r="CL95" i="4"/>
  <c r="BT109" i="4"/>
  <c r="BT117" i="4" s="1"/>
  <c r="CP109" i="4"/>
  <c r="CP117" i="4" s="1"/>
  <c r="CP47" i="21"/>
  <c r="CN106" i="21"/>
  <c r="N95" i="22"/>
  <c r="CH106" i="20"/>
  <c r="L95" i="22"/>
  <c r="M95" i="22" s="1"/>
  <c r="CO47" i="21"/>
  <c r="CS47" i="21"/>
  <c r="CU47" i="21"/>
  <c r="BX48" i="20"/>
  <c r="CQ87" i="20"/>
  <c r="CH67" i="21"/>
  <c r="BS67" i="21"/>
  <c r="R67" i="21"/>
  <c r="CP67" i="21" s="1"/>
  <c r="Q67" i="21"/>
  <c r="BT67" i="21" s="1"/>
  <c r="U67" i="21"/>
  <c r="CS67" i="21" s="1"/>
  <c r="CI67" i="21"/>
  <c r="W67" i="21"/>
  <c r="CU67" i="21" s="1"/>
  <c r="CN67" i="21"/>
  <c r="T67" i="21"/>
  <c r="CR67" i="21" s="1"/>
  <c r="BS49" i="21"/>
  <c r="N38" i="22"/>
  <c r="Q49" i="20"/>
  <c r="CO49" i="20" s="1"/>
  <c r="L38" i="22"/>
  <c r="M38" i="22" s="1"/>
  <c r="O36" i="22"/>
  <c r="Q30" i="21"/>
  <c r="BT30" i="21" s="1"/>
  <c r="N19" i="22"/>
  <c r="BV47" i="21"/>
  <c r="CA47" i="21" s="1"/>
  <c r="CQ47" i="21"/>
  <c r="O37" i="22"/>
  <c r="K39" i="22"/>
  <c r="BS30" i="20"/>
  <c r="L19" i="22"/>
  <c r="M19" i="22" s="1"/>
  <c r="S67" i="21"/>
  <c r="N56" i="22"/>
  <c r="O18" i="22"/>
  <c r="O76" i="22"/>
  <c r="BZ67" i="20"/>
  <c r="BZ87" i="20"/>
  <c r="BW48" i="20"/>
  <c r="BV48" i="20"/>
  <c r="CN30" i="20"/>
  <c r="R30" i="20"/>
  <c r="CP30" i="20" s="1"/>
  <c r="BV67" i="20"/>
  <c r="CA66" i="20"/>
  <c r="W30" i="20"/>
  <c r="BZ30" i="20" s="1"/>
  <c r="CI30" i="20"/>
  <c r="CV66" i="20"/>
  <c r="BS106" i="20"/>
  <c r="CS87" i="20"/>
  <c r="U30" i="20"/>
  <c r="CS30" i="20" s="1"/>
  <c r="CS67" i="20"/>
  <c r="BY87" i="20"/>
  <c r="CP67" i="20"/>
  <c r="CH30" i="20"/>
  <c r="BU87" i="20"/>
  <c r="CN106" i="20"/>
  <c r="V106" i="20"/>
  <c r="CT106" i="20" s="1"/>
  <c r="W106" i="20"/>
  <c r="CU106" i="20" s="1"/>
  <c r="CI106" i="20"/>
  <c r="BT87" i="20"/>
  <c r="CV28" i="20"/>
  <c r="BT48" i="20"/>
  <c r="CA28" i="20"/>
  <c r="CU48" i="20"/>
  <c r="CT48" i="20"/>
  <c r="BW87" i="20"/>
  <c r="CV86" i="20"/>
  <c r="BT67" i="20"/>
  <c r="CT67" i="20"/>
  <c r="BY67" i="21"/>
  <c r="U106" i="20"/>
  <c r="BX106" i="20" s="1"/>
  <c r="Q30" i="20"/>
  <c r="CO30" i="20" s="1"/>
  <c r="BW67" i="20"/>
  <c r="S30" i="20"/>
  <c r="CQ30" i="20" s="1"/>
  <c r="V30" i="20"/>
  <c r="BY30" i="20" s="1"/>
  <c r="T30" i="20"/>
  <c r="BW30" i="20" s="1"/>
  <c r="CA47" i="20"/>
  <c r="W49" i="20"/>
  <c r="CU49" i="20" s="1"/>
  <c r="R49" i="20"/>
  <c r="CP49" i="20" s="1"/>
  <c r="CV47" i="20"/>
  <c r="S49" i="20"/>
  <c r="BV49" i="20" s="1"/>
  <c r="CP48" i="20"/>
  <c r="U49" i="20"/>
  <c r="CS49" i="20" s="1"/>
  <c r="CN49" i="20"/>
  <c r="T49" i="20"/>
  <c r="BW49" i="20" s="1"/>
  <c r="V49" i="20"/>
  <c r="CT49" i="20" s="1"/>
  <c r="CH49" i="20"/>
  <c r="CA86" i="21"/>
  <c r="BY105" i="20"/>
  <c r="CV66" i="21"/>
  <c r="V30" i="21"/>
  <c r="BY30" i="21" s="1"/>
  <c r="BS49" i="20"/>
  <c r="CI49" i="20"/>
  <c r="J40" i="22"/>
  <c r="J21" i="22"/>
  <c r="K21" i="22" s="1"/>
  <c r="CV48" i="19"/>
  <c r="J79" i="22"/>
  <c r="J59" i="22"/>
  <c r="K59" i="22" s="1"/>
  <c r="BT29" i="20"/>
  <c r="CU105" i="20"/>
  <c r="S30" i="21"/>
  <c r="BV30" i="21" s="1"/>
  <c r="BY48" i="21"/>
  <c r="CU29" i="20"/>
  <c r="BU48" i="21"/>
  <c r="CA104" i="21"/>
  <c r="CI30" i="21"/>
  <c r="S88" i="20"/>
  <c r="CQ88" i="20" s="1"/>
  <c r="T88" i="20"/>
  <c r="CR88" i="20" s="1"/>
  <c r="CO48" i="21"/>
  <c r="CI88" i="20"/>
  <c r="BU29" i="20"/>
  <c r="R88" i="20"/>
  <c r="CP88" i="20" s="1"/>
  <c r="CS87" i="21"/>
  <c r="Q88" i="20"/>
  <c r="BT88" i="20" s="1"/>
  <c r="CV86" i="21"/>
  <c r="V88" i="20"/>
  <c r="BY88" i="20" s="1"/>
  <c r="U30" i="21"/>
  <c r="BX30" i="21" s="1"/>
  <c r="CH88" i="20"/>
  <c r="V49" i="21"/>
  <c r="CT49" i="21" s="1"/>
  <c r="CR48" i="21"/>
  <c r="CN49" i="21"/>
  <c r="BO105" i="20"/>
  <c r="W30" i="21"/>
  <c r="CU30" i="21" s="1"/>
  <c r="T30" i="21"/>
  <c r="BW30" i="21" s="1"/>
  <c r="R49" i="21"/>
  <c r="BU49" i="21" s="1"/>
  <c r="BY29" i="20"/>
  <c r="R30" i="21"/>
  <c r="BU30" i="21" s="1"/>
  <c r="CS48" i="21"/>
  <c r="S49" i="21"/>
  <c r="CQ49" i="21" s="1"/>
  <c r="CT87" i="21"/>
  <c r="BS30" i="21"/>
  <c r="CO87" i="21"/>
  <c r="CH49" i="21"/>
  <c r="CH30" i="21"/>
  <c r="BV87" i="21"/>
  <c r="BC84" i="21"/>
  <c r="CV28" i="21"/>
  <c r="CA28" i="21"/>
  <c r="BZ87" i="21"/>
  <c r="CH106" i="21"/>
  <c r="CA66" i="21"/>
  <c r="BC87" i="20"/>
  <c r="CS105" i="20"/>
  <c r="BC48" i="20"/>
  <c r="BV29" i="20"/>
  <c r="CI106" i="21"/>
  <c r="W88" i="20"/>
  <c r="CU88" i="20" s="1"/>
  <c r="BO48" i="20"/>
  <c r="BC105" i="20"/>
  <c r="BO67" i="20"/>
  <c r="CN88" i="20"/>
  <c r="BZ48" i="21"/>
  <c r="CN30" i="21"/>
  <c r="BS88" i="20"/>
  <c r="U88" i="20"/>
  <c r="CS88" i="20" s="1"/>
  <c r="BO87" i="20"/>
  <c r="BO87" i="21"/>
  <c r="BC67" i="20"/>
  <c r="U106" i="21"/>
  <c r="CS106" i="21" s="1"/>
  <c r="CP87" i="21"/>
  <c r="V106" i="21"/>
  <c r="CT106" i="21" s="1"/>
  <c r="W106" i="21"/>
  <c r="BZ106" i="21" s="1"/>
  <c r="BS106" i="21"/>
  <c r="BV48" i="21"/>
  <c r="BO84" i="21"/>
  <c r="BC48" i="21"/>
  <c r="CS29" i="20"/>
  <c r="CV46" i="21"/>
  <c r="BO48" i="21"/>
  <c r="BC67" i="21"/>
  <c r="BC87" i="21"/>
  <c r="BO67" i="21"/>
  <c r="L31" i="21"/>
  <c r="H31" i="21"/>
  <c r="K31" i="21"/>
  <c r="J31" i="21"/>
  <c r="G31" i="21"/>
  <c r="I31" i="21"/>
  <c r="M31" i="21"/>
  <c r="AU31" i="21"/>
  <c r="BG31" i="21"/>
  <c r="I69" i="21"/>
  <c r="L69" i="21"/>
  <c r="H69" i="21"/>
  <c r="K69" i="21"/>
  <c r="G69" i="21"/>
  <c r="M69" i="21"/>
  <c r="J69" i="21"/>
  <c r="AU69" i="21"/>
  <c r="BG69" i="21"/>
  <c r="K107" i="21"/>
  <c r="M107" i="21"/>
  <c r="L107" i="21"/>
  <c r="BG107" i="21"/>
  <c r="AU107" i="21"/>
  <c r="BI29" i="21"/>
  <c r="AW29" i="21"/>
  <c r="CQ84" i="21"/>
  <c r="BV84" i="21"/>
  <c r="BM30" i="20"/>
  <c r="BA30" i="20"/>
  <c r="BI88" i="20"/>
  <c r="AW88" i="20"/>
  <c r="CI105" i="21"/>
  <c r="CH105" i="21"/>
  <c r="W105" i="21"/>
  <c r="CN105" i="21"/>
  <c r="BS105" i="21"/>
  <c r="V105" i="21"/>
  <c r="U105" i="21"/>
  <c r="AZ49" i="20"/>
  <c r="BL49" i="20"/>
  <c r="BN49" i="21"/>
  <c r="BB49" i="21"/>
  <c r="Q49" i="21"/>
  <c r="BT49" i="21" s="1"/>
  <c r="BH29" i="21"/>
  <c r="AV29" i="21"/>
  <c r="AV49" i="21"/>
  <c r="BH49" i="21"/>
  <c r="AW30" i="21"/>
  <c r="BI30" i="21"/>
  <c r="BM106" i="20"/>
  <c r="BA106" i="20"/>
  <c r="AW49" i="21"/>
  <c r="BI49" i="21"/>
  <c r="W49" i="21"/>
  <c r="BZ49" i="21" s="1"/>
  <c r="T49" i="21"/>
  <c r="CR49" i="21" s="1"/>
  <c r="CH29" i="21"/>
  <c r="U29" i="21"/>
  <c r="Q29" i="21"/>
  <c r="BS29" i="21"/>
  <c r="CI29" i="21"/>
  <c r="CN29" i="21"/>
  <c r="T29" i="21"/>
  <c r="W29" i="21"/>
  <c r="V29" i="21"/>
  <c r="S29" i="21"/>
  <c r="R29" i="21"/>
  <c r="BB29" i="21"/>
  <c r="BN29" i="21"/>
  <c r="CA46" i="21"/>
  <c r="BB106" i="20"/>
  <c r="BN106" i="20"/>
  <c r="BL106" i="21"/>
  <c r="AZ106" i="21"/>
  <c r="AZ30" i="20"/>
  <c r="BL30" i="20"/>
  <c r="BL88" i="20"/>
  <c r="AZ88" i="20"/>
  <c r="BA105" i="21"/>
  <c r="BM105" i="21"/>
  <c r="BK49" i="20"/>
  <c r="AY49" i="20"/>
  <c r="AX49" i="21"/>
  <c r="BJ49" i="21"/>
  <c r="AZ30" i="21"/>
  <c r="BL30" i="21"/>
  <c r="M89" i="20"/>
  <c r="I89" i="20"/>
  <c r="G89" i="20"/>
  <c r="J89" i="20"/>
  <c r="K89" i="20"/>
  <c r="H89" i="20"/>
  <c r="L89" i="20"/>
  <c r="AU89" i="20"/>
  <c r="BG89" i="20"/>
  <c r="BK30" i="21"/>
  <c r="AY30" i="21"/>
  <c r="BK29" i="21"/>
  <c r="AY29" i="21"/>
  <c r="AZ106" i="20"/>
  <c r="BL106" i="20"/>
  <c r="CS84" i="21"/>
  <c r="BX84" i="21"/>
  <c r="BW84" i="21"/>
  <c r="CR84" i="21"/>
  <c r="BM106" i="21"/>
  <c r="BA106" i="21"/>
  <c r="BJ30" i="20"/>
  <c r="AX30" i="20"/>
  <c r="AX88" i="20"/>
  <c r="BJ88" i="20"/>
  <c r="BB105" i="21"/>
  <c r="BN105" i="21"/>
  <c r="BM49" i="20"/>
  <c r="BA49" i="20"/>
  <c r="BA49" i="21"/>
  <c r="BM49" i="21"/>
  <c r="BB30" i="21"/>
  <c r="BN30" i="21"/>
  <c r="AZ29" i="21"/>
  <c r="BL29" i="21"/>
  <c r="AV30" i="20"/>
  <c r="BH30" i="20"/>
  <c r="AV88" i="20"/>
  <c r="BH88" i="20"/>
  <c r="I68" i="20"/>
  <c r="K68" i="20"/>
  <c r="H68" i="20"/>
  <c r="G68" i="20"/>
  <c r="L68" i="20"/>
  <c r="M68" i="20"/>
  <c r="J68" i="20"/>
  <c r="BG68" i="20"/>
  <c r="AU68" i="20"/>
  <c r="L57" i="22"/>
  <c r="M57" i="22" s="1"/>
  <c r="AX49" i="20"/>
  <c r="BJ49" i="20"/>
  <c r="L31" i="20"/>
  <c r="G31" i="20"/>
  <c r="M31" i="20"/>
  <c r="K31" i="20"/>
  <c r="J31" i="20"/>
  <c r="I31" i="20"/>
  <c r="H31" i="20"/>
  <c r="AU31" i="20"/>
  <c r="BG31" i="20"/>
  <c r="K50" i="20"/>
  <c r="G50" i="20"/>
  <c r="L50" i="20"/>
  <c r="H50" i="20"/>
  <c r="M50" i="20"/>
  <c r="I50" i="20"/>
  <c r="J50" i="20"/>
  <c r="BG50" i="20"/>
  <c r="AU50" i="20"/>
  <c r="U49" i="21"/>
  <c r="CS49" i="21" s="1"/>
  <c r="CI49" i="21"/>
  <c r="CR29" i="20"/>
  <c r="BC29" i="20"/>
  <c r="CT84" i="21"/>
  <c r="BY84" i="21"/>
  <c r="BZ84" i="21"/>
  <c r="CU84" i="21"/>
  <c r="BB106" i="21"/>
  <c r="BN106" i="21"/>
  <c r="BK30" i="20"/>
  <c r="AY30" i="20"/>
  <c r="M88" i="21"/>
  <c r="H88" i="21"/>
  <c r="L88" i="21"/>
  <c r="K88" i="21"/>
  <c r="I88" i="21"/>
  <c r="G88" i="21"/>
  <c r="J88" i="21"/>
  <c r="AU88" i="21"/>
  <c r="BG88" i="21"/>
  <c r="N77" i="22"/>
  <c r="BN88" i="20"/>
  <c r="BB88" i="20"/>
  <c r="BL105" i="21"/>
  <c r="AZ105" i="21"/>
  <c r="BN49" i="20"/>
  <c r="BB49" i="20"/>
  <c r="AZ49" i="21"/>
  <c r="BL49" i="21"/>
  <c r="AV30" i="21"/>
  <c r="BH30" i="21"/>
  <c r="L107" i="20"/>
  <c r="K107" i="20"/>
  <c r="M107" i="20"/>
  <c r="AU107" i="20"/>
  <c r="BG107" i="20"/>
  <c r="L78" i="22"/>
  <c r="M78" i="22" s="1"/>
  <c r="BJ29" i="21"/>
  <c r="AX29" i="21"/>
  <c r="BT84" i="21"/>
  <c r="CO84" i="21"/>
  <c r="BN30" i="20"/>
  <c r="BB30" i="20"/>
  <c r="AY88" i="20"/>
  <c r="BK88" i="20"/>
  <c r="BI49" i="20"/>
  <c r="AW49" i="20"/>
  <c r="BJ30" i="21"/>
  <c r="AX30" i="21"/>
  <c r="J69" i="20"/>
  <c r="H69" i="20"/>
  <c r="M69" i="20"/>
  <c r="K69" i="20"/>
  <c r="G69" i="20"/>
  <c r="L69" i="20"/>
  <c r="I69" i="20"/>
  <c r="AU69" i="20"/>
  <c r="BG69" i="20"/>
  <c r="H50" i="21"/>
  <c r="L50" i="21"/>
  <c r="K50" i="21"/>
  <c r="I50" i="21"/>
  <c r="J50" i="21"/>
  <c r="G50" i="21"/>
  <c r="M50" i="21"/>
  <c r="AU50" i="21"/>
  <c r="BG50" i="21"/>
  <c r="BA29" i="21"/>
  <c r="BM29" i="21"/>
  <c r="CP84" i="21"/>
  <c r="BU84" i="21"/>
  <c r="AW30" i="20"/>
  <c r="BI30" i="20"/>
  <c r="BM88" i="20"/>
  <c r="BA88" i="20"/>
  <c r="AV49" i="20"/>
  <c r="BH49" i="20"/>
  <c r="BO29" i="20"/>
  <c r="BK49" i="21"/>
  <c r="AY49" i="21"/>
  <c r="BM30" i="21"/>
  <c r="BA30" i="21"/>
  <c r="CQ68" i="19"/>
  <c r="CV105" i="19"/>
  <c r="CO30" i="19"/>
  <c r="CR88" i="19"/>
  <c r="BX88" i="19"/>
  <c r="CA87" i="19"/>
  <c r="CA48" i="19"/>
  <c r="BZ88" i="19"/>
  <c r="CV67" i="19"/>
  <c r="CV87" i="19"/>
  <c r="CA67" i="19"/>
  <c r="BV30" i="19"/>
  <c r="CT88" i="19"/>
  <c r="BU30" i="19"/>
  <c r="BY49" i="19"/>
  <c r="CV29" i="19"/>
  <c r="BU68" i="19"/>
  <c r="BT88" i="19"/>
  <c r="CU106" i="19"/>
  <c r="CT106" i="19"/>
  <c r="CA29" i="19"/>
  <c r="BX30" i="19"/>
  <c r="BV88" i="19"/>
  <c r="CT68" i="19"/>
  <c r="CO68" i="19"/>
  <c r="CP88" i="19"/>
  <c r="BS50" i="19"/>
  <c r="V50" i="19"/>
  <c r="CT50" i="19" s="1"/>
  <c r="CQ49" i="19"/>
  <c r="CT30" i="19"/>
  <c r="W89" i="19"/>
  <c r="BZ89" i="19" s="1"/>
  <c r="CH89" i="19"/>
  <c r="R89" i="19"/>
  <c r="BU89" i="19" s="1"/>
  <c r="S31" i="19"/>
  <c r="CQ31" i="19" s="1"/>
  <c r="V31" i="19"/>
  <c r="BY31" i="19" s="1"/>
  <c r="U50" i="19"/>
  <c r="CS50" i="19" s="1"/>
  <c r="W50" i="19"/>
  <c r="BZ50" i="19" s="1"/>
  <c r="CI50" i="19"/>
  <c r="BZ49" i="19"/>
  <c r="BW68" i="19"/>
  <c r="BZ68" i="19"/>
  <c r="CO49" i="19"/>
  <c r="Q50" i="19"/>
  <c r="CO50" i="19" s="1"/>
  <c r="CN50" i="19"/>
  <c r="W107" i="19"/>
  <c r="CU107" i="19" s="1"/>
  <c r="V107" i="19"/>
  <c r="BY107" i="19" s="1"/>
  <c r="CN107" i="19"/>
  <c r="BS107" i="19"/>
  <c r="CI107" i="19"/>
  <c r="CH107" i="19"/>
  <c r="U107" i="19"/>
  <c r="BX107" i="19" s="1"/>
  <c r="BS69" i="19"/>
  <c r="CH69" i="19"/>
  <c r="S69" i="19"/>
  <c r="BV69" i="19" s="1"/>
  <c r="CI69" i="19"/>
  <c r="U69" i="19"/>
  <c r="CS69" i="19" s="1"/>
  <c r="V69" i="19"/>
  <c r="CT69" i="19" s="1"/>
  <c r="R69" i="19"/>
  <c r="CP69" i="19" s="1"/>
  <c r="Q69" i="19"/>
  <c r="BT69" i="19" s="1"/>
  <c r="W69" i="19"/>
  <c r="CU69" i="19" s="1"/>
  <c r="CN69" i="19"/>
  <c r="T69" i="19"/>
  <c r="BW69" i="19" s="1"/>
  <c r="T89" i="19"/>
  <c r="BW89" i="19" s="1"/>
  <c r="CI89" i="19"/>
  <c r="W31" i="19"/>
  <c r="BZ31" i="19" s="1"/>
  <c r="BW30" i="19"/>
  <c r="CH50" i="19"/>
  <c r="Q89" i="19"/>
  <c r="BT89" i="19" s="1"/>
  <c r="CH31" i="19"/>
  <c r="U89" i="19"/>
  <c r="BX89" i="19" s="1"/>
  <c r="BS31" i="19"/>
  <c r="R31" i="19"/>
  <c r="BU31" i="19" s="1"/>
  <c r="CR49" i="19"/>
  <c r="CN89" i="19"/>
  <c r="T31" i="19"/>
  <c r="BW31" i="19" s="1"/>
  <c r="CI31" i="19"/>
  <c r="R50" i="19"/>
  <c r="BU50" i="19" s="1"/>
  <c r="S89" i="19"/>
  <c r="CQ89" i="19" s="1"/>
  <c r="CU30" i="19"/>
  <c r="Q31" i="19"/>
  <c r="CO31" i="19" s="1"/>
  <c r="U31" i="19"/>
  <c r="BX31" i="19" s="1"/>
  <c r="CS68" i="19"/>
  <c r="S50" i="19"/>
  <c r="BV50" i="19" s="1"/>
  <c r="BS89" i="19"/>
  <c r="CN31" i="19"/>
  <c r="CP49" i="19"/>
  <c r="BX49" i="19"/>
  <c r="BX106" i="19"/>
  <c r="T50" i="19"/>
  <c r="BW50" i="19" s="1"/>
  <c r="V89" i="19"/>
  <c r="BY89" i="19" s="1"/>
  <c r="BC118" i="19"/>
  <c r="CU122" i="19" s="1"/>
  <c r="CW122" i="19" s="1"/>
  <c r="BD113" i="19"/>
  <c r="BP118" i="19"/>
  <c r="CW31" i="4"/>
  <c r="BV32" i="4"/>
  <c r="CR32" i="4"/>
  <c r="Q71" i="4"/>
  <c r="R71" i="4"/>
  <c r="W71" i="4"/>
  <c r="V71" i="4"/>
  <c r="U71" i="4"/>
  <c r="T71" i="4"/>
  <c r="S71" i="4"/>
  <c r="BX32" i="4"/>
  <c r="CT32" i="4"/>
  <c r="CA31" i="4"/>
  <c r="CB31" i="4" s="1"/>
  <c r="V52" i="4"/>
  <c r="U52" i="4"/>
  <c r="W52" i="4"/>
  <c r="R52" i="4"/>
  <c r="T52" i="4"/>
  <c r="S52" i="4"/>
  <c r="Q52" i="4"/>
  <c r="BY32" i="4"/>
  <c r="CU32" i="4"/>
  <c r="CS32" i="4"/>
  <c r="BW32" i="4"/>
  <c r="CV32" i="4"/>
  <c r="BZ32" i="4"/>
  <c r="CP32" i="4"/>
  <c r="BT32" i="4"/>
  <c r="CQ32" i="4"/>
  <c r="BU32" i="4"/>
  <c r="S33" i="4"/>
  <c r="R33" i="4"/>
  <c r="U33" i="4"/>
  <c r="W33" i="4"/>
  <c r="V33" i="4"/>
  <c r="T33" i="4"/>
  <c r="Q33" i="4"/>
  <c r="CO33" i="4"/>
  <c r="CO113" i="4" s="1"/>
  <c r="BS33" i="4"/>
  <c r="BS113" i="4" s="1"/>
  <c r="P33" i="4"/>
  <c r="E16" i="2"/>
  <c r="CA107" i="4"/>
  <c r="CW107" i="4"/>
  <c r="CA50" i="4"/>
  <c r="CB50" i="4" s="1"/>
  <c r="CA69" i="4"/>
  <c r="CB69" i="4" s="1"/>
  <c r="CW69" i="4"/>
  <c r="CL108" i="4"/>
  <c r="CW50" i="4"/>
  <c r="CR51" i="4"/>
  <c r="BV51" i="4"/>
  <c r="BV70" i="4"/>
  <c r="CR70" i="4"/>
  <c r="BX108" i="4"/>
  <c r="CT108" i="4"/>
  <c r="BY51" i="4"/>
  <c r="CU51" i="4"/>
  <c r="CP51" i="4"/>
  <c r="BT51" i="4"/>
  <c r="BU70" i="4"/>
  <c r="CQ70" i="4"/>
  <c r="E24" i="2"/>
  <c r="CO109" i="4"/>
  <c r="BS109" i="4"/>
  <c r="BS117" i="4" s="1"/>
  <c r="P109" i="4"/>
  <c r="CJ117" i="4"/>
  <c r="CT51" i="4"/>
  <c r="BX51" i="4"/>
  <c r="BW51" i="4"/>
  <c r="CS51" i="4"/>
  <c r="CV108" i="4"/>
  <c r="BZ108" i="4"/>
  <c r="BZ51" i="4"/>
  <c r="CV51" i="4"/>
  <c r="CS70" i="4"/>
  <c r="BW70" i="4"/>
  <c r="BS71" i="4"/>
  <c r="BS115" i="4" s="1"/>
  <c r="CO71" i="4"/>
  <c r="CO115" i="4" s="1"/>
  <c r="P71" i="4"/>
  <c r="E20" i="2"/>
  <c r="BX70" i="4"/>
  <c r="CT70" i="4"/>
  <c r="E18" i="2"/>
  <c r="P52" i="4"/>
  <c r="CO52" i="4"/>
  <c r="CO114" i="4" s="1"/>
  <c r="BS52" i="4"/>
  <c r="BS114" i="4" s="1"/>
  <c r="BT90" i="4"/>
  <c r="BT116" i="4" s="1"/>
  <c r="CP90" i="4"/>
  <c r="CP70" i="4"/>
  <c r="BT70" i="4"/>
  <c r="CV70" i="4"/>
  <c r="BZ70" i="4"/>
  <c r="BY108" i="4"/>
  <c r="CU108" i="4"/>
  <c r="BU51" i="4"/>
  <c r="CQ51" i="4"/>
  <c r="BY70" i="4"/>
  <c r="CU70" i="4"/>
  <c r="BO52" i="4"/>
  <c r="BC71" i="4"/>
  <c r="BC52" i="4"/>
  <c r="BO71" i="4"/>
  <c r="BN115" i="4"/>
  <c r="BN113" i="4"/>
  <c r="BN114" i="4"/>
  <c r="BN117" i="4"/>
  <c r="BN116" i="4"/>
  <c r="AZ116" i="4"/>
  <c r="AZ115" i="4"/>
  <c r="AZ117" i="4"/>
  <c r="AZ113" i="4"/>
  <c r="AZ114" i="4"/>
  <c r="BM113" i="4"/>
  <c r="BM114" i="4"/>
  <c r="BM116" i="4"/>
  <c r="BM117" i="4"/>
  <c r="BM115" i="4"/>
  <c r="BL116" i="4"/>
  <c r="BL117" i="4"/>
  <c r="BL113" i="4"/>
  <c r="BL115" i="4"/>
  <c r="BL114" i="4"/>
  <c r="BH118" i="4"/>
  <c r="BK118" i="4"/>
  <c r="AV115" i="4"/>
  <c r="AV118" i="4" s="1"/>
  <c r="BJ118" i="4"/>
  <c r="BO109" i="4"/>
  <c r="BB116" i="4"/>
  <c r="BB113" i="4"/>
  <c r="BB117" i="4"/>
  <c r="BB115" i="4"/>
  <c r="BB114" i="4"/>
  <c r="AX118" i="4"/>
  <c r="AU118" i="4"/>
  <c r="BI118" i="4"/>
  <c r="BG118" i="4"/>
  <c r="AW114" i="4"/>
  <c r="AW118" i="4" s="1"/>
  <c r="BC109" i="4"/>
  <c r="AY118" i="4"/>
  <c r="BA113" i="4"/>
  <c r="BA116" i="4"/>
  <c r="BA114" i="4"/>
  <c r="BA117" i="4"/>
  <c r="BA115" i="4"/>
  <c r="CU90" i="4" l="1"/>
  <c r="CU116" i="4" s="1"/>
  <c r="CT90" i="4"/>
  <c r="CT116" i="4" s="1"/>
  <c r="CA89" i="4"/>
  <c r="CB89" i="4" s="1"/>
  <c r="BV90" i="4"/>
  <c r="BV116" i="4" s="1"/>
  <c r="CW89" i="4"/>
  <c r="BU90" i="4"/>
  <c r="BU116" i="4" s="1"/>
  <c r="CS90" i="4"/>
  <c r="CS116" i="4" s="1"/>
  <c r="F22" i="2"/>
  <c r="K22" i="2"/>
  <c r="M22" i="2"/>
  <c r="I22" i="2"/>
  <c r="J22" i="2"/>
  <c r="L22" i="2"/>
  <c r="CP116" i="4"/>
  <c r="CV90" i="4"/>
  <c r="CV116" i="4" s="1"/>
  <c r="H22" i="2"/>
  <c r="BZ116" i="4"/>
  <c r="G22" i="2"/>
  <c r="M18" i="2"/>
  <c r="L18" i="2"/>
  <c r="J18" i="2"/>
  <c r="H18" i="2"/>
  <c r="N18" i="2"/>
  <c r="K18" i="2"/>
  <c r="I18" i="2"/>
  <c r="G18" i="2"/>
  <c r="M24" i="2"/>
  <c r="G24" i="2"/>
  <c r="L24" i="2"/>
  <c r="N24" i="2"/>
  <c r="H20" i="2"/>
  <c r="I20" i="2"/>
  <c r="L20" i="2"/>
  <c r="G20" i="2"/>
  <c r="N20" i="2"/>
  <c r="K20" i="2"/>
  <c r="J20" i="2"/>
  <c r="M20" i="2"/>
  <c r="N16" i="2"/>
  <c r="I16" i="2"/>
  <c r="M16" i="2"/>
  <c r="J16" i="2"/>
  <c r="H16" i="2"/>
  <c r="G16" i="2"/>
  <c r="L16" i="2"/>
  <c r="K16" i="2"/>
  <c r="F24" i="2"/>
  <c r="CO30" i="21"/>
  <c r="O94" i="22"/>
  <c r="CA105" i="20"/>
  <c r="CA106" i="19"/>
  <c r="T107" i="21"/>
  <c r="S107" i="21"/>
  <c r="R107" i="21"/>
  <c r="Q107" i="21"/>
  <c r="BV106" i="20"/>
  <c r="CQ106" i="20"/>
  <c r="CP105" i="21"/>
  <c r="BU105" i="21"/>
  <c r="CO107" i="19"/>
  <c r="BT107" i="19"/>
  <c r="CR105" i="21"/>
  <c r="BW105" i="21"/>
  <c r="BU107" i="19"/>
  <c r="CP107" i="19"/>
  <c r="BV105" i="21"/>
  <c r="CQ105" i="21"/>
  <c r="J97" i="22"/>
  <c r="K97" i="22" s="1"/>
  <c r="S108" i="19"/>
  <c r="R108" i="19"/>
  <c r="T108" i="19"/>
  <c r="Q108" i="19"/>
  <c r="BV107" i="19"/>
  <c r="CQ107" i="19"/>
  <c r="CQ106" i="21"/>
  <c r="BV106" i="21"/>
  <c r="BW106" i="20"/>
  <c r="CR106" i="20"/>
  <c r="CR107" i="19"/>
  <c r="BW107" i="19"/>
  <c r="CO106" i="21"/>
  <c r="BT106" i="21"/>
  <c r="CO106" i="20"/>
  <c r="BT106" i="20"/>
  <c r="CP106" i="21"/>
  <c r="BU106" i="21"/>
  <c r="S107" i="20"/>
  <c r="R107" i="20"/>
  <c r="T107" i="20"/>
  <c r="Q107" i="20"/>
  <c r="BU106" i="20"/>
  <c r="CP106" i="20"/>
  <c r="CO105" i="21"/>
  <c r="BT105" i="21"/>
  <c r="CR106" i="21"/>
  <c r="BW106" i="21"/>
  <c r="CV47" i="21"/>
  <c r="BT49" i="20"/>
  <c r="CV87" i="20"/>
  <c r="O95" i="22"/>
  <c r="BS107" i="20"/>
  <c r="L96" i="22"/>
  <c r="M96" i="22" s="1"/>
  <c r="U107" i="21"/>
  <c r="CS107" i="21" s="1"/>
  <c r="N96" i="22"/>
  <c r="BZ67" i="21"/>
  <c r="BU67" i="21"/>
  <c r="CO67" i="21"/>
  <c r="BX67" i="21"/>
  <c r="BW67" i="21"/>
  <c r="K79" i="22"/>
  <c r="CN69" i="21"/>
  <c r="N58" i="22"/>
  <c r="O19" i="22"/>
  <c r="O77" i="22"/>
  <c r="U69" i="20"/>
  <c r="CS69" i="20" s="1"/>
  <c r="L58" i="22"/>
  <c r="M58" i="22" s="1"/>
  <c r="S31" i="21"/>
  <c r="BV31" i="21" s="1"/>
  <c r="N20" i="22"/>
  <c r="CI31" i="20"/>
  <c r="L20" i="22"/>
  <c r="M20" i="22" s="1"/>
  <c r="T50" i="21"/>
  <c r="BW50" i="21" s="1"/>
  <c r="L39" i="22"/>
  <c r="M39" i="22" s="1"/>
  <c r="K40" i="22"/>
  <c r="O56" i="22"/>
  <c r="O38" i="22"/>
  <c r="BV67" i="21"/>
  <c r="CQ67" i="21"/>
  <c r="CS106" i="20"/>
  <c r="BU49" i="20"/>
  <c r="BU30" i="20"/>
  <c r="CU30" i="20"/>
  <c r="R69" i="20"/>
  <c r="CP69" i="20" s="1"/>
  <c r="V69" i="20"/>
  <c r="BY69" i="20" s="1"/>
  <c r="CI69" i="20"/>
  <c r="CN107" i="20"/>
  <c r="BT30" i="20"/>
  <c r="W107" i="20"/>
  <c r="BZ107" i="20" s="1"/>
  <c r="CA48" i="20"/>
  <c r="CA87" i="20"/>
  <c r="BZ106" i="20"/>
  <c r="BX30" i="20"/>
  <c r="U31" i="20"/>
  <c r="BX31" i="20" s="1"/>
  <c r="BY49" i="20"/>
  <c r="CV67" i="20"/>
  <c r="BY106" i="20"/>
  <c r="CR30" i="20"/>
  <c r="BV30" i="20"/>
  <c r="BZ49" i="20"/>
  <c r="CV48" i="20"/>
  <c r="CN69" i="20"/>
  <c r="W50" i="20"/>
  <c r="CU50" i="20" s="1"/>
  <c r="Q69" i="20"/>
  <c r="CO69" i="20" s="1"/>
  <c r="CA67" i="20"/>
  <c r="Q50" i="20"/>
  <c r="BT50" i="20" s="1"/>
  <c r="CT30" i="20"/>
  <c r="S50" i="20"/>
  <c r="BV50" i="20" s="1"/>
  <c r="R50" i="20"/>
  <c r="BU50" i="20" s="1"/>
  <c r="BS50" i="20"/>
  <c r="V50" i="20"/>
  <c r="BY50" i="20" s="1"/>
  <c r="T50" i="20"/>
  <c r="CR50" i="20" s="1"/>
  <c r="CI50" i="20"/>
  <c r="CN50" i="20"/>
  <c r="CH50" i="20"/>
  <c r="U50" i="20"/>
  <c r="BX50" i="20" s="1"/>
  <c r="CQ49" i="20"/>
  <c r="BX49" i="20"/>
  <c r="BS69" i="20"/>
  <c r="V107" i="20"/>
  <c r="CT107" i="20" s="1"/>
  <c r="S69" i="20"/>
  <c r="BV69" i="20" s="1"/>
  <c r="W69" i="20"/>
  <c r="BZ69" i="20" s="1"/>
  <c r="CH107" i="20"/>
  <c r="T69" i="20"/>
  <c r="CR69" i="20" s="1"/>
  <c r="CH69" i="20"/>
  <c r="CI107" i="20"/>
  <c r="U107" i="20"/>
  <c r="BX107" i="20" s="1"/>
  <c r="V31" i="20"/>
  <c r="CT31" i="20" s="1"/>
  <c r="BS31" i="20"/>
  <c r="R31" i="20"/>
  <c r="BU31" i="20" s="1"/>
  <c r="S31" i="20"/>
  <c r="CQ31" i="20" s="1"/>
  <c r="W31" i="20"/>
  <c r="CU31" i="20" s="1"/>
  <c r="T31" i="20"/>
  <c r="CR31" i="20" s="1"/>
  <c r="Q31" i="20"/>
  <c r="CO31" i="20" s="1"/>
  <c r="CH31" i="20"/>
  <c r="CN31" i="20"/>
  <c r="CR49" i="20"/>
  <c r="CT30" i="21"/>
  <c r="CT88" i="20"/>
  <c r="CQ30" i="21"/>
  <c r="J41" i="22"/>
  <c r="J60" i="22"/>
  <c r="K60" i="22" s="1"/>
  <c r="J22" i="22"/>
  <c r="K22" i="22" s="1"/>
  <c r="CV105" i="20"/>
  <c r="BU88" i="20"/>
  <c r="BV88" i="20"/>
  <c r="BZ30" i="21"/>
  <c r="CA30" i="21" s="1"/>
  <c r="CP49" i="21"/>
  <c r="BW49" i="21"/>
  <c r="V89" i="20"/>
  <c r="BY89" i="20" s="1"/>
  <c r="CR30" i="21"/>
  <c r="BV49" i="21"/>
  <c r="CS30" i="21"/>
  <c r="CA87" i="21"/>
  <c r="BW88" i="20"/>
  <c r="CA29" i="20"/>
  <c r="CO88" i="20"/>
  <c r="BY49" i="21"/>
  <c r="BZ88" i="20"/>
  <c r="BX88" i="20"/>
  <c r="CV48" i="21"/>
  <c r="CN89" i="20"/>
  <c r="CP30" i="21"/>
  <c r="W89" i="20"/>
  <c r="CU89" i="20" s="1"/>
  <c r="BY106" i="21"/>
  <c r="U69" i="21"/>
  <c r="CS69" i="21" s="1"/>
  <c r="CI89" i="20"/>
  <c r="BX106" i="21"/>
  <c r="CV87" i="21"/>
  <c r="V69" i="21"/>
  <c r="BY69" i="21" s="1"/>
  <c r="CU106" i="21"/>
  <c r="R69" i="21"/>
  <c r="BU69" i="21" s="1"/>
  <c r="BS69" i="21"/>
  <c r="W69" i="21"/>
  <c r="BZ69" i="21" s="1"/>
  <c r="CH69" i="21"/>
  <c r="BS89" i="20"/>
  <c r="Q69" i="21"/>
  <c r="BT69" i="21" s="1"/>
  <c r="CI69" i="21"/>
  <c r="S89" i="20"/>
  <c r="CQ89" i="20" s="1"/>
  <c r="CO49" i="21"/>
  <c r="BC106" i="20"/>
  <c r="BC49" i="21"/>
  <c r="S69" i="21"/>
  <c r="BV69" i="21" s="1"/>
  <c r="T89" i="20"/>
  <c r="BW89" i="20" s="1"/>
  <c r="CV29" i="20"/>
  <c r="CA48" i="21"/>
  <c r="BO49" i="20"/>
  <c r="T69" i="21"/>
  <c r="BW69" i="21" s="1"/>
  <c r="R89" i="20"/>
  <c r="CP89" i="20" s="1"/>
  <c r="BO106" i="20"/>
  <c r="BO88" i="20"/>
  <c r="BO105" i="21"/>
  <c r="BO30" i="20"/>
  <c r="BO29" i="21"/>
  <c r="BO30" i="21"/>
  <c r="V107" i="21"/>
  <c r="BY107" i="21" s="1"/>
  <c r="BC30" i="20"/>
  <c r="BC49" i="20"/>
  <c r="CH107" i="21"/>
  <c r="BS31" i="21"/>
  <c r="CI107" i="21"/>
  <c r="W31" i="21"/>
  <c r="CU31" i="21" s="1"/>
  <c r="CU49" i="21"/>
  <c r="T31" i="21"/>
  <c r="BW31" i="21" s="1"/>
  <c r="W107" i="21"/>
  <c r="BZ107" i="21" s="1"/>
  <c r="CH31" i="21"/>
  <c r="V31" i="21"/>
  <c r="CT31" i="21" s="1"/>
  <c r="Q31" i="21"/>
  <c r="CO31" i="21" s="1"/>
  <c r="CN107" i="21"/>
  <c r="U31" i="21"/>
  <c r="CS31" i="21" s="1"/>
  <c r="CI31" i="21"/>
  <c r="BS107" i="21"/>
  <c r="R31" i="21"/>
  <c r="BU31" i="21" s="1"/>
  <c r="CA84" i="21"/>
  <c r="BO49" i="21"/>
  <c r="BC29" i="21"/>
  <c r="BC106" i="21"/>
  <c r="CN31" i="21"/>
  <c r="BO106" i="21"/>
  <c r="BC30" i="21"/>
  <c r="BX49" i="21"/>
  <c r="CV84" i="21"/>
  <c r="BC105" i="21"/>
  <c r="H32" i="21"/>
  <c r="G32" i="21"/>
  <c r="I32" i="21"/>
  <c r="M32" i="21"/>
  <c r="J32" i="21"/>
  <c r="L32" i="21"/>
  <c r="K32" i="21"/>
  <c r="AU32" i="21"/>
  <c r="BG32" i="21"/>
  <c r="I70" i="20"/>
  <c r="L70" i="20"/>
  <c r="K70" i="20"/>
  <c r="G70" i="20"/>
  <c r="M70" i="20"/>
  <c r="H70" i="20"/>
  <c r="J70" i="20"/>
  <c r="AU70" i="20"/>
  <c r="BG70" i="20"/>
  <c r="H90" i="21"/>
  <c r="M90" i="21"/>
  <c r="G90" i="21"/>
  <c r="L90" i="21"/>
  <c r="K90" i="21"/>
  <c r="I90" i="21"/>
  <c r="J90" i="21"/>
  <c r="AU90" i="21"/>
  <c r="BG90" i="21"/>
  <c r="AY50" i="21"/>
  <c r="BK50" i="21"/>
  <c r="BM69" i="20"/>
  <c r="BA69" i="20"/>
  <c r="BN107" i="20"/>
  <c r="BB107" i="20"/>
  <c r="BK50" i="20"/>
  <c r="AY50" i="20"/>
  <c r="BM68" i="20"/>
  <c r="BA68" i="20"/>
  <c r="BI89" i="20"/>
  <c r="AW89" i="20"/>
  <c r="BZ105" i="21"/>
  <c r="CU105" i="21"/>
  <c r="BB69" i="21"/>
  <c r="BN69" i="21"/>
  <c r="Q89" i="20"/>
  <c r="CO89" i="20" s="1"/>
  <c r="CH89" i="20"/>
  <c r="BJ50" i="21"/>
  <c r="AX50" i="21"/>
  <c r="BH69" i="20"/>
  <c r="AV69" i="20"/>
  <c r="BL107" i="20"/>
  <c r="AZ107" i="20"/>
  <c r="BK88" i="21"/>
  <c r="AY88" i="21"/>
  <c r="BJ50" i="20"/>
  <c r="AX50" i="20"/>
  <c r="BI31" i="20"/>
  <c r="AW31" i="20"/>
  <c r="AV68" i="20"/>
  <c r="BH68" i="20"/>
  <c r="BL89" i="20"/>
  <c r="AZ89" i="20"/>
  <c r="CP29" i="21"/>
  <c r="BU29" i="21"/>
  <c r="CO29" i="21"/>
  <c r="BT29" i="21"/>
  <c r="BM107" i="21"/>
  <c r="BA107" i="21"/>
  <c r="BH69" i="21"/>
  <c r="AV69" i="21"/>
  <c r="BN31" i="21"/>
  <c r="BB31" i="21"/>
  <c r="BM107" i="20"/>
  <c r="BA107" i="20"/>
  <c r="BL69" i="21"/>
  <c r="AZ69" i="21"/>
  <c r="BA50" i="21"/>
  <c r="BM50" i="21"/>
  <c r="BB69" i="20"/>
  <c r="BN69" i="20"/>
  <c r="AX88" i="21"/>
  <c r="BJ88" i="21"/>
  <c r="AW50" i="20"/>
  <c r="BI50" i="20"/>
  <c r="AY31" i="20"/>
  <c r="BK31" i="20"/>
  <c r="W68" i="20"/>
  <c r="CN68" i="20"/>
  <c r="CH68" i="20"/>
  <c r="R68" i="20"/>
  <c r="U68" i="20"/>
  <c r="S68" i="20"/>
  <c r="BS68" i="20"/>
  <c r="Q68" i="20"/>
  <c r="CI68" i="20"/>
  <c r="V68" i="20"/>
  <c r="T68" i="20"/>
  <c r="AZ68" i="20"/>
  <c r="BL68" i="20"/>
  <c r="AV89" i="20"/>
  <c r="BH89" i="20"/>
  <c r="BY29" i="21"/>
  <c r="CT29" i="21"/>
  <c r="BC88" i="20"/>
  <c r="AZ107" i="21"/>
  <c r="BL107" i="21"/>
  <c r="AW69" i="21"/>
  <c r="BI69" i="21"/>
  <c r="AV31" i="21"/>
  <c r="BH31" i="21"/>
  <c r="J51" i="21"/>
  <c r="L51" i="21"/>
  <c r="K51" i="21"/>
  <c r="G51" i="21"/>
  <c r="I51" i="21"/>
  <c r="M51" i="21"/>
  <c r="H51" i="21"/>
  <c r="BG51" i="21"/>
  <c r="AU51" i="21"/>
  <c r="BN107" i="21"/>
  <c r="BB107" i="21"/>
  <c r="G90" i="20"/>
  <c r="I90" i="20"/>
  <c r="H90" i="20"/>
  <c r="L90" i="20"/>
  <c r="M90" i="20"/>
  <c r="K90" i="20"/>
  <c r="J90" i="20"/>
  <c r="BG90" i="20"/>
  <c r="AU90" i="20"/>
  <c r="AW50" i="21"/>
  <c r="BI50" i="21"/>
  <c r="AW69" i="20"/>
  <c r="BI69" i="20"/>
  <c r="J89" i="21"/>
  <c r="G89" i="21"/>
  <c r="M89" i="21"/>
  <c r="I89" i="21"/>
  <c r="H89" i="21"/>
  <c r="L89" i="21"/>
  <c r="K89" i="21"/>
  <c r="BG89" i="21"/>
  <c r="AU89" i="21"/>
  <c r="N78" i="22"/>
  <c r="BL88" i="21"/>
  <c r="AZ88" i="21"/>
  <c r="BA50" i="20"/>
  <c r="BM50" i="20"/>
  <c r="AZ31" i="20"/>
  <c r="BL31" i="20"/>
  <c r="BJ68" i="20"/>
  <c r="AX68" i="20"/>
  <c r="BJ89" i="20"/>
  <c r="AX89" i="20"/>
  <c r="BZ29" i="21"/>
  <c r="CU29" i="21"/>
  <c r="CS105" i="21"/>
  <c r="BX105" i="21"/>
  <c r="BA69" i="21"/>
  <c r="BM69" i="21"/>
  <c r="AY31" i="21"/>
  <c r="BK31" i="21"/>
  <c r="AZ69" i="20"/>
  <c r="BL69" i="20"/>
  <c r="BB50" i="20"/>
  <c r="BN50" i="20"/>
  <c r="BJ31" i="20"/>
  <c r="AX31" i="20"/>
  <c r="BI68" i="20"/>
  <c r="AW68" i="20"/>
  <c r="AY89" i="20"/>
  <c r="BK89" i="20"/>
  <c r="CS29" i="21"/>
  <c r="BX29" i="21"/>
  <c r="AX31" i="21"/>
  <c r="BJ31" i="21"/>
  <c r="U89" i="20"/>
  <c r="BX89" i="20" s="1"/>
  <c r="AY69" i="20"/>
  <c r="BK69" i="20"/>
  <c r="BM88" i="21"/>
  <c r="BA88" i="21"/>
  <c r="AV50" i="20"/>
  <c r="BH50" i="20"/>
  <c r="BN31" i="20"/>
  <c r="BB31" i="20"/>
  <c r="BB89" i="20"/>
  <c r="BN89" i="20"/>
  <c r="BW29" i="21"/>
  <c r="CR29" i="21"/>
  <c r="BY105" i="21"/>
  <c r="CT105" i="21"/>
  <c r="AX69" i="21"/>
  <c r="BJ69" i="21"/>
  <c r="AZ31" i="21"/>
  <c r="BL31" i="21"/>
  <c r="AZ50" i="21"/>
  <c r="BL50" i="21"/>
  <c r="AV88" i="21"/>
  <c r="BH88" i="21"/>
  <c r="L59" i="22"/>
  <c r="M59" i="22" s="1"/>
  <c r="BN50" i="21"/>
  <c r="BB50" i="21"/>
  <c r="V88" i="21"/>
  <c r="Q88" i="21"/>
  <c r="W88" i="21"/>
  <c r="U88" i="21"/>
  <c r="BS88" i="21"/>
  <c r="CI88" i="21"/>
  <c r="S88" i="21"/>
  <c r="CN88" i="21"/>
  <c r="T88" i="21"/>
  <c r="CH88" i="21"/>
  <c r="R88" i="21"/>
  <c r="BI88" i="21"/>
  <c r="AW88" i="21"/>
  <c r="BL50" i="20"/>
  <c r="AZ50" i="20"/>
  <c r="AV31" i="20"/>
  <c r="BH31" i="20"/>
  <c r="AY68" i="20"/>
  <c r="BK68" i="20"/>
  <c r="AW31" i="21"/>
  <c r="BI31" i="21"/>
  <c r="J32" i="20"/>
  <c r="L32" i="20"/>
  <c r="I32" i="20"/>
  <c r="K32" i="20"/>
  <c r="G32" i="20"/>
  <c r="M32" i="20"/>
  <c r="H32" i="20"/>
  <c r="AU32" i="20"/>
  <c r="BG32" i="20"/>
  <c r="BV29" i="21"/>
  <c r="CQ29" i="21"/>
  <c r="G51" i="20"/>
  <c r="L51" i="20"/>
  <c r="M51" i="20"/>
  <c r="J51" i="20"/>
  <c r="I51" i="20"/>
  <c r="K51" i="20"/>
  <c r="H51" i="20"/>
  <c r="AU51" i="20"/>
  <c r="BG51" i="20"/>
  <c r="BS108" i="19"/>
  <c r="AV50" i="21"/>
  <c r="BH50" i="21"/>
  <c r="AX69" i="20"/>
  <c r="BJ69" i="20"/>
  <c r="BB88" i="21"/>
  <c r="BN88" i="21"/>
  <c r="BA31" i="20"/>
  <c r="BM31" i="20"/>
  <c r="BN68" i="20"/>
  <c r="BB68" i="20"/>
  <c r="BM89" i="20"/>
  <c r="BA89" i="20"/>
  <c r="AY69" i="21"/>
  <c r="BK69" i="21"/>
  <c r="BA31" i="21"/>
  <c r="BM31" i="21"/>
  <c r="CV106" i="19"/>
  <c r="CT31" i="19"/>
  <c r="CA88" i="19"/>
  <c r="BZ69" i="19"/>
  <c r="CV88" i="19"/>
  <c r="BX69" i="19"/>
  <c r="CA30" i="19"/>
  <c r="CU50" i="19"/>
  <c r="BX50" i="19"/>
  <c r="CA49" i="19"/>
  <c r="CV68" i="19"/>
  <c r="BZ107" i="19"/>
  <c r="CV49" i="19"/>
  <c r="CP89" i="19"/>
  <c r="BU69" i="19"/>
  <c r="BY50" i="19"/>
  <c r="CV30" i="19"/>
  <c r="CT107" i="19"/>
  <c r="BY69" i="19"/>
  <c r="BV31" i="19"/>
  <c r="BV89" i="19"/>
  <c r="CA89" i="19" s="1"/>
  <c r="CP31" i="19"/>
  <c r="CA68" i="19"/>
  <c r="CS89" i="19"/>
  <c r="R32" i="19"/>
  <c r="CP32" i="19" s="1"/>
  <c r="W32" i="19"/>
  <c r="CU32" i="19" s="1"/>
  <c r="CQ69" i="19"/>
  <c r="BT50" i="19"/>
  <c r="CR69" i="19"/>
  <c r="CU89" i="19"/>
  <c r="CR31" i="19"/>
  <c r="CT89" i="19"/>
  <c r="CR89" i="19"/>
  <c r="V51" i="19"/>
  <c r="BY51" i="19" s="1"/>
  <c r="CH51" i="19"/>
  <c r="W51" i="19"/>
  <c r="CU51" i="19" s="1"/>
  <c r="BS51" i="19"/>
  <c r="R51" i="19"/>
  <c r="BU51" i="19" s="1"/>
  <c r="CU31" i="19"/>
  <c r="CS31" i="19"/>
  <c r="CS107" i="19"/>
  <c r="CR50" i="19"/>
  <c r="BT31" i="19"/>
  <c r="S90" i="19"/>
  <c r="CQ90" i="19" s="1"/>
  <c r="BS90" i="19"/>
  <c r="BS116" i="19" s="1"/>
  <c r="CH90" i="19"/>
  <c r="CH116" i="19" s="1"/>
  <c r="R90" i="19"/>
  <c r="BU90" i="19" s="1"/>
  <c r="BU116" i="19" s="1"/>
  <c r="Q90" i="19"/>
  <c r="BT90" i="19" s="1"/>
  <c r="CI90" i="19"/>
  <c r="CI116" i="19" s="1"/>
  <c r="U90" i="19"/>
  <c r="CS90" i="19" s="1"/>
  <c r="T90" i="19"/>
  <c r="CR90" i="19" s="1"/>
  <c r="W90" i="19"/>
  <c r="CU90" i="19" s="1"/>
  <c r="V90" i="19"/>
  <c r="BY90" i="19" s="1"/>
  <c r="BY116" i="19" s="1"/>
  <c r="CN90" i="19"/>
  <c r="CN116" i="19" s="1"/>
  <c r="BS70" i="19"/>
  <c r="S70" i="19"/>
  <c r="CQ70" i="19" s="1"/>
  <c r="W70" i="19"/>
  <c r="CU70" i="19" s="1"/>
  <c r="V70" i="19"/>
  <c r="BY70" i="19" s="1"/>
  <c r="CI70" i="19"/>
  <c r="Q70" i="19"/>
  <c r="BT70" i="19" s="1"/>
  <c r="CH70" i="19"/>
  <c r="R70" i="19"/>
  <c r="CP70" i="19" s="1"/>
  <c r="U70" i="19"/>
  <c r="BX70" i="19" s="1"/>
  <c r="CN70" i="19"/>
  <c r="T70" i="19"/>
  <c r="BW70" i="19" s="1"/>
  <c r="V32" i="19"/>
  <c r="BY32" i="19" s="1"/>
  <c r="S32" i="19"/>
  <c r="BV32" i="19" s="1"/>
  <c r="CI108" i="19"/>
  <c r="T32" i="19"/>
  <c r="CR32" i="19" s="1"/>
  <c r="S51" i="19"/>
  <c r="BV51" i="19" s="1"/>
  <c r="CI51" i="19"/>
  <c r="CH108" i="19"/>
  <c r="U51" i="19"/>
  <c r="CS51" i="19" s="1"/>
  <c r="U108" i="19"/>
  <c r="BX108" i="19" s="1"/>
  <c r="CN32" i="19"/>
  <c r="CN51" i="19"/>
  <c r="V108" i="19"/>
  <c r="CT108" i="19" s="1"/>
  <c r="U32" i="19"/>
  <c r="BX32" i="19" s="1"/>
  <c r="Q51" i="19"/>
  <c r="BT51" i="19" s="1"/>
  <c r="CQ50" i="19"/>
  <c r="W108" i="19"/>
  <c r="CU108" i="19" s="1"/>
  <c r="CP50" i="19"/>
  <c r="BS32" i="19"/>
  <c r="CH32" i="19"/>
  <c r="CO69" i="19"/>
  <c r="T51" i="19"/>
  <c r="CR51" i="19" s="1"/>
  <c r="CO89" i="19"/>
  <c r="CN108" i="19"/>
  <c r="CI32" i="19"/>
  <c r="Q32" i="19"/>
  <c r="CO32" i="19" s="1"/>
  <c r="CL109" i="4"/>
  <c r="CL117" i="4" s="1"/>
  <c r="BC123" i="19"/>
  <c r="CA122" i="19"/>
  <c r="BC121" i="19"/>
  <c r="BD118" i="19"/>
  <c r="BC120" i="19"/>
  <c r="BX33" i="4"/>
  <c r="BX113" i="4" s="1"/>
  <c r="CT33" i="4"/>
  <c r="CT113" i="4" s="1"/>
  <c r="CL63" i="4"/>
  <c r="CQ33" i="4"/>
  <c r="CQ113" i="4" s="1"/>
  <c r="BU33" i="4"/>
  <c r="BU113" i="4" s="1"/>
  <c r="BV33" i="4"/>
  <c r="BV113" i="4" s="1"/>
  <c r="CR33" i="4"/>
  <c r="CR113" i="4" s="1"/>
  <c r="CL68" i="4"/>
  <c r="BT33" i="4"/>
  <c r="CP33" i="4"/>
  <c r="CS33" i="4"/>
  <c r="CS113" i="4" s="1"/>
  <c r="BW33" i="4"/>
  <c r="BW113" i="4" s="1"/>
  <c r="CA32" i="4"/>
  <c r="CB32" i="4" s="1"/>
  <c r="F16" i="2"/>
  <c r="BY33" i="4"/>
  <c r="BY113" i="4" s="1"/>
  <c r="CU33" i="4"/>
  <c r="CU113" i="4" s="1"/>
  <c r="CW32" i="4"/>
  <c r="BZ33" i="4"/>
  <c r="BZ113" i="4" s="1"/>
  <c r="CV33" i="4"/>
  <c r="CV113" i="4" s="1"/>
  <c r="CL82" i="4"/>
  <c r="CL31" i="4"/>
  <c r="CL80" i="4"/>
  <c r="CL30" i="4"/>
  <c r="CL18" i="4"/>
  <c r="CL43" i="4"/>
  <c r="CL21" i="4"/>
  <c r="CL29" i="4"/>
  <c r="CL19" i="4"/>
  <c r="CL78" i="4"/>
  <c r="CL28" i="4"/>
  <c r="CL24" i="4"/>
  <c r="CL67" i="4"/>
  <c r="CL51" i="4"/>
  <c r="CG113" i="4"/>
  <c r="CW51" i="4"/>
  <c r="CL83" i="4"/>
  <c r="CL64" i="4"/>
  <c r="CL52" i="4"/>
  <c r="CL62" i="4"/>
  <c r="CL75" i="4"/>
  <c r="CA70" i="4"/>
  <c r="CB70" i="4" s="1"/>
  <c r="CL22" i="4"/>
  <c r="CL71" i="4"/>
  <c r="CL60" i="4"/>
  <c r="CL39" i="4"/>
  <c r="CL38" i="4"/>
  <c r="CL45" i="4"/>
  <c r="CL26" i="4"/>
  <c r="CL86" i="4"/>
  <c r="CL66" i="4"/>
  <c r="CH116" i="4"/>
  <c r="CL41" i="4"/>
  <c r="CL88" i="4"/>
  <c r="CL46" i="4"/>
  <c r="CL20" i="4"/>
  <c r="CL57" i="4"/>
  <c r="CJ118" i="4"/>
  <c r="CE116" i="4"/>
  <c r="CE115" i="4"/>
  <c r="CL44" i="4"/>
  <c r="CE113" i="4"/>
  <c r="CL36" i="4"/>
  <c r="CL37" i="4"/>
  <c r="CL54" i="4"/>
  <c r="CL85" i="4"/>
  <c r="CL89" i="4"/>
  <c r="CL32" i="4"/>
  <c r="CL50" i="4"/>
  <c r="CE114" i="4"/>
  <c r="CG116" i="4"/>
  <c r="CA51" i="4"/>
  <c r="CB51" i="4" s="1"/>
  <c r="CI117" i="4"/>
  <c r="CI118" i="4" s="1"/>
  <c r="CA108" i="4"/>
  <c r="CW70" i="4"/>
  <c r="CL33" i="4"/>
  <c r="CF113" i="4"/>
  <c r="CF115" i="4"/>
  <c r="CL56" i="4"/>
  <c r="CL17" i="4"/>
  <c r="CH114" i="4"/>
  <c r="CL70" i="4"/>
  <c r="CL59" i="4"/>
  <c r="CL87" i="4"/>
  <c r="CL90" i="4"/>
  <c r="CL23" i="4"/>
  <c r="CL73" i="4"/>
  <c r="CL77" i="4"/>
  <c r="CL48" i="4"/>
  <c r="CL35" i="4"/>
  <c r="CL47" i="4"/>
  <c r="CL27" i="4"/>
  <c r="CL58" i="4"/>
  <c r="BS118" i="4"/>
  <c r="CF116" i="4"/>
  <c r="CL74" i="4"/>
  <c r="CL16" i="4"/>
  <c r="CL65" i="4"/>
  <c r="CG115" i="4"/>
  <c r="CL69" i="4"/>
  <c r="CL84" i="4"/>
  <c r="CL76" i="4"/>
  <c r="CL40" i="4"/>
  <c r="CF114" i="4"/>
  <c r="CL49" i="4"/>
  <c r="CO117" i="4"/>
  <c r="CO118" i="4" s="1"/>
  <c r="CL79" i="4"/>
  <c r="CL81" i="4"/>
  <c r="CL55" i="4"/>
  <c r="CL25" i="4"/>
  <c r="CL42" i="4"/>
  <c r="CH115" i="4"/>
  <c r="CG114" i="4"/>
  <c r="CH113" i="4"/>
  <c r="CL61" i="4"/>
  <c r="CW108" i="4"/>
  <c r="CV52" i="4"/>
  <c r="CV114" i="4" s="1"/>
  <c r="BZ52" i="4"/>
  <c r="BZ114" i="4" s="1"/>
  <c r="CT52" i="4"/>
  <c r="CT114" i="4" s="1"/>
  <c r="BX52" i="4"/>
  <c r="BX114" i="4" s="1"/>
  <c r="CL72" i="4"/>
  <c r="CD116" i="4"/>
  <c r="CT71" i="4"/>
  <c r="CT115" i="4" s="1"/>
  <c r="BX71" i="4"/>
  <c r="BX115" i="4" s="1"/>
  <c r="CD113" i="4"/>
  <c r="CL15" i="4"/>
  <c r="CR52" i="4"/>
  <c r="CR114" i="4" s="1"/>
  <c r="BV52" i="4"/>
  <c r="BV114" i="4" s="1"/>
  <c r="BY71" i="4"/>
  <c r="BY115" i="4" s="1"/>
  <c r="CU71" i="4"/>
  <c r="CU115" i="4" s="1"/>
  <c r="BT71" i="4"/>
  <c r="BT115" i="4" s="1"/>
  <c r="CP71" i="4"/>
  <c r="BY52" i="4"/>
  <c r="BY114" i="4" s="1"/>
  <c r="CU52" i="4"/>
  <c r="CU114" i="4" s="1"/>
  <c r="F18" i="2"/>
  <c r="F20" i="2"/>
  <c r="CD115" i="4"/>
  <c r="CL53" i="4"/>
  <c r="CP52" i="4"/>
  <c r="CP114" i="4" s="1"/>
  <c r="BT52" i="4"/>
  <c r="BW52" i="4"/>
  <c r="BW114" i="4" s="1"/>
  <c r="CS52" i="4"/>
  <c r="CS114" i="4" s="1"/>
  <c r="CU109" i="4"/>
  <c r="CU117" i="4" s="1"/>
  <c r="BY109" i="4"/>
  <c r="BY117" i="4" s="1"/>
  <c r="BX109" i="4"/>
  <c r="BX117" i="4" s="1"/>
  <c r="CT109" i="4"/>
  <c r="CT117" i="4" s="1"/>
  <c r="CV71" i="4"/>
  <c r="CV115" i="4" s="1"/>
  <c r="BZ71" i="4"/>
  <c r="BZ115" i="4" s="1"/>
  <c r="CV109" i="4"/>
  <c r="BZ109" i="4"/>
  <c r="BZ117" i="4" s="1"/>
  <c r="BW71" i="4"/>
  <c r="BW115" i="4" s="1"/>
  <c r="CS71" i="4"/>
  <c r="CS115" i="4" s="1"/>
  <c r="CQ71" i="4"/>
  <c r="CQ115" i="4" s="1"/>
  <c r="BU71" i="4"/>
  <c r="BU115" i="4" s="1"/>
  <c r="CD114" i="4"/>
  <c r="CL34" i="4"/>
  <c r="CQ52" i="4"/>
  <c r="CQ114" i="4" s="1"/>
  <c r="BU52" i="4"/>
  <c r="BU114" i="4" s="1"/>
  <c r="CR71" i="4"/>
  <c r="CR115" i="4" s="1"/>
  <c r="BV71" i="4"/>
  <c r="BV115" i="4" s="1"/>
  <c r="BM118" i="4"/>
  <c r="AZ118" i="4"/>
  <c r="BL118" i="4"/>
  <c r="BA118" i="4"/>
  <c r="BC115" i="4"/>
  <c r="BD115" i="4" s="1"/>
  <c r="BC113" i="4"/>
  <c r="BC114" i="4"/>
  <c r="BD114" i="4" s="1"/>
  <c r="BC117" i="4"/>
  <c r="BD117" i="4" s="1"/>
  <c r="BC110" i="4"/>
  <c r="BC116" i="4"/>
  <c r="BD116" i="4" s="1"/>
  <c r="BN118" i="4"/>
  <c r="BB118" i="4"/>
  <c r="BO117" i="4"/>
  <c r="BP117" i="4" s="1"/>
  <c r="BO115" i="4"/>
  <c r="BP115" i="4" s="1"/>
  <c r="BO116" i="4"/>
  <c r="BP116" i="4" s="1"/>
  <c r="BO114" i="4"/>
  <c r="BP114" i="4" s="1"/>
  <c r="BO113" i="4"/>
  <c r="BO110" i="4"/>
  <c r="CW90" i="4" l="1"/>
  <c r="CW116" i="4" s="1"/>
  <c r="CA90" i="4"/>
  <c r="CB90" i="4" s="1"/>
  <c r="CB116" i="4" s="1"/>
  <c r="CV67" i="21"/>
  <c r="CV106" i="20"/>
  <c r="CA107" i="19"/>
  <c r="CR107" i="20"/>
  <c r="BW107" i="20"/>
  <c r="BT107" i="20"/>
  <c r="CO107" i="20"/>
  <c r="CP107" i="20"/>
  <c r="BU107" i="20"/>
  <c r="CO108" i="19"/>
  <c r="BT108" i="19"/>
  <c r="J98" i="22"/>
  <c r="K98" i="22" s="1"/>
  <c r="CG109" i="19"/>
  <c r="CG107" i="19"/>
  <c r="CG105" i="19"/>
  <c r="CG103" i="19"/>
  <c r="CG101" i="19"/>
  <c r="CG99" i="19"/>
  <c r="CG97" i="19"/>
  <c r="CG95" i="19"/>
  <c r="CG93" i="19"/>
  <c r="CG91" i="19"/>
  <c r="T109" i="19"/>
  <c r="CD103" i="19"/>
  <c r="CD93" i="19"/>
  <c r="CF109" i="19"/>
  <c r="CF107" i="19"/>
  <c r="CF105" i="19"/>
  <c r="CF103" i="19"/>
  <c r="CF101" i="19"/>
  <c r="CF99" i="19"/>
  <c r="CF97" i="19"/>
  <c r="CF95" i="19"/>
  <c r="CF93" i="19"/>
  <c r="CF91" i="19"/>
  <c r="S109" i="19"/>
  <c r="CD109" i="19"/>
  <c r="CD101" i="19"/>
  <c r="CD99" i="19"/>
  <c r="CD97" i="19"/>
  <c r="CD91" i="19"/>
  <c r="CE109" i="19"/>
  <c r="CE107" i="19"/>
  <c r="CE105" i="19"/>
  <c r="CE103" i="19"/>
  <c r="CE101" i="19"/>
  <c r="CE99" i="19"/>
  <c r="CE97" i="19"/>
  <c r="CE95" i="19"/>
  <c r="CE93" i="19"/>
  <c r="CE91" i="19"/>
  <c r="R109" i="19"/>
  <c r="CD105" i="19"/>
  <c r="CD95" i="19"/>
  <c r="CD107" i="19"/>
  <c r="CG108" i="19"/>
  <c r="CF108" i="19"/>
  <c r="CF106" i="19"/>
  <c r="CF104" i="19"/>
  <c r="CF102" i="19"/>
  <c r="CF100" i="19"/>
  <c r="CF98" i="19"/>
  <c r="CF96" i="19"/>
  <c r="CF94" i="19"/>
  <c r="CF92" i="19"/>
  <c r="CE108" i="19"/>
  <c r="CE106" i="19"/>
  <c r="CE104" i="19"/>
  <c r="CE102" i="19"/>
  <c r="CE100" i="19"/>
  <c r="CE98" i="19"/>
  <c r="CE96" i="19"/>
  <c r="CE94" i="19"/>
  <c r="CE92" i="19"/>
  <c r="CD108" i="19"/>
  <c r="CD100" i="19"/>
  <c r="CD92" i="19"/>
  <c r="CD106" i="19"/>
  <c r="CG96" i="19"/>
  <c r="CD96" i="19"/>
  <c r="CG94" i="19"/>
  <c r="CG106" i="19"/>
  <c r="CG98" i="19"/>
  <c r="Q109" i="19"/>
  <c r="CD98" i="19"/>
  <c r="CG104" i="19"/>
  <c r="CD104" i="19"/>
  <c r="CG102" i="19"/>
  <c r="CD102" i="19"/>
  <c r="CD94" i="19"/>
  <c r="CG92" i="19"/>
  <c r="CG100" i="19"/>
  <c r="BV107" i="20"/>
  <c r="CQ107" i="20"/>
  <c r="BW108" i="19"/>
  <c r="CR108" i="19"/>
  <c r="CO107" i="21"/>
  <c r="BT107" i="21"/>
  <c r="CP108" i="19"/>
  <c r="BU108" i="19"/>
  <c r="BU107" i="21"/>
  <c r="CP107" i="21"/>
  <c r="BV108" i="19"/>
  <c r="CQ108" i="19"/>
  <c r="BV107" i="21"/>
  <c r="CQ107" i="21"/>
  <c r="CV106" i="21"/>
  <c r="CR107" i="21"/>
  <c r="BW107" i="21"/>
  <c r="BX107" i="21"/>
  <c r="CI50" i="21"/>
  <c r="O96" i="22"/>
  <c r="CQ31" i="21"/>
  <c r="Q50" i="21"/>
  <c r="BT50" i="21" s="1"/>
  <c r="CA67" i="21"/>
  <c r="BX69" i="20"/>
  <c r="R50" i="21"/>
  <c r="CP50" i="21" s="1"/>
  <c r="R90" i="21"/>
  <c r="BU90" i="21" s="1"/>
  <c r="N79" i="22"/>
  <c r="K41" i="22"/>
  <c r="CN50" i="21"/>
  <c r="N39" i="22"/>
  <c r="V32" i="20"/>
  <c r="CT32" i="20" s="1"/>
  <c r="L21" i="22"/>
  <c r="M21" i="22" s="1"/>
  <c r="CH50" i="21"/>
  <c r="V90" i="20"/>
  <c r="BY90" i="20" s="1"/>
  <c r="L79" i="22"/>
  <c r="M79" i="22" s="1"/>
  <c r="W50" i="21"/>
  <c r="CU50" i="21" s="1"/>
  <c r="O20" i="22"/>
  <c r="O58" i="22"/>
  <c r="BS50" i="21"/>
  <c r="V32" i="21"/>
  <c r="BY32" i="21" s="1"/>
  <c r="N21" i="22"/>
  <c r="R51" i="21"/>
  <c r="L40" i="22"/>
  <c r="M40" i="22" s="1"/>
  <c r="V50" i="21"/>
  <c r="CT50" i="21" s="1"/>
  <c r="U50" i="21"/>
  <c r="CS50" i="21" s="1"/>
  <c r="BU69" i="20"/>
  <c r="O78" i="22"/>
  <c r="S50" i="21"/>
  <c r="CQ50" i="21" s="1"/>
  <c r="CS31" i="20"/>
  <c r="CT69" i="20"/>
  <c r="CU107" i="20"/>
  <c r="CA106" i="20"/>
  <c r="CS107" i="20"/>
  <c r="CS50" i="20"/>
  <c r="CA30" i="20"/>
  <c r="CT50" i="20"/>
  <c r="CQ50" i="20"/>
  <c r="S32" i="20"/>
  <c r="CQ32" i="20" s="1"/>
  <c r="BW50" i="20"/>
  <c r="CA49" i="20"/>
  <c r="U32" i="20"/>
  <c r="CS32" i="20" s="1"/>
  <c r="BY31" i="20"/>
  <c r="BT31" i="20"/>
  <c r="CQ69" i="20"/>
  <c r="CP31" i="20"/>
  <c r="CO50" i="20"/>
  <c r="BW69" i="20"/>
  <c r="BZ50" i="20"/>
  <c r="BZ31" i="20"/>
  <c r="CU69" i="20"/>
  <c r="CV49" i="20"/>
  <c r="CU69" i="21"/>
  <c r="CT89" i="20"/>
  <c r="V51" i="20"/>
  <c r="CT51" i="20" s="1"/>
  <c r="CV30" i="20"/>
  <c r="BT69" i="20"/>
  <c r="CP50" i="20"/>
  <c r="CR50" i="21"/>
  <c r="BV31" i="20"/>
  <c r="CN51" i="20"/>
  <c r="CH32" i="20"/>
  <c r="CI32" i="20"/>
  <c r="R32" i="20"/>
  <c r="CP32" i="20" s="1"/>
  <c r="Q32" i="20"/>
  <c r="BT32" i="20" s="1"/>
  <c r="CN32" i="20"/>
  <c r="W32" i="20"/>
  <c r="BZ32" i="20" s="1"/>
  <c r="BY107" i="20"/>
  <c r="T51" i="20"/>
  <c r="CR51" i="20" s="1"/>
  <c r="BS32" i="20"/>
  <c r="U51" i="20"/>
  <c r="CS51" i="20" s="1"/>
  <c r="T32" i="20"/>
  <c r="BW32" i="20" s="1"/>
  <c r="R51" i="20"/>
  <c r="CP51" i="20" s="1"/>
  <c r="BS51" i="20"/>
  <c r="R90" i="20"/>
  <c r="CP90" i="20" s="1"/>
  <c r="W90" i="20"/>
  <c r="CU90" i="20" s="1"/>
  <c r="BS90" i="20"/>
  <c r="S90" i="20"/>
  <c r="BV90" i="20" s="1"/>
  <c r="BW31" i="20"/>
  <c r="CH51" i="20"/>
  <c r="U90" i="20"/>
  <c r="BX90" i="20" s="1"/>
  <c r="W51" i="20"/>
  <c r="BZ51" i="20" s="1"/>
  <c r="S51" i="20"/>
  <c r="BV51" i="20" s="1"/>
  <c r="CI51" i="20"/>
  <c r="CV88" i="20"/>
  <c r="Q51" i="20"/>
  <c r="CO51" i="20" s="1"/>
  <c r="CN90" i="20"/>
  <c r="BY31" i="21"/>
  <c r="Q90" i="20"/>
  <c r="CO90" i="20" s="1"/>
  <c r="CH90" i="20"/>
  <c r="T90" i="20"/>
  <c r="BW90" i="20" s="1"/>
  <c r="CI90" i="20"/>
  <c r="CG31" i="20"/>
  <c r="BX69" i="21"/>
  <c r="CA69" i="21" s="1"/>
  <c r="CQ69" i="21"/>
  <c r="CA49" i="21"/>
  <c r="CA88" i="20"/>
  <c r="CT69" i="21"/>
  <c r="CV30" i="21"/>
  <c r="S70" i="20"/>
  <c r="BV70" i="20" s="1"/>
  <c r="CI70" i="20"/>
  <c r="BU89" i="20"/>
  <c r="CN32" i="21"/>
  <c r="BZ89" i="20"/>
  <c r="R70" i="20"/>
  <c r="BU70" i="20" s="1"/>
  <c r="V90" i="21"/>
  <c r="CT90" i="21" s="1"/>
  <c r="CU107" i="21"/>
  <c r="CH90" i="21"/>
  <c r="CA106" i="21"/>
  <c r="CI90" i="21"/>
  <c r="CN70" i="20"/>
  <c r="R32" i="21"/>
  <c r="CP32" i="21" s="1"/>
  <c r="BT31" i="21"/>
  <c r="BS70" i="20"/>
  <c r="Q32" i="21"/>
  <c r="CO32" i="21" s="1"/>
  <c r="T70" i="20"/>
  <c r="BW70" i="20" s="1"/>
  <c r="Q70" i="20"/>
  <c r="BT70" i="20" s="1"/>
  <c r="CH32" i="21"/>
  <c r="CO69" i="21"/>
  <c r="W70" i="20"/>
  <c r="BZ70" i="20" s="1"/>
  <c r="CH70" i="20"/>
  <c r="CI32" i="21"/>
  <c r="BC107" i="20"/>
  <c r="U70" i="20"/>
  <c r="BX70" i="20" s="1"/>
  <c r="S32" i="21"/>
  <c r="BV32" i="21" s="1"/>
  <c r="V70" i="20"/>
  <c r="CT70" i="20" s="1"/>
  <c r="U32" i="21"/>
  <c r="CS32" i="21" s="1"/>
  <c r="U90" i="21"/>
  <c r="BX90" i="21" s="1"/>
  <c r="CP69" i="21"/>
  <c r="CR89" i="20"/>
  <c r="W90" i="21"/>
  <c r="CU90" i="21" s="1"/>
  <c r="BC31" i="20"/>
  <c r="S90" i="21"/>
  <c r="BV90" i="21" s="1"/>
  <c r="T90" i="21"/>
  <c r="CR90" i="21" s="1"/>
  <c r="CR31" i="21"/>
  <c r="BV89" i="20"/>
  <c r="CT107" i="21"/>
  <c r="BT89" i="20"/>
  <c r="BC68" i="20"/>
  <c r="CV49" i="21"/>
  <c r="BO68" i="20"/>
  <c r="BC50" i="20"/>
  <c r="CR69" i="21"/>
  <c r="BC89" i="20"/>
  <c r="BO50" i="21"/>
  <c r="BO69" i="21"/>
  <c r="BC69" i="20"/>
  <c r="BO50" i="20"/>
  <c r="BO107" i="20"/>
  <c r="BO31" i="20"/>
  <c r="BO69" i="20"/>
  <c r="CV107" i="19"/>
  <c r="BO89" i="20"/>
  <c r="CP31" i="21"/>
  <c r="T32" i="21"/>
  <c r="BW32" i="21" s="1"/>
  <c r="BX31" i="21"/>
  <c r="BZ31" i="21"/>
  <c r="BS32" i="21"/>
  <c r="W32" i="21"/>
  <c r="CU32" i="21" s="1"/>
  <c r="BS90" i="21"/>
  <c r="BC50" i="21"/>
  <c r="CN90" i="21"/>
  <c r="BC107" i="21"/>
  <c r="BC69" i="21"/>
  <c r="Q90" i="21"/>
  <c r="BT90" i="21" s="1"/>
  <c r="BO88" i="21"/>
  <c r="BO107" i="21"/>
  <c r="CV29" i="21"/>
  <c r="CV105" i="21"/>
  <c r="BC88" i="21"/>
  <c r="CA105" i="21"/>
  <c r="CS89" i="20"/>
  <c r="BO31" i="21"/>
  <c r="BC31" i="21"/>
  <c r="BA51" i="20"/>
  <c r="BM51" i="20"/>
  <c r="AV32" i="20"/>
  <c r="BH32" i="20"/>
  <c r="AY89" i="21"/>
  <c r="BK89" i="21"/>
  <c r="BK90" i="20"/>
  <c r="AY90" i="20"/>
  <c r="BA51" i="21"/>
  <c r="BM51" i="21"/>
  <c r="BY68" i="20"/>
  <c r="CT68" i="20"/>
  <c r="BH90" i="21"/>
  <c r="AV90" i="21"/>
  <c r="AV70" i="20"/>
  <c r="BH70" i="20"/>
  <c r="G52" i="20"/>
  <c r="I52" i="20"/>
  <c r="H52" i="20"/>
  <c r="L52" i="20"/>
  <c r="J52" i="20"/>
  <c r="K52" i="20"/>
  <c r="M52" i="20"/>
  <c r="AU52" i="20"/>
  <c r="BG52" i="20"/>
  <c r="AV51" i="20"/>
  <c r="BH51" i="20"/>
  <c r="BL32" i="20"/>
  <c r="AZ32" i="20"/>
  <c r="BX88" i="21"/>
  <c r="CS88" i="21"/>
  <c r="I70" i="21"/>
  <c r="M70" i="21"/>
  <c r="L70" i="21"/>
  <c r="H70" i="21"/>
  <c r="K70" i="21"/>
  <c r="J70" i="21"/>
  <c r="G70" i="21"/>
  <c r="AU70" i="21"/>
  <c r="BG70" i="21"/>
  <c r="N59" i="22"/>
  <c r="AZ90" i="20"/>
  <c r="BL90" i="20"/>
  <c r="AY51" i="21"/>
  <c r="BK51" i="21"/>
  <c r="BZ68" i="20"/>
  <c r="CU68" i="20"/>
  <c r="BN90" i="21"/>
  <c r="BB90" i="21"/>
  <c r="AZ70" i="20"/>
  <c r="BL70" i="20"/>
  <c r="AZ32" i="21"/>
  <c r="BL32" i="21"/>
  <c r="BJ32" i="20"/>
  <c r="AX32" i="20"/>
  <c r="CP88" i="21"/>
  <c r="BU88" i="21"/>
  <c r="BZ88" i="21"/>
  <c r="CU88" i="21"/>
  <c r="BL89" i="21"/>
  <c r="AZ89" i="21"/>
  <c r="BB90" i="20"/>
  <c r="BN90" i="20"/>
  <c r="CO68" i="20"/>
  <c r="BT68" i="20"/>
  <c r="J68" i="21"/>
  <c r="H68" i="21"/>
  <c r="L68" i="21"/>
  <c r="K68" i="21"/>
  <c r="G68" i="21"/>
  <c r="I68" i="21"/>
  <c r="M68" i="21"/>
  <c r="AU68" i="21"/>
  <c r="BG68" i="21"/>
  <c r="N57" i="22"/>
  <c r="BI90" i="21"/>
  <c r="AW90" i="21"/>
  <c r="BM70" i="20"/>
  <c r="BA70" i="20"/>
  <c r="BA32" i="21"/>
  <c r="BM32" i="21"/>
  <c r="AW51" i="20"/>
  <c r="BI51" i="20"/>
  <c r="BM32" i="20"/>
  <c r="BA32" i="20"/>
  <c r="BT88" i="21"/>
  <c r="CO88" i="21"/>
  <c r="BA89" i="21"/>
  <c r="BM89" i="21"/>
  <c r="BA90" i="20"/>
  <c r="BM90" i="20"/>
  <c r="BI51" i="21"/>
  <c r="AW51" i="21"/>
  <c r="BJ70" i="20"/>
  <c r="AX70" i="20"/>
  <c r="AY32" i="21"/>
  <c r="BK32" i="21"/>
  <c r="M109" i="21"/>
  <c r="K109" i="21"/>
  <c r="L109" i="21"/>
  <c r="AU109" i="21"/>
  <c r="BG109" i="21"/>
  <c r="AZ51" i="20"/>
  <c r="BL51" i="20"/>
  <c r="AY32" i="20"/>
  <c r="BK32" i="20"/>
  <c r="BW88" i="21"/>
  <c r="CR88" i="21"/>
  <c r="BY88" i="21"/>
  <c r="CT88" i="21"/>
  <c r="BI89" i="21"/>
  <c r="AW89" i="21"/>
  <c r="BI90" i="20"/>
  <c r="AW90" i="20"/>
  <c r="BB51" i="21"/>
  <c r="BN51" i="21"/>
  <c r="BV68" i="20"/>
  <c r="CQ68" i="20"/>
  <c r="BK90" i="21"/>
  <c r="AY90" i="21"/>
  <c r="BN32" i="21"/>
  <c r="BB32" i="21"/>
  <c r="I33" i="20"/>
  <c r="L33" i="20"/>
  <c r="J33" i="20"/>
  <c r="H33" i="20"/>
  <c r="K33" i="20"/>
  <c r="G33" i="20"/>
  <c r="M33" i="20"/>
  <c r="BG33" i="20"/>
  <c r="AU33" i="20"/>
  <c r="H71" i="20"/>
  <c r="L71" i="20"/>
  <c r="I71" i="20"/>
  <c r="J71" i="20"/>
  <c r="K71" i="20"/>
  <c r="G71" i="20"/>
  <c r="M71" i="20"/>
  <c r="BG71" i="20"/>
  <c r="AU71" i="20"/>
  <c r="CG33" i="21"/>
  <c r="BJ51" i="20"/>
  <c r="AX51" i="20"/>
  <c r="BJ89" i="21"/>
  <c r="AX89" i="21"/>
  <c r="BJ90" i="20"/>
  <c r="AX90" i="20"/>
  <c r="AX51" i="21"/>
  <c r="BJ51" i="21"/>
  <c r="CS68" i="20"/>
  <c r="BX68" i="20"/>
  <c r="AX90" i="21"/>
  <c r="BJ90" i="21"/>
  <c r="BK70" i="20"/>
  <c r="AY70" i="20"/>
  <c r="BJ32" i="21"/>
  <c r="AX32" i="21"/>
  <c r="K109" i="20"/>
  <c r="M109" i="20"/>
  <c r="L109" i="20"/>
  <c r="BG109" i="20"/>
  <c r="AU109" i="20"/>
  <c r="AY51" i="20"/>
  <c r="BK51" i="20"/>
  <c r="BI32" i="20"/>
  <c r="AW32" i="20"/>
  <c r="CQ88" i="21"/>
  <c r="BV88" i="21"/>
  <c r="BB89" i="21"/>
  <c r="BN89" i="21"/>
  <c r="BH90" i="20"/>
  <c r="AV90" i="20"/>
  <c r="BH51" i="21"/>
  <c r="AV51" i="21"/>
  <c r="BU68" i="20"/>
  <c r="CP68" i="20"/>
  <c r="AZ90" i="21"/>
  <c r="BL90" i="21"/>
  <c r="AW70" i="20"/>
  <c r="BI70" i="20"/>
  <c r="AV32" i="21"/>
  <c r="BH32" i="21"/>
  <c r="L108" i="20"/>
  <c r="M108" i="20"/>
  <c r="K108" i="20"/>
  <c r="BG108" i="20"/>
  <c r="AU108" i="20"/>
  <c r="BB51" i="20"/>
  <c r="BN51" i="20"/>
  <c r="BB32" i="20"/>
  <c r="BN32" i="20"/>
  <c r="S89" i="21"/>
  <c r="BS89" i="21"/>
  <c r="CI89" i="21"/>
  <c r="U89" i="21"/>
  <c r="CH89" i="21"/>
  <c r="R89" i="21"/>
  <c r="T89" i="21"/>
  <c r="V89" i="21"/>
  <c r="W89" i="21"/>
  <c r="Q89" i="21"/>
  <c r="CN89" i="21"/>
  <c r="AV89" i="21"/>
  <c r="BH89" i="21"/>
  <c r="BL51" i="21"/>
  <c r="AZ51" i="21"/>
  <c r="CR68" i="20"/>
  <c r="BW68" i="20"/>
  <c r="CA29" i="21"/>
  <c r="BM90" i="21"/>
  <c r="BA90" i="21"/>
  <c r="BN70" i="20"/>
  <c r="BB70" i="20"/>
  <c r="AW32" i="21"/>
  <c r="BI32" i="21"/>
  <c r="BZ51" i="19"/>
  <c r="BC122" i="19"/>
  <c r="CT51" i="19"/>
  <c r="BZ108" i="19"/>
  <c r="CA50" i="19"/>
  <c r="CS108" i="19"/>
  <c r="CP51" i="19"/>
  <c r="BX51" i="19"/>
  <c r="CV69" i="19"/>
  <c r="BZ90" i="19"/>
  <c r="BZ116" i="19" s="1"/>
  <c r="BZ32" i="19"/>
  <c r="BV90" i="19"/>
  <c r="BV116" i="19" s="1"/>
  <c r="CO90" i="19"/>
  <c r="CO116" i="19" s="1"/>
  <c r="BT32" i="19"/>
  <c r="BV70" i="19"/>
  <c r="CS32" i="19"/>
  <c r="CA69" i="19"/>
  <c r="CT90" i="19"/>
  <c r="CT116" i="19" s="1"/>
  <c r="CU116" i="19"/>
  <c r="CQ51" i="19"/>
  <c r="BU32" i="19"/>
  <c r="CO70" i="19"/>
  <c r="CA31" i="19"/>
  <c r="CV31" i="19"/>
  <c r="CV50" i="19"/>
  <c r="CQ32" i="19"/>
  <c r="BY108" i="19"/>
  <c r="BW51" i="19"/>
  <c r="CS70" i="19"/>
  <c r="BX90" i="19"/>
  <c r="BX116" i="19" s="1"/>
  <c r="CP90" i="19"/>
  <c r="CP116" i="19" s="1"/>
  <c r="CR70" i="19"/>
  <c r="CT70" i="19"/>
  <c r="CV89" i="19"/>
  <c r="CR116" i="19"/>
  <c r="BW32" i="19"/>
  <c r="CS116" i="19"/>
  <c r="R33" i="19"/>
  <c r="CP33" i="19" s="1"/>
  <c r="CP113" i="19" s="1"/>
  <c r="U33" i="19"/>
  <c r="BX33" i="19" s="1"/>
  <c r="BX113" i="19" s="1"/>
  <c r="CN33" i="19"/>
  <c r="CN113" i="19" s="1"/>
  <c r="CC50" i="19"/>
  <c r="CC58" i="19"/>
  <c r="CD23" i="19"/>
  <c r="CE19" i="19"/>
  <c r="CH109" i="19"/>
  <c r="CC89" i="19"/>
  <c r="CC25" i="19"/>
  <c r="CD38" i="19"/>
  <c r="CE50" i="19"/>
  <c r="CF62" i="19"/>
  <c r="CG29" i="19"/>
  <c r="CF48" i="19"/>
  <c r="CC48" i="19"/>
  <c r="CD61" i="19"/>
  <c r="CE73" i="19"/>
  <c r="CF85" i="19"/>
  <c r="CF21" i="19"/>
  <c r="CG52" i="19"/>
  <c r="CD56" i="19"/>
  <c r="CC71" i="19"/>
  <c r="CD84" i="19"/>
  <c r="CD20" i="19"/>
  <c r="CE32" i="19"/>
  <c r="CF44" i="19"/>
  <c r="CG75" i="19"/>
  <c r="CC83" i="19"/>
  <c r="CG79" i="19"/>
  <c r="CC38" i="19"/>
  <c r="CD51" i="19"/>
  <c r="CE63" i="19"/>
  <c r="CF75" i="19"/>
  <c r="CG42" i="19"/>
  <c r="CC37" i="19"/>
  <c r="CD50" i="19"/>
  <c r="CE62" i="19"/>
  <c r="CF74" i="19"/>
  <c r="CG41" i="19"/>
  <c r="CF72" i="19"/>
  <c r="CC52" i="19"/>
  <c r="CD65" i="19"/>
  <c r="CE77" i="19"/>
  <c r="CF89" i="19"/>
  <c r="CF25" i="19"/>
  <c r="CG56" i="19"/>
  <c r="U109" i="19"/>
  <c r="CS109" i="19" s="1"/>
  <c r="CC42" i="19"/>
  <c r="CE15" i="19"/>
  <c r="CF79" i="19"/>
  <c r="CG86" i="19"/>
  <c r="CC75" i="19"/>
  <c r="CC81" i="19"/>
  <c r="CC17" i="19"/>
  <c r="CD30" i="19"/>
  <c r="CE42" i="19"/>
  <c r="CF54" i="19"/>
  <c r="CG85" i="19"/>
  <c r="CG21" i="19"/>
  <c r="CG87" i="19"/>
  <c r="CC40" i="19"/>
  <c r="CD53" i="19"/>
  <c r="CE65" i="19"/>
  <c r="CF77" i="19"/>
  <c r="CG44" i="19"/>
  <c r="CD16" i="19"/>
  <c r="CC63" i="19"/>
  <c r="CD76" i="19"/>
  <c r="CE88" i="19"/>
  <c r="CE24" i="19"/>
  <c r="CF36" i="19"/>
  <c r="CG67" i="19"/>
  <c r="CC19" i="19"/>
  <c r="CG31" i="19"/>
  <c r="CC30" i="19"/>
  <c r="CD43" i="19"/>
  <c r="CE55" i="19"/>
  <c r="CF67" i="19"/>
  <c r="CG34" i="19"/>
  <c r="CG47" i="19"/>
  <c r="CC29" i="19"/>
  <c r="CD42" i="19"/>
  <c r="CE54" i="19"/>
  <c r="CF66" i="19"/>
  <c r="CG33" i="19"/>
  <c r="CF24" i="19"/>
  <c r="CC44" i="19"/>
  <c r="CD57" i="19"/>
  <c r="CE69" i="19"/>
  <c r="CF81" i="19"/>
  <c r="CF17" i="19"/>
  <c r="CG48" i="19"/>
  <c r="CN109" i="19"/>
  <c r="CC34" i="19"/>
  <c r="CE83" i="19"/>
  <c r="CF71" i="19"/>
  <c r="CG78" i="19"/>
  <c r="CD72" i="19"/>
  <c r="CC73" i="19"/>
  <c r="CD86" i="19"/>
  <c r="CD22" i="19"/>
  <c r="CE34" i="19"/>
  <c r="CF46" i="19"/>
  <c r="CG77" i="19"/>
  <c r="CC51" i="19"/>
  <c r="CG39" i="19"/>
  <c r="CC32" i="19"/>
  <c r="CD45" i="19"/>
  <c r="CE57" i="19"/>
  <c r="CF69" i="19"/>
  <c r="CG36" i="19"/>
  <c r="CE52" i="19"/>
  <c r="CC55" i="19"/>
  <c r="CD68" i="19"/>
  <c r="CE80" i="19"/>
  <c r="CE16" i="19"/>
  <c r="CF28" i="19"/>
  <c r="CG59" i="19"/>
  <c r="CD64" i="19"/>
  <c r="CC86" i="19"/>
  <c r="CC22" i="19"/>
  <c r="CD35" i="19"/>
  <c r="CE47" i="19"/>
  <c r="CF59" i="19"/>
  <c r="CG90" i="19"/>
  <c r="CG26" i="19"/>
  <c r="CC85" i="19"/>
  <c r="CC21" i="19"/>
  <c r="CD34" i="19"/>
  <c r="CE46" i="19"/>
  <c r="CF58" i="19"/>
  <c r="CG89" i="19"/>
  <c r="CG25" i="19"/>
  <c r="CG71" i="19"/>
  <c r="CC36" i="19"/>
  <c r="CD49" i="19"/>
  <c r="CE61" i="19"/>
  <c r="CF73" i="19"/>
  <c r="CG40" i="19"/>
  <c r="BS109" i="19"/>
  <c r="CD87" i="19"/>
  <c r="CE67" i="19"/>
  <c r="CF55" i="19"/>
  <c r="CG70" i="19"/>
  <c r="CE60" i="19"/>
  <c r="CC65" i="19"/>
  <c r="CD78" i="19"/>
  <c r="CE90" i="19"/>
  <c r="CE26" i="19"/>
  <c r="CF38" i="19"/>
  <c r="CG69" i="19"/>
  <c r="CC35" i="19"/>
  <c r="CC88" i="19"/>
  <c r="CC24" i="19"/>
  <c r="CD37" i="19"/>
  <c r="CE49" i="19"/>
  <c r="CF61" i="19"/>
  <c r="CG28" i="19"/>
  <c r="CF80" i="19"/>
  <c r="CC47" i="19"/>
  <c r="CD60" i="19"/>
  <c r="CE72" i="19"/>
  <c r="CF84" i="19"/>
  <c r="CF20" i="19"/>
  <c r="CG51" i="19"/>
  <c r="CD32" i="19"/>
  <c r="CC78" i="19"/>
  <c r="CD15" i="19"/>
  <c r="CD27" i="19"/>
  <c r="CE39" i="19"/>
  <c r="CF51" i="19"/>
  <c r="CG82" i="19"/>
  <c r="CG18" i="19"/>
  <c r="CC77" i="19"/>
  <c r="CD90" i="19"/>
  <c r="CD26" i="19"/>
  <c r="CE38" i="19"/>
  <c r="CF50" i="19"/>
  <c r="CG81" i="19"/>
  <c r="CG17" i="19"/>
  <c r="CG23" i="19"/>
  <c r="CC28" i="19"/>
  <c r="CD41" i="19"/>
  <c r="CE53" i="19"/>
  <c r="CF65" i="19"/>
  <c r="CG32" i="19"/>
  <c r="CD79" i="19"/>
  <c r="CE59" i="19"/>
  <c r="CF47" i="19"/>
  <c r="CG62" i="19"/>
  <c r="CF88" i="19"/>
  <c r="CC57" i="19"/>
  <c r="CD70" i="19"/>
  <c r="CE82" i="19"/>
  <c r="CE18" i="19"/>
  <c r="CF30" i="19"/>
  <c r="CG61" i="19"/>
  <c r="CD88" i="19"/>
  <c r="CC80" i="19"/>
  <c r="CC16" i="19"/>
  <c r="CD29" i="19"/>
  <c r="CE41" i="19"/>
  <c r="CF53" i="19"/>
  <c r="CG84" i="19"/>
  <c r="CG20" i="19"/>
  <c r="CF32" i="19"/>
  <c r="CC39" i="19"/>
  <c r="CD52" i="19"/>
  <c r="CE64" i="19"/>
  <c r="CF76" i="19"/>
  <c r="CG43" i="19"/>
  <c r="CE76" i="19"/>
  <c r="CC70" i="19"/>
  <c r="CD83" i="19"/>
  <c r="CD19" i="19"/>
  <c r="CE31" i="19"/>
  <c r="CF43" i="19"/>
  <c r="CG74" i="19"/>
  <c r="CC59" i="19"/>
  <c r="CC69" i="19"/>
  <c r="CD82" i="19"/>
  <c r="CD18" i="19"/>
  <c r="CE30" i="19"/>
  <c r="CF42" i="19"/>
  <c r="CG73" i="19"/>
  <c r="CI109" i="19"/>
  <c r="CC84" i="19"/>
  <c r="CC20" i="19"/>
  <c r="CD33" i="19"/>
  <c r="CE45" i="19"/>
  <c r="CF57" i="19"/>
  <c r="CG88" i="19"/>
  <c r="CG24" i="19"/>
  <c r="CD71" i="19"/>
  <c r="CE43" i="19"/>
  <c r="CF39" i="19"/>
  <c r="CG46" i="19"/>
  <c r="CF56" i="19"/>
  <c r="CC49" i="19"/>
  <c r="CD62" i="19"/>
  <c r="CE74" i="19"/>
  <c r="CF86" i="19"/>
  <c r="CF22" i="19"/>
  <c r="CG53" i="19"/>
  <c r="CD48" i="19"/>
  <c r="CC72" i="19"/>
  <c r="CD85" i="19"/>
  <c r="CD21" i="19"/>
  <c r="CE33" i="19"/>
  <c r="CF45" i="19"/>
  <c r="CG76" i="19"/>
  <c r="CC43" i="19"/>
  <c r="CG63" i="19"/>
  <c r="CC31" i="19"/>
  <c r="CD44" i="19"/>
  <c r="CE56" i="19"/>
  <c r="CF68" i="19"/>
  <c r="CG35" i="19"/>
  <c r="CE36" i="19"/>
  <c r="CC62" i="19"/>
  <c r="CD75" i="19"/>
  <c r="CE87" i="19"/>
  <c r="CE23" i="19"/>
  <c r="CF35" i="19"/>
  <c r="CG66" i="19"/>
  <c r="CD24" i="19"/>
  <c r="CC61" i="19"/>
  <c r="CD74" i="19"/>
  <c r="CE86" i="19"/>
  <c r="CE22" i="19"/>
  <c r="CF34" i="19"/>
  <c r="CG65" i="19"/>
  <c r="CC67" i="19"/>
  <c r="CC76" i="19"/>
  <c r="CD89" i="19"/>
  <c r="CD25" i="19"/>
  <c r="CE37" i="19"/>
  <c r="CF49" i="19"/>
  <c r="CG80" i="19"/>
  <c r="CG16" i="19"/>
  <c r="CC74" i="19"/>
  <c r="CD55" i="19"/>
  <c r="CE35" i="19"/>
  <c r="CF31" i="19"/>
  <c r="CG38" i="19"/>
  <c r="CC41" i="19"/>
  <c r="CD54" i="19"/>
  <c r="CE66" i="19"/>
  <c r="CF78" i="19"/>
  <c r="CG45" i="19"/>
  <c r="CE68" i="19"/>
  <c r="CC64" i="19"/>
  <c r="CD77" i="19"/>
  <c r="CE89" i="19"/>
  <c r="CE25" i="19"/>
  <c r="CF37" i="19"/>
  <c r="CG68" i="19"/>
  <c r="CC27" i="19"/>
  <c r="CC87" i="19"/>
  <c r="CC23" i="19"/>
  <c r="CD36" i="19"/>
  <c r="CE48" i="19"/>
  <c r="CF60" i="19"/>
  <c r="CG27" i="19"/>
  <c r="CF64" i="19"/>
  <c r="CC54" i="19"/>
  <c r="CD67" i="19"/>
  <c r="CE79" i="19"/>
  <c r="CF15" i="19"/>
  <c r="CF27" i="19"/>
  <c r="CG58" i="19"/>
  <c r="CE20" i="19"/>
  <c r="CC53" i="19"/>
  <c r="CD66" i="19"/>
  <c r="CE78" i="19"/>
  <c r="CF90" i="19"/>
  <c r="CF26" i="19"/>
  <c r="CG57" i="19"/>
  <c r="CE84" i="19"/>
  <c r="CC68" i="19"/>
  <c r="CD81" i="19"/>
  <c r="CD17" i="19"/>
  <c r="CE29" i="19"/>
  <c r="CF41" i="19"/>
  <c r="CG72" i="19"/>
  <c r="W109" i="19"/>
  <c r="BZ109" i="19" s="1"/>
  <c r="CC66" i="19"/>
  <c r="CD47" i="19"/>
  <c r="CE27" i="19"/>
  <c r="CG15" i="19"/>
  <c r="CG22" i="19"/>
  <c r="CG55" i="19"/>
  <c r="CC33" i="19"/>
  <c r="CD46" i="19"/>
  <c r="CE58" i="19"/>
  <c r="CF70" i="19"/>
  <c r="CG37" i="19"/>
  <c r="CE28" i="19"/>
  <c r="CC56" i="19"/>
  <c r="CD69" i="19"/>
  <c r="CE81" i="19"/>
  <c r="CE17" i="19"/>
  <c r="CF29" i="19"/>
  <c r="CG60" i="19"/>
  <c r="CD80" i="19"/>
  <c r="CC79" i="19"/>
  <c r="CC15" i="19"/>
  <c r="CD28" i="19"/>
  <c r="CE40" i="19"/>
  <c r="CF52" i="19"/>
  <c r="CG83" i="19"/>
  <c r="CG19" i="19"/>
  <c r="CF16" i="19"/>
  <c r="CC46" i="19"/>
  <c r="CD59" i="19"/>
  <c r="CE71" i="19"/>
  <c r="CF83" i="19"/>
  <c r="CF19" i="19"/>
  <c r="CG50" i="19"/>
  <c r="CF40" i="19"/>
  <c r="CC45" i="19"/>
  <c r="CD58" i="19"/>
  <c r="CE70" i="19"/>
  <c r="CF82" i="19"/>
  <c r="CF18" i="19"/>
  <c r="CG49" i="19"/>
  <c r="CE44" i="19"/>
  <c r="CC60" i="19"/>
  <c r="CD73" i="19"/>
  <c r="CE85" i="19"/>
  <c r="CE21" i="19"/>
  <c r="CF33" i="19"/>
  <c r="CG64" i="19"/>
  <c r="V109" i="19"/>
  <c r="CT109" i="19" s="1"/>
  <c r="BU70" i="19"/>
  <c r="BS52" i="19"/>
  <c r="BS114" i="19" s="1"/>
  <c r="U52" i="19"/>
  <c r="CS52" i="19" s="1"/>
  <c r="CS114" i="19" s="1"/>
  <c r="CH52" i="19"/>
  <c r="CH114" i="19" s="1"/>
  <c r="CN52" i="19"/>
  <c r="CN114" i="19" s="1"/>
  <c r="CI52" i="19"/>
  <c r="CI114" i="19" s="1"/>
  <c r="V52" i="19"/>
  <c r="BY52" i="19" s="1"/>
  <c r="BY114" i="19" s="1"/>
  <c r="R52" i="19"/>
  <c r="BU52" i="19" s="1"/>
  <c r="BU114" i="19" s="1"/>
  <c r="S52" i="19"/>
  <c r="CQ52" i="19" s="1"/>
  <c r="T52" i="19"/>
  <c r="CR52" i="19" s="1"/>
  <c r="CR114" i="19" s="1"/>
  <c r="Q52" i="19"/>
  <c r="CO52" i="19" s="1"/>
  <c r="W52" i="19"/>
  <c r="CU52" i="19" s="1"/>
  <c r="CU114" i="19" s="1"/>
  <c r="CH71" i="19"/>
  <c r="CH115" i="19" s="1"/>
  <c r="T71" i="19"/>
  <c r="CR71" i="19" s="1"/>
  <c r="S71" i="19"/>
  <c r="CQ71" i="19" s="1"/>
  <c r="CQ115" i="19" s="1"/>
  <c r="BS71" i="19"/>
  <c r="BS115" i="19" s="1"/>
  <c r="U71" i="19"/>
  <c r="BX71" i="19" s="1"/>
  <c r="BX115" i="19" s="1"/>
  <c r="W71" i="19"/>
  <c r="BZ71" i="19" s="1"/>
  <c r="V71" i="19"/>
  <c r="CT71" i="19" s="1"/>
  <c r="R71" i="19"/>
  <c r="BU71" i="19" s="1"/>
  <c r="CN71" i="19"/>
  <c r="CN115" i="19" s="1"/>
  <c r="Q71" i="19"/>
  <c r="BT71" i="19" s="1"/>
  <c r="BT115" i="19" s="1"/>
  <c r="CI71" i="19"/>
  <c r="CI115" i="19" s="1"/>
  <c r="V33" i="19"/>
  <c r="BY33" i="19" s="1"/>
  <c r="BY113" i="19" s="1"/>
  <c r="CD31" i="19"/>
  <c r="CC18" i="19"/>
  <c r="CC82" i="19"/>
  <c r="T33" i="19"/>
  <c r="CR33" i="19" s="1"/>
  <c r="CR113" i="19" s="1"/>
  <c r="BW90" i="19"/>
  <c r="BW116" i="19" s="1"/>
  <c r="CG30" i="19"/>
  <c r="CF63" i="19"/>
  <c r="CE51" i="19"/>
  <c r="CD39" i="19"/>
  <c r="CC26" i="19"/>
  <c r="CC90" i="19"/>
  <c r="CT32" i="19"/>
  <c r="Q33" i="19"/>
  <c r="BT33" i="19" s="1"/>
  <c r="CH33" i="19"/>
  <c r="CH113" i="19" s="1"/>
  <c r="BZ70" i="19"/>
  <c r="CO51" i="19"/>
  <c r="S33" i="19"/>
  <c r="BV33" i="19" s="1"/>
  <c r="BV113" i="19" s="1"/>
  <c r="BS33" i="19"/>
  <c r="BS113" i="19" s="1"/>
  <c r="W33" i="19"/>
  <c r="BZ33" i="19" s="1"/>
  <c r="CI33" i="19"/>
  <c r="CI113" i="19" s="1"/>
  <c r="CD40" i="19"/>
  <c r="CG54" i="19"/>
  <c r="CF23" i="19"/>
  <c r="CF87" i="19"/>
  <c r="CE75" i="19"/>
  <c r="CD63" i="19"/>
  <c r="BT116" i="19"/>
  <c r="CQ116" i="19"/>
  <c r="CP113" i="4"/>
  <c r="CW33" i="4"/>
  <c r="CW113" i="4" s="1"/>
  <c r="BT113" i="4"/>
  <c r="CA33" i="4"/>
  <c r="CA109" i="4"/>
  <c r="CG118" i="4"/>
  <c r="CR118" i="4"/>
  <c r="BV118" i="4"/>
  <c r="CS118" i="4"/>
  <c r="CQ118" i="4"/>
  <c r="CW109" i="4"/>
  <c r="CW117" i="4" s="1"/>
  <c r="BW118" i="4"/>
  <c r="CV117" i="4"/>
  <c r="CV118" i="4" s="1"/>
  <c r="CA71" i="4"/>
  <c r="BT114" i="4"/>
  <c r="CA52" i="4"/>
  <c r="CB52" i="4" s="1"/>
  <c r="CL116" i="4"/>
  <c r="CH118" i="4"/>
  <c r="CF118" i="4"/>
  <c r="CP115" i="4"/>
  <c r="CW71" i="4"/>
  <c r="CW115" i="4" s="1"/>
  <c r="CL115" i="4"/>
  <c r="CE118" i="4"/>
  <c r="BX118" i="4"/>
  <c r="CT118" i="4"/>
  <c r="CU118" i="4"/>
  <c r="BZ118" i="4"/>
  <c r="CL114" i="4"/>
  <c r="CW52" i="4"/>
  <c r="BU118" i="4"/>
  <c r="BY118" i="4"/>
  <c r="CD118" i="4"/>
  <c r="CL113" i="4"/>
  <c r="CL110" i="4"/>
  <c r="BO118" i="4"/>
  <c r="CW122" i="4" s="1"/>
  <c r="BP113" i="4"/>
  <c r="BC118" i="4"/>
  <c r="CV122" i="4" s="1"/>
  <c r="CX122" i="4" s="1"/>
  <c r="BD113" i="4"/>
  <c r="CA116" i="4" l="1"/>
  <c r="CX116" i="4" s="1"/>
  <c r="BU50" i="21"/>
  <c r="CA117" i="4"/>
  <c r="CX117" i="4" s="1"/>
  <c r="CA113" i="4"/>
  <c r="CX113" i="4" s="1"/>
  <c r="CB33" i="4"/>
  <c r="CB113" i="4" s="1"/>
  <c r="CB114" i="4"/>
  <c r="CA115" i="4"/>
  <c r="CX115" i="4" s="1"/>
  <c r="CB71" i="4"/>
  <c r="CB115" i="4" s="1"/>
  <c r="CK107" i="19"/>
  <c r="CK96" i="19"/>
  <c r="CK102" i="19"/>
  <c r="CK91" i="19"/>
  <c r="CK101" i="19"/>
  <c r="CK95" i="19"/>
  <c r="CK104" i="19"/>
  <c r="CK100" i="19"/>
  <c r="CF61" i="21"/>
  <c r="CD52" i="21"/>
  <c r="CK105" i="19"/>
  <c r="CK97" i="19"/>
  <c r="CK103" i="19"/>
  <c r="CK98" i="19"/>
  <c r="CT32" i="21"/>
  <c r="BU90" i="20"/>
  <c r="BU116" i="20" s="1"/>
  <c r="CA107" i="21"/>
  <c r="CK93" i="19"/>
  <c r="CA107" i="20"/>
  <c r="CK94" i="19"/>
  <c r="CK108" i="19"/>
  <c r="CK106" i="19"/>
  <c r="CK99" i="19"/>
  <c r="CE117" i="19"/>
  <c r="CF117" i="19"/>
  <c r="CD117" i="19"/>
  <c r="CG109" i="21"/>
  <c r="CG107" i="21"/>
  <c r="CG105" i="21"/>
  <c r="CG103" i="21"/>
  <c r="CG101" i="21"/>
  <c r="CG99" i="21"/>
  <c r="CG97" i="21"/>
  <c r="CG95" i="21"/>
  <c r="CG93" i="21"/>
  <c r="CG91" i="21"/>
  <c r="T109" i="21"/>
  <c r="CD105" i="21"/>
  <c r="CF109" i="21"/>
  <c r="CF107" i="21"/>
  <c r="CF105" i="21"/>
  <c r="CF103" i="21"/>
  <c r="CF101" i="21"/>
  <c r="CF99" i="21"/>
  <c r="CF97" i="21"/>
  <c r="CF95" i="21"/>
  <c r="CF93" i="21"/>
  <c r="CF91" i="21"/>
  <c r="S109" i="21"/>
  <c r="CD107" i="21"/>
  <c r="CE109" i="21"/>
  <c r="CE107" i="21"/>
  <c r="CE105" i="21"/>
  <c r="CE103" i="21"/>
  <c r="CE101" i="21"/>
  <c r="CE99" i="21"/>
  <c r="CE97" i="21"/>
  <c r="CE95" i="21"/>
  <c r="CE93" i="21"/>
  <c r="CE91" i="21"/>
  <c r="R109" i="21"/>
  <c r="CD109" i="21"/>
  <c r="CD103" i="21"/>
  <c r="CD99" i="21"/>
  <c r="CF108" i="21"/>
  <c r="CF106" i="21"/>
  <c r="CF104" i="21"/>
  <c r="CF102" i="21"/>
  <c r="CF100" i="21"/>
  <c r="CF98" i="21"/>
  <c r="CF96" i="21"/>
  <c r="CF94" i="21"/>
  <c r="CF92" i="21"/>
  <c r="CE108" i="21"/>
  <c r="CE106" i="21"/>
  <c r="CE104" i="21"/>
  <c r="CE102" i="21"/>
  <c r="CE100" i="21"/>
  <c r="CE98" i="21"/>
  <c r="CE96" i="21"/>
  <c r="CE94" i="21"/>
  <c r="CE92" i="21"/>
  <c r="CD106" i="21"/>
  <c r="CG98" i="21"/>
  <c r="CD93" i="21"/>
  <c r="CD104" i="21"/>
  <c r="CD92" i="21"/>
  <c r="CG96" i="21"/>
  <c r="CD102" i="21"/>
  <c r="CG104" i="21"/>
  <c r="CD98" i="21"/>
  <c r="CG92" i="21"/>
  <c r="CD97" i="21"/>
  <c r="Q109" i="21"/>
  <c r="CG102" i="21"/>
  <c r="CD91" i="21"/>
  <c r="CD96" i="21"/>
  <c r="CD95" i="21"/>
  <c r="CD94" i="21"/>
  <c r="CG106" i="21"/>
  <c r="CD101" i="21"/>
  <c r="CG94" i="21"/>
  <c r="CG108" i="21"/>
  <c r="CD108" i="21"/>
  <c r="CG100" i="21"/>
  <c r="CD100" i="21"/>
  <c r="L97" i="22"/>
  <c r="M97" i="22" s="1"/>
  <c r="T108" i="20"/>
  <c r="S108" i="20"/>
  <c r="R108" i="20"/>
  <c r="Q108" i="20"/>
  <c r="BW109" i="19"/>
  <c r="CR109" i="19"/>
  <c r="CG108" i="20"/>
  <c r="CG106" i="20"/>
  <c r="CG104" i="20"/>
  <c r="CG102" i="20"/>
  <c r="CG100" i="20"/>
  <c r="CG98" i="20"/>
  <c r="CG96" i="20"/>
  <c r="CG94" i="20"/>
  <c r="CG92" i="20"/>
  <c r="CD106" i="20"/>
  <c r="CD102" i="20"/>
  <c r="CD94" i="20"/>
  <c r="CF108" i="20"/>
  <c r="CF106" i="20"/>
  <c r="CF104" i="20"/>
  <c r="CF102" i="20"/>
  <c r="CF100" i="20"/>
  <c r="CF98" i="20"/>
  <c r="CF96" i="20"/>
  <c r="CF94" i="20"/>
  <c r="CF92" i="20"/>
  <c r="CD104" i="20"/>
  <c r="CD98" i="20"/>
  <c r="CD92" i="20"/>
  <c r="CE108" i="20"/>
  <c r="CE106" i="20"/>
  <c r="CE104" i="20"/>
  <c r="CE102" i="20"/>
  <c r="CE100" i="20"/>
  <c r="CE98" i="20"/>
  <c r="CE96" i="20"/>
  <c r="CE94" i="20"/>
  <c r="CE92" i="20"/>
  <c r="CD108" i="20"/>
  <c r="CD100" i="20"/>
  <c r="CD96" i="20"/>
  <c r="CF109" i="20"/>
  <c r="CF107" i="20"/>
  <c r="CF105" i="20"/>
  <c r="CF103" i="20"/>
  <c r="CF101" i="20"/>
  <c r="CF99" i="20"/>
  <c r="CF97" i="20"/>
  <c r="CF95" i="20"/>
  <c r="CF93" i="20"/>
  <c r="CF91" i="20"/>
  <c r="S109" i="20"/>
  <c r="CE109" i="20"/>
  <c r="CE107" i="20"/>
  <c r="CE105" i="20"/>
  <c r="CE103" i="20"/>
  <c r="CE101" i="20"/>
  <c r="CE99" i="20"/>
  <c r="CE97" i="20"/>
  <c r="CE95" i="20"/>
  <c r="CE93" i="20"/>
  <c r="CE91" i="20"/>
  <c r="R109" i="20"/>
  <c r="CD103" i="20"/>
  <c r="CD95" i="20"/>
  <c r="CD109" i="20"/>
  <c r="CG107" i="20"/>
  <c r="CG91" i="20"/>
  <c r="CD99" i="20"/>
  <c r="CG109" i="20"/>
  <c r="CG101" i="20"/>
  <c r="CG93" i="20"/>
  <c r="CD101" i="20"/>
  <c r="CD93" i="20"/>
  <c r="CG99" i="20"/>
  <c r="CD107" i="20"/>
  <c r="CD91" i="20"/>
  <c r="CD97" i="20"/>
  <c r="T109" i="20"/>
  <c r="Q109" i="20"/>
  <c r="CG97" i="20"/>
  <c r="CG95" i="20"/>
  <c r="CG105" i="20"/>
  <c r="CD105" i="20"/>
  <c r="CG103" i="20"/>
  <c r="CV108" i="19"/>
  <c r="BT109" i="19"/>
  <c r="CO109" i="19"/>
  <c r="BU109" i="19"/>
  <c r="CP109" i="19"/>
  <c r="CQ109" i="19"/>
  <c r="BV109" i="19"/>
  <c r="L98" i="22"/>
  <c r="M98" i="22" s="1"/>
  <c r="N98" i="22"/>
  <c r="CI51" i="21"/>
  <c r="CV107" i="20"/>
  <c r="CT90" i="20"/>
  <c r="CP90" i="21"/>
  <c r="CO50" i="21"/>
  <c r="CV50" i="21" s="1"/>
  <c r="T51" i="21"/>
  <c r="CR51" i="21" s="1"/>
  <c r="V51" i="21"/>
  <c r="CT51" i="21" s="1"/>
  <c r="BU51" i="21"/>
  <c r="CP51" i="21"/>
  <c r="U51" i="21"/>
  <c r="CS51" i="21" s="1"/>
  <c r="BS51" i="21"/>
  <c r="BX50" i="21"/>
  <c r="BY50" i="21"/>
  <c r="BY32" i="20"/>
  <c r="BT51" i="20"/>
  <c r="BZ50" i="21"/>
  <c r="BV50" i="21"/>
  <c r="CA50" i="20"/>
  <c r="O39" i="22"/>
  <c r="O57" i="22"/>
  <c r="O59" i="22"/>
  <c r="W51" i="21"/>
  <c r="N40" i="22"/>
  <c r="CH33" i="20"/>
  <c r="CH113" i="20" s="1"/>
  <c r="L22" i="22"/>
  <c r="M22" i="22" s="1"/>
  <c r="O21" i="22"/>
  <c r="Q52" i="20"/>
  <c r="BT52" i="20" s="1"/>
  <c r="L41" i="22"/>
  <c r="M41" i="22" s="1"/>
  <c r="S51" i="21"/>
  <c r="BV51" i="21" s="1"/>
  <c r="CN51" i="21"/>
  <c r="CH51" i="21"/>
  <c r="O79" i="22"/>
  <c r="CN71" i="20"/>
  <c r="CN115" i="20" s="1"/>
  <c r="L60" i="22"/>
  <c r="M60" i="22" s="1"/>
  <c r="Q51" i="21"/>
  <c r="CO51" i="21" s="1"/>
  <c r="CD26" i="20"/>
  <c r="CD74" i="21"/>
  <c r="CD64" i="20"/>
  <c r="CG41" i="20"/>
  <c r="CC38" i="21"/>
  <c r="CD51" i="20"/>
  <c r="CD53" i="21"/>
  <c r="CD24" i="20"/>
  <c r="U109" i="21"/>
  <c r="CS109" i="21" s="1"/>
  <c r="CG32" i="21"/>
  <c r="CC27" i="21"/>
  <c r="CC42" i="21"/>
  <c r="CF52" i="21"/>
  <c r="CC64" i="21"/>
  <c r="CG49" i="21"/>
  <c r="CD24" i="21"/>
  <c r="CF87" i="21"/>
  <c r="CG80" i="21"/>
  <c r="CF38" i="21"/>
  <c r="CC50" i="21"/>
  <c r="CD66" i="21"/>
  <c r="CC80" i="21"/>
  <c r="CD23" i="21"/>
  <c r="CG85" i="21"/>
  <c r="CF88" i="21"/>
  <c r="CC60" i="21"/>
  <c r="CC75" i="21"/>
  <c r="CE84" i="21"/>
  <c r="CF19" i="21"/>
  <c r="CC39" i="21"/>
  <c r="CD63" i="21"/>
  <c r="CD75" i="21"/>
  <c r="CE62" i="21"/>
  <c r="CF16" i="21"/>
  <c r="CF86" i="21"/>
  <c r="CE19" i="21"/>
  <c r="CG28" i="21"/>
  <c r="CG51" i="21"/>
  <c r="CC86" i="21"/>
  <c r="CD86" i="21"/>
  <c r="CD55" i="21"/>
  <c r="CF32" i="21"/>
  <c r="CC61" i="21"/>
  <c r="CI109" i="21"/>
  <c r="CC33" i="21"/>
  <c r="CE42" i="21"/>
  <c r="CD64" i="21"/>
  <c r="CE61" i="21"/>
  <c r="CE63" i="21"/>
  <c r="CC19" i="21"/>
  <c r="CE28" i="21"/>
  <c r="CC41" i="21"/>
  <c r="CC56" i="21"/>
  <c r="CC79" i="21"/>
  <c r="CG16" i="21"/>
  <c r="CD62" i="21"/>
  <c r="CC84" i="21"/>
  <c r="CF23" i="21"/>
  <c r="CH109" i="21"/>
  <c r="CG24" i="21"/>
  <c r="CF48" i="21"/>
  <c r="CF22" i="21"/>
  <c r="CD44" i="21"/>
  <c r="CE69" i="21"/>
  <c r="CC34" i="21"/>
  <c r="CD59" i="21"/>
  <c r="CG78" i="21"/>
  <c r="CG21" i="21"/>
  <c r="CC49" i="21"/>
  <c r="CG69" i="21"/>
  <c r="CG36" i="21"/>
  <c r="CE58" i="21"/>
  <c r="CE82" i="21"/>
  <c r="CE33" i="21"/>
  <c r="CF58" i="21"/>
  <c r="CG83" i="21"/>
  <c r="CF33" i="21"/>
  <c r="CG58" i="21"/>
  <c r="CF89" i="21"/>
  <c r="CN109" i="21"/>
  <c r="CD21" i="21"/>
  <c r="CE79" i="21"/>
  <c r="CE23" i="21"/>
  <c r="CC28" i="21"/>
  <c r="CC29" i="21"/>
  <c r="CF55" i="21"/>
  <c r="CF56" i="21"/>
  <c r="CG23" i="21"/>
  <c r="CC51" i="21"/>
  <c r="CG71" i="21"/>
  <c r="CG38" i="21"/>
  <c r="CE60" i="21"/>
  <c r="CD83" i="21"/>
  <c r="CG29" i="21"/>
  <c r="CE51" i="21"/>
  <c r="CC73" i="21"/>
  <c r="CE18" i="21"/>
  <c r="CD41" i="21"/>
  <c r="CG60" i="21"/>
  <c r="CG35" i="21"/>
  <c r="CC63" i="21"/>
  <c r="CF90" i="21"/>
  <c r="CG34" i="21"/>
  <c r="CC62" i="21"/>
  <c r="CE57" i="20"/>
  <c r="CV31" i="20"/>
  <c r="V109" i="21"/>
  <c r="BY109" i="21" s="1"/>
  <c r="CF31" i="21"/>
  <c r="CG41" i="21"/>
  <c r="CF64" i="21"/>
  <c r="CG64" i="21"/>
  <c r="CC35" i="21"/>
  <c r="CD76" i="21"/>
  <c r="CE44" i="21"/>
  <c r="CC66" i="21"/>
  <c r="CD34" i="21"/>
  <c r="CC24" i="21"/>
  <c r="CD40" i="21"/>
  <c r="CE16" i="21"/>
  <c r="CF41" i="21"/>
  <c r="S71" i="20"/>
  <c r="CQ71" i="20" s="1"/>
  <c r="BS109" i="21"/>
  <c r="CE78" i="21"/>
  <c r="CC36" i="21"/>
  <c r="CD46" i="21"/>
  <c r="CE54" i="21"/>
  <c r="CC69" i="21"/>
  <c r="CD69" i="21"/>
  <c r="CG73" i="21"/>
  <c r="CD36" i="21"/>
  <c r="CG55" i="21"/>
  <c r="CE77" i="21"/>
  <c r="CG22" i="21"/>
  <c r="CF45" i="21"/>
  <c r="CD67" i="21"/>
  <c r="CE35" i="21"/>
  <c r="CD58" i="21"/>
  <c r="CE83" i="21"/>
  <c r="CD25" i="21"/>
  <c r="CG44" i="21"/>
  <c r="CC72" i="21"/>
  <c r="CD16" i="21"/>
  <c r="CE41" i="21"/>
  <c r="CF74" i="21"/>
  <c r="CG18" i="21"/>
  <c r="CC46" i="21"/>
  <c r="CF73" i="21"/>
  <c r="CG64" i="20"/>
  <c r="CE30" i="21"/>
  <c r="CE46" i="21"/>
  <c r="CD70" i="21"/>
  <c r="CF54" i="21"/>
  <c r="CF21" i="21"/>
  <c r="CC57" i="21"/>
  <c r="CD82" i="21"/>
  <c r="CF43" i="21"/>
  <c r="CG68" i="21"/>
  <c r="CD72" i="21"/>
  <c r="CE72" i="21"/>
  <c r="R71" i="20"/>
  <c r="CP71" i="20" s="1"/>
  <c r="CD61" i="21"/>
  <c r="CC45" i="21"/>
  <c r="CD45" i="21"/>
  <c r="CD54" i="21"/>
  <c r="CC76" i="21"/>
  <c r="CG81" i="21"/>
  <c r="CE86" i="21"/>
  <c r="CG15" i="21"/>
  <c r="CE37" i="21"/>
  <c r="CD60" i="21"/>
  <c r="CE85" i="21"/>
  <c r="CD27" i="21"/>
  <c r="CG46" i="21"/>
  <c r="CC74" i="21"/>
  <c r="CD18" i="21"/>
  <c r="CG37" i="21"/>
  <c r="CC65" i="21"/>
  <c r="CF84" i="21"/>
  <c r="CF27" i="21"/>
  <c r="CG52" i="21"/>
  <c r="CF75" i="21"/>
  <c r="CG19" i="21"/>
  <c r="CF50" i="21"/>
  <c r="CG75" i="21"/>
  <c r="CC22" i="21"/>
  <c r="CF49" i="21"/>
  <c r="CG74" i="21"/>
  <c r="CF29" i="20"/>
  <c r="CR90" i="20"/>
  <c r="CR116" i="20" s="1"/>
  <c r="CG56" i="21"/>
  <c r="CG57" i="21"/>
  <c r="CF79" i="21"/>
  <c r="CF15" i="21"/>
  <c r="CC20" i="21"/>
  <c r="CE39" i="21"/>
  <c r="CE21" i="21"/>
  <c r="CC43" i="21"/>
  <c r="CD68" i="21"/>
  <c r="CG87" i="21"/>
  <c r="CG30" i="21"/>
  <c r="CC58" i="21"/>
  <c r="CF77" i="21"/>
  <c r="CF20" i="21"/>
  <c r="CG45" i="21"/>
  <c r="CF68" i="21"/>
  <c r="CD90" i="21"/>
  <c r="CF35" i="21"/>
  <c r="CD57" i="21"/>
  <c r="CD81" i="21"/>
  <c r="CG27" i="21"/>
  <c r="CC55" i="21"/>
  <c r="CD80" i="21"/>
  <c r="CE32" i="21"/>
  <c r="CF57" i="21"/>
  <c r="CE88" i="21"/>
  <c r="CE44" i="20"/>
  <c r="CQ90" i="20"/>
  <c r="CQ116" i="20" s="1"/>
  <c r="BT32" i="21"/>
  <c r="CQ51" i="20"/>
  <c r="Q71" i="20"/>
  <c r="CO71" i="20" s="1"/>
  <c r="CU32" i="20"/>
  <c r="CS90" i="21"/>
  <c r="BU51" i="20"/>
  <c r="CC68" i="20"/>
  <c r="CE86" i="20"/>
  <c r="CQ32" i="21"/>
  <c r="CD25" i="20"/>
  <c r="BX32" i="20"/>
  <c r="BZ90" i="21"/>
  <c r="BU32" i="20"/>
  <c r="CR32" i="21"/>
  <c r="BW51" i="20"/>
  <c r="CF39" i="21"/>
  <c r="CD22" i="21"/>
  <c r="CC15" i="21"/>
  <c r="CG88" i="21"/>
  <c r="CF80" i="21"/>
  <c r="CC68" i="21"/>
  <c r="CD38" i="21"/>
  <c r="CE38" i="21"/>
  <c r="CG25" i="21"/>
  <c r="CD78" i="21"/>
  <c r="CE29" i="21"/>
  <c r="CF46" i="21"/>
  <c r="CF62" i="21"/>
  <c r="CG79" i="21"/>
  <c r="CD19" i="21"/>
  <c r="CD35" i="21"/>
  <c r="CE52" i="21"/>
  <c r="CF69" i="21"/>
  <c r="CF85" i="21"/>
  <c r="CD26" i="21"/>
  <c r="CE43" i="21"/>
  <c r="CE59" i="21"/>
  <c r="CF76" i="21"/>
  <c r="CC16" i="21"/>
  <c r="CC32" i="21"/>
  <c r="CD49" i="21"/>
  <c r="CE66" i="21"/>
  <c r="CF83" i="21"/>
  <c r="CE25" i="21"/>
  <c r="CC47" i="21"/>
  <c r="CE65" i="21"/>
  <c r="CD88" i="21"/>
  <c r="CE24" i="21"/>
  <c r="CD47" i="21"/>
  <c r="CG66" i="21"/>
  <c r="CG90" i="21"/>
  <c r="CF54" i="20"/>
  <c r="CD34" i="20"/>
  <c r="CF84" i="20"/>
  <c r="V71" i="20"/>
  <c r="BY71" i="20" s="1"/>
  <c r="CC44" i="21"/>
  <c r="CE31" i="21"/>
  <c r="CE22" i="21"/>
  <c r="CC85" i="21"/>
  <c r="CG72" i="21"/>
  <c r="CE47" i="21"/>
  <c r="CF47" i="21"/>
  <c r="CD30" i="21"/>
  <c r="CE87" i="21"/>
  <c r="CF30" i="21"/>
  <c r="CG47" i="21"/>
  <c r="CG63" i="21"/>
  <c r="CC83" i="21"/>
  <c r="CE20" i="21"/>
  <c r="CE36" i="21"/>
  <c r="CF53" i="21"/>
  <c r="CG70" i="21"/>
  <c r="CG86" i="21"/>
  <c r="CE27" i="21"/>
  <c r="CF44" i="21"/>
  <c r="CF60" i="21"/>
  <c r="CG77" i="21"/>
  <c r="CD17" i="21"/>
  <c r="CD33" i="21"/>
  <c r="CE50" i="21"/>
  <c r="CF67" i="21"/>
  <c r="CD89" i="21"/>
  <c r="CF26" i="21"/>
  <c r="CE49" i="21"/>
  <c r="CF66" i="21"/>
  <c r="CE89" i="21"/>
  <c r="CC30" i="21"/>
  <c r="CE48" i="21"/>
  <c r="CD71" i="21"/>
  <c r="CG22" i="20"/>
  <c r="CC80" i="20"/>
  <c r="CE15" i="21"/>
  <c r="CI71" i="20"/>
  <c r="CI115" i="20" s="1"/>
  <c r="CE70" i="21"/>
  <c r="CG17" i="21"/>
  <c r="CE71" i="21"/>
  <c r="CG40" i="21"/>
  <c r="CF72" i="21"/>
  <c r="CD37" i="21"/>
  <c r="CD85" i="21"/>
  <c r="CE55" i="21"/>
  <c r="CD29" i="21"/>
  <c r="CD77" i="21"/>
  <c r="CC53" i="21"/>
  <c r="CD28" i="21"/>
  <c r="CG39" i="21"/>
  <c r="CE53" i="21"/>
  <c r="CC67" i="21"/>
  <c r="CF78" i="21"/>
  <c r="CC26" i="21"/>
  <c r="CF37" i="21"/>
  <c r="CD51" i="21"/>
  <c r="CG62" i="21"/>
  <c r="CE76" i="21"/>
  <c r="CC90" i="21"/>
  <c r="CC25" i="21"/>
  <c r="CF36" i="21"/>
  <c r="CD50" i="21"/>
  <c r="CG61" i="21"/>
  <c r="CE75" i="21"/>
  <c r="CC89" i="21"/>
  <c r="CG20" i="21"/>
  <c r="CE34" i="21"/>
  <c r="CC48" i="21"/>
  <c r="CF59" i="21"/>
  <c r="CD73" i="21"/>
  <c r="CG84" i="21"/>
  <c r="CE17" i="21"/>
  <c r="CC31" i="21"/>
  <c r="CF42" i="21"/>
  <c r="CD56" i="21"/>
  <c r="CG67" i="21"/>
  <c r="CE81" i="21"/>
  <c r="CF25" i="21"/>
  <c r="CD39" i="21"/>
  <c r="CG50" i="21"/>
  <c r="CE64" i="21"/>
  <c r="CC78" i="21"/>
  <c r="CC19" i="20"/>
  <c r="CC41" i="20"/>
  <c r="CF48" i="20"/>
  <c r="CE74" i="21"/>
  <c r="CC88" i="21"/>
  <c r="CF18" i="21"/>
  <c r="CD32" i="21"/>
  <c r="CG43" i="21"/>
  <c r="CE57" i="21"/>
  <c r="CC71" i="21"/>
  <c r="CF82" i="21"/>
  <c r="CD15" i="21"/>
  <c r="CG26" i="21"/>
  <c r="CE40" i="21"/>
  <c r="CC54" i="21"/>
  <c r="CF65" i="21"/>
  <c r="CD79" i="21"/>
  <c r="BY51" i="20"/>
  <c r="BV32" i="20"/>
  <c r="BS71" i="20"/>
  <c r="BS115" i="20" s="1"/>
  <c r="W109" i="21"/>
  <c r="CU109" i="21" s="1"/>
  <c r="CG48" i="21"/>
  <c r="CF40" i="21"/>
  <c r="CF71" i="21"/>
  <c r="CC37" i="21"/>
  <c r="CG89" i="21"/>
  <c r="CF63" i="21"/>
  <c r="CF24" i="21"/>
  <c r="CC77" i="21"/>
  <c r="CC52" i="21"/>
  <c r="CC21" i="21"/>
  <c r="CG65" i="21"/>
  <c r="CD20" i="21"/>
  <c r="CG31" i="21"/>
  <c r="CE45" i="21"/>
  <c r="CC59" i="21"/>
  <c r="CF70" i="21"/>
  <c r="CD84" i="21"/>
  <c r="CC18" i="21"/>
  <c r="CF29" i="21"/>
  <c r="CD43" i="21"/>
  <c r="CG54" i="21"/>
  <c r="CE68" i="21"/>
  <c r="CC82" i="21"/>
  <c r="CC17" i="21"/>
  <c r="CF28" i="21"/>
  <c r="CD42" i="21"/>
  <c r="CG53" i="21"/>
  <c r="CE67" i="21"/>
  <c r="CC81" i="21"/>
  <c r="CE26" i="21"/>
  <c r="CC40" i="21"/>
  <c r="CF51" i="21"/>
  <c r="CD65" i="21"/>
  <c r="CG76" i="21"/>
  <c r="CE90" i="21"/>
  <c r="CC23" i="21"/>
  <c r="CF34" i="21"/>
  <c r="CD48" i="21"/>
  <c r="CG59" i="21"/>
  <c r="CE73" i="21"/>
  <c r="CC87" i="21"/>
  <c r="CF17" i="21"/>
  <c r="CD31" i="21"/>
  <c r="CG42" i="21"/>
  <c r="CE56" i="21"/>
  <c r="CC70" i="21"/>
  <c r="CD87" i="21"/>
  <c r="CD53" i="20"/>
  <c r="CE19" i="20"/>
  <c r="CD73" i="20"/>
  <c r="CV69" i="20"/>
  <c r="CR32" i="20"/>
  <c r="CU51" i="20"/>
  <c r="CV50" i="20"/>
  <c r="CA69" i="20"/>
  <c r="CA31" i="20"/>
  <c r="CS90" i="20"/>
  <c r="BZ32" i="21"/>
  <c r="BX32" i="21"/>
  <c r="CH71" i="20"/>
  <c r="CH115" i="20" s="1"/>
  <c r="T71" i="20"/>
  <c r="CR71" i="20" s="1"/>
  <c r="CO32" i="20"/>
  <c r="BZ90" i="20"/>
  <c r="W71" i="20"/>
  <c r="CU71" i="20" s="1"/>
  <c r="BX51" i="20"/>
  <c r="BT90" i="20"/>
  <c r="BT116" i="20" s="1"/>
  <c r="U71" i="20"/>
  <c r="BX71" i="20" s="1"/>
  <c r="BY70" i="20"/>
  <c r="CA70" i="20" s="1"/>
  <c r="BW90" i="21"/>
  <c r="CD55" i="20"/>
  <c r="CF79" i="20"/>
  <c r="CD21" i="20"/>
  <c r="CG23" i="20"/>
  <c r="CE45" i="20"/>
  <c r="CD31" i="20"/>
  <c r="CC58" i="20"/>
  <c r="CG45" i="20"/>
  <c r="CE34" i="20"/>
  <c r="CG84" i="20"/>
  <c r="CC71" i="20"/>
  <c r="CE55" i="20"/>
  <c r="CO70" i="20"/>
  <c r="CE70" i="20"/>
  <c r="CE15" i="20"/>
  <c r="CC28" i="20"/>
  <c r="CG30" i="20"/>
  <c r="CD63" i="20"/>
  <c r="CE54" i="20"/>
  <c r="CG62" i="20"/>
  <c r="CF52" i="20"/>
  <c r="CD41" i="20"/>
  <c r="CG75" i="20"/>
  <c r="CD62" i="20"/>
  <c r="CD87" i="20"/>
  <c r="CD22" i="20"/>
  <c r="CG47" i="20"/>
  <c r="CD45" i="20"/>
  <c r="CE85" i="20"/>
  <c r="CG66" i="20"/>
  <c r="CF69" i="20"/>
  <c r="CE59" i="20"/>
  <c r="CC48" i="20"/>
  <c r="CD32" i="20"/>
  <c r="CF82" i="20"/>
  <c r="CC69" i="20"/>
  <c r="CQ90" i="21"/>
  <c r="W109" i="20"/>
  <c r="BZ109" i="20" s="1"/>
  <c r="CF17" i="20"/>
  <c r="CC29" i="20"/>
  <c r="CF65" i="20"/>
  <c r="CF62" i="20"/>
  <c r="CC24" i="20"/>
  <c r="CE78" i="20"/>
  <c r="CE76" i="20"/>
  <c r="CD66" i="20"/>
  <c r="CG52" i="20"/>
  <c r="CC39" i="20"/>
  <c r="CE89" i="20"/>
  <c r="CG73" i="20"/>
  <c r="CN109" i="20"/>
  <c r="CE24" i="20"/>
  <c r="CE38" i="20"/>
  <c r="CE80" i="20"/>
  <c r="CG80" i="20"/>
  <c r="CD52" i="20"/>
  <c r="CD83" i="20"/>
  <c r="CC73" i="20"/>
  <c r="CF59" i="20"/>
  <c r="CG43" i="20"/>
  <c r="CD30" i="20"/>
  <c r="CF80" i="20"/>
  <c r="CE17" i="20"/>
  <c r="CE32" i="20"/>
  <c r="CG50" i="20"/>
  <c r="CG20" i="20"/>
  <c r="CC18" i="20"/>
  <c r="CF37" i="20"/>
  <c r="CC90" i="20"/>
  <c r="CG77" i="20"/>
  <c r="CE66" i="20"/>
  <c r="CF50" i="20"/>
  <c r="CC37" i="20"/>
  <c r="CE87" i="20"/>
  <c r="CR70" i="20"/>
  <c r="R52" i="20"/>
  <c r="CP52" i="20" s="1"/>
  <c r="CP114" i="20" s="1"/>
  <c r="CI52" i="20"/>
  <c r="CI114" i="20" s="1"/>
  <c r="CF81" i="21"/>
  <c r="CG82" i="21"/>
  <c r="Q33" i="20"/>
  <c r="BT33" i="20" s="1"/>
  <c r="BT113" i="20" s="1"/>
  <c r="CG28" i="20"/>
  <c r="CE25" i="20"/>
  <c r="CD61" i="20"/>
  <c r="CG34" i="20"/>
  <c r="CF25" i="20"/>
  <c r="CF55" i="20"/>
  <c r="CC83" i="20"/>
  <c r="CE23" i="20"/>
  <c r="CF41" i="20"/>
  <c r="CD71" i="20"/>
  <c r="CE22" i="20"/>
  <c r="CE56" i="20"/>
  <c r="CD84" i="20"/>
  <c r="CF86" i="20"/>
  <c r="CC27" i="20"/>
  <c r="CE48" i="20"/>
  <c r="CF89" i="20"/>
  <c r="CC26" i="20"/>
  <c r="CG48" i="20"/>
  <c r="CG63" i="20"/>
  <c r="CF20" i="20"/>
  <c r="CG39" i="20"/>
  <c r="CE69" i="20"/>
  <c r="CC34" i="20"/>
  <c r="CF45" i="20"/>
  <c r="CD59" i="20"/>
  <c r="CG70" i="20"/>
  <c r="CE84" i="20"/>
  <c r="CE35" i="20"/>
  <c r="CC49" i="20"/>
  <c r="CF60" i="20"/>
  <c r="CD74" i="20"/>
  <c r="CG85" i="20"/>
  <c r="CF35" i="20"/>
  <c r="CD49" i="20"/>
  <c r="CG60" i="20"/>
  <c r="CE74" i="20"/>
  <c r="CC88" i="20"/>
  <c r="CE33" i="20"/>
  <c r="CC47" i="20"/>
  <c r="CF58" i="20"/>
  <c r="CD72" i="20"/>
  <c r="CG83" i="20"/>
  <c r="CE31" i="20"/>
  <c r="CC45" i="20"/>
  <c r="CF56" i="20"/>
  <c r="CD70" i="20"/>
  <c r="CG81" i="20"/>
  <c r="CH109" i="20"/>
  <c r="CC15" i="20"/>
  <c r="CF26" i="20"/>
  <c r="CE64" i="20"/>
  <c r="CD15" i="20"/>
  <c r="CG26" i="20"/>
  <c r="CG58" i="20"/>
  <c r="CG87" i="20"/>
  <c r="CF24" i="20"/>
  <c r="CD44" i="20"/>
  <c r="CG79" i="20"/>
  <c r="CF23" i="20"/>
  <c r="CC59" i="20"/>
  <c r="CD17" i="20"/>
  <c r="CI109" i="20"/>
  <c r="CD28" i="20"/>
  <c r="CC51" i="20"/>
  <c r="CD27" i="20"/>
  <c r="CC54" i="20"/>
  <c r="CC16" i="20"/>
  <c r="CC70" i="20"/>
  <c r="CG21" i="20"/>
  <c r="CC46" i="20"/>
  <c r="CG72" i="20"/>
  <c r="CD35" i="20"/>
  <c r="CG46" i="20"/>
  <c r="CE60" i="20"/>
  <c r="CC74" i="20"/>
  <c r="CF85" i="20"/>
  <c r="CF36" i="20"/>
  <c r="CD50" i="20"/>
  <c r="CG61" i="20"/>
  <c r="CE75" i="20"/>
  <c r="CC89" i="20"/>
  <c r="CG36" i="20"/>
  <c r="CE50" i="20"/>
  <c r="CC64" i="20"/>
  <c r="CF75" i="20"/>
  <c r="CD89" i="20"/>
  <c r="CF34" i="20"/>
  <c r="CD48" i="20"/>
  <c r="CG59" i="20"/>
  <c r="CE73" i="20"/>
  <c r="CC87" i="20"/>
  <c r="CF32" i="20"/>
  <c r="CD46" i="20"/>
  <c r="CG57" i="20"/>
  <c r="CE71" i="20"/>
  <c r="CC85" i="20"/>
  <c r="CC84" i="20"/>
  <c r="CD16" i="20"/>
  <c r="CG27" i="20"/>
  <c r="CC67" i="20"/>
  <c r="CE16" i="20"/>
  <c r="CC30" i="20"/>
  <c r="CE61" i="20"/>
  <c r="CD37" i="20"/>
  <c r="CG25" i="20"/>
  <c r="CF47" i="20"/>
  <c r="CE88" i="20"/>
  <c r="CG24" i="20"/>
  <c r="CE62" i="20"/>
  <c r="CF19" i="20"/>
  <c r="CG15" i="20"/>
  <c r="CE29" i="20"/>
  <c r="CG56" i="20"/>
  <c r="CC43" i="20"/>
  <c r="CE28" i="20"/>
  <c r="CC60" i="20"/>
  <c r="CE18" i="20"/>
  <c r="CF78" i="20"/>
  <c r="CC25" i="20"/>
  <c r="CC52" i="20"/>
  <c r="CC75" i="20"/>
  <c r="CE36" i="20"/>
  <c r="CC50" i="20"/>
  <c r="CF61" i="20"/>
  <c r="CD75" i="20"/>
  <c r="CG86" i="20"/>
  <c r="CG37" i="20"/>
  <c r="CE51" i="20"/>
  <c r="CC65" i="20"/>
  <c r="CF76" i="20"/>
  <c r="CD90" i="20"/>
  <c r="CC40" i="20"/>
  <c r="CF51" i="20"/>
  <c r="CD65" i="20"/>
  <c r="CG76" i="20"/>
  <c r="CE90" i="20"/>
  <c r="CG35" i="20"/>
  <c r="CE49" i="20"/>
  <c r="CC63" i="20"/>
  <c r="CF74" i="20"/>
  <c r="CD88" i="20"/>
  <c r="CG33" i="20"/>
  <c r="CE47" i="20"/>
  <c r="CC61" i="20"/>
  <c r="CF72" i="20"/>
  <c r="CD86" i="20"/>
  <c r="CD85" i="20"/>
  <c r="V109" i="20"/>
  <c r="BY109" i="20" s="1"/>
  <c r="CF18" i="20"/>
  <c r="CE37" i="20"/>
  <c r="CC76" i="20"/>
  <c r="CG18" i="20"/>
  <c r="CC38" i="20"/>
  <c r="CF70" i="20"/>
  <c r="CF16" i="20"/>
  <c r="CE30" i="20"/>
  <c r="CE53" i="20"/>
  <c r="CF15" i="20"/>
  <c r="CD29" i="20"/>
  <c r="CD68" i="20"/>
  <c r="CE26" i="20"/>
  <c r="CD20" i="20"/>
  <c r="CF33" i="20"/>
  <c r="CG71" i="20"/>
  <c r="CD19" i="20"/>
  <c r="CD36" i="20"/>
  <c r="CD69" i="20"/>
  <c r="CF27" i="20"/>
  <c r="CE27" i="20"/>
  <c r="CF57" i="20"/>
  <c r="CF81" i="20"/>
  <c r="CG38" i="20"/>
  <c r="CE52" i="20"/>
  <c r="CC66" i="20"/>
  <c r="CF77" i="20"/>
  <c r="CD42" i="20"/>
  <c r="CG53" i="20"/>
  <c r="CE67" i="20"/>
  <c r="CC81" i="20"/>
  <c r="CE42" i="20"/>
  <c r="CC56" i="20"/>
  <c r="CF67" i="20"/>
  <c r="CD81" i="20"/>
  <c r="CD40" i="20"/>
  <c r="CG51" i="20"/>
  <c r="CE65" i="20"/>
  <c r="CC79" i="20"/>
  <c r="CF90" i="20"/>
  <c r="CD38" i="20"/>
  <c r="CG49" i="20"/>
  <c r="CE63" i="20"/>
  <c r="CC77" i="20"/>
  <c r="CF88" i="20"/>
  <c r="CF87" i="20"/>
  <c r="U109" i="20"/>
  <c r="CS109" i="20" s="1"/>
  <c r="CG19" i="20"/>
  <c r="CG40" i="20"/>
  <c r="CD79" i="20"/>
  <c r="CC22" i="20"/>
  <c r="CC44" i="20"/>
  <c r="CF73" i="20"/>
  <c r="CG17" i="20"/>
  <c r="CG32" i="20"/>
  <c r="CG55" i="20"/>
  <c r="CG16" i="20"/>
  <c r="CF30" i="20"/>
  <c r="CF71" i="20"/>
  <c r="CE40" i="20"/>
  <c r="CE21" i="20"/>
  <c r="CC36" i="20"/>
  <c r="CG74" i="20"/>
  <c r="CE20" i="20"/>
  <c r="CF39" i="20"/>
  <c r="CE72" i="20"/>
  <c r="CF31" i="20"/>
  <c r="CC17" i="20"/>
  <c r="CF28" i="20"/>
  <c r="CD60" i="20"/>
  <c r="CC86" i="20"/>
  <c r="CC42" i="20"/>
  <c r="CF53" i="20"/>
  <c r="CD67" i="20"/>
  <c r="CG78" i="20"/>
  <c r="CE43" i="20"/>
  <c r="CC57" i="20"/>
  <c r="CF68" i="20"/>
  <c r="CD82" i="20"/>
  <c r="CC32" i="20"/>
  <c r="CF43" i="20"/>
  <c r="CD57" i="20"/>
  <c r="CG68" i="20"/>
  <c r="CE82" i="20"/>
  <c r="CE41" i="20"/>
  <c r="CC55" i="20"/>
  <c r="CF66" i="20"/>
  <c r="CD80" i="20"/>
  <c r="CE39" i="20"/>
  <c r="CC53" i="20"/>
  <c r="CF64" i="20"/>
  <c r="CD78" i="20"/>
  <c r="CG89" i="20"/>
  <c r="CG88" i="20"/>
  <c r="BS109" i="20"/>
  <c r="CC23" i="20"/>
  <c r="CF46" i="20"/>
  <c r="CG82" i="20"/>
  <c r="CD23" i="20"/>
  <c r="CD47" i="20"/>
  <c r="CD76" i="20"/>
  <c r="CC21" i="20"/>
  <c r="CC35" i="20"/>
  <c r="CC62" i="20"/>
  <c r="CC20" i="20"/>
  <c r="CF38" i="20"/>
  <c r="CD77" i="20"/>
  <c r="CF49" i="20"/>
  <c r="CF22" i="20"/>
  <c r="CD39" i="20"/>
  <c r="CE77" i="20"/>
  <c r="CF21" i="20"/>
  <c r="CG42" i="20"/>
  <c r="CC78" i="20"/>
  <c r="CE46" i="20"/>
  <c r="CD18" i="20"/>
  <c r="CG29" i="20"/>
  <c r="CF63" i="20"/>
  <c r="CG90" i="20"/>
  <c r="CD43" i="20"/>
  <c r="CG54" i="20"/>
  <c r="CE68" i="20"/>
  <c r="CC82" i="20"/>
  <c r="CC33" i="20"/>
  <c r="CF44" i="20"/>
  <c r="CD58" i="20"/>
  <c r="CG69" i="20"/>
  <c r="CE83" i="20"/>
  <c r="CD33" i="20"/>
  <c r="CG44" i="20"/>
  <c r="CE58" i="20"/>
  <c r="CC72" i="20"/>
  <c r="CF83" i="20"/>
  <c r="CC31" i="20"/>
  <c r="CF42" i="20"/>
  <c r="CD56" i="20"/>
  <c r="CG67" i="20"/>
  <c r="CE81" i="20"/>
  <c r="CF40" i="20"/>
  <c r="CD54" i="20"/>
  <c r="CG65" i="20"/>
  <c r="CE79" i="20"/>
  <c r="CH52" i="20"/>
  <c r="CH114" i="20" s="1"/>
  <c r="BS52" i="20"/>
  <c r="BS114" i="20" s="1"/>
  <c r="T52" i="20"/>
  <c r="BW52" i="20" s="1"/>
  <c r="CN52" i="20"/>
  <c r="CN114" i="20" s="1"/>
  <c r="CQ70" i="20"/>
  <c r="V52" i="20"/>
  <c r="BY52" i="20" s="1"/>
  <c r="S52" i="20"/>
  <c r="BV52" i="20" s="1"/>
  <c r="BV114" i="20" s="1"/>
  <c r="W52" i="20"/>
  <c r="BZ52" i="20" s="1"/>
  <c r="CS70" i="20"/>
  <c r="U52" i="20"/>
  <c r="BX52" i="20" s="1"/>
  <c r="CP70" i="20"/>
  <c r="CA31" i="21"/>
  <c r="CV31" i="21"/>
  <c r="CE80" i="21"/>
  <c r="CV107" i="21"/>
  <c r="BY90" i="21"/>
  <c r="CU70" i="20"/>
  <c r="BU32" i="21"/>
  <c r="CA89" i="20"/>
  <c r="CV89" i="20"/>
  <c r="CV69" i="21"/>
  <c r="BC89" i="21"/>
  <c r="BS33" i="20"/>
  <c r="BS113" i="20" s="1"/>
  <c r="CI33" i="20"/>
  <c r="T33" i="20"/>
  <c r="BW33" i="20" s="1"/>
  <c r="BW113" i="20" s="1"/>
  <c r="CN33" i="20"/>
  <c r="CN113" i="20" s="1"/>
  <c r="R33" i="20"/>
  <c r="BU33" i="20" s="1"/>
  <c r="BC32" i="20"/>
  <c r="S33" i="20"/>
  <c r="BV33" i="20" s="1"/>
  <c r="CO90" i="21"/>
  <c r="U33" i="20"/>
  <c r="CS33" i="20" s="1"/>
  <c r="W33" i="20"/>
  <c r="BZ33" i="20" s="1"/>
  <c r="V33" i="20"/>
  <c r="BY33" i="20" s="1"/>
  <c r="BO32" i="20"/>
  <c r="BC51" i="20"/>
  <c r="CV68" i="20"/>
  <c r="BO70" i="20"/>
  <c r="BC70" i="20"/>
  <c r="BO51" i="20"/>
  <c r="BC51" i="21"/>
  <c r="BO89" i="21"/>
  <c r="BC32" i="21"/>
  <c r="BO51" i="21"/>
  <c r="BO32" i="21"/>
  <c r="BX89" i="21"/>
  <c r="CS89" i="21"/>
  <c r="BS108" i="20"/>
  <c r="CN108" i="20"/>
  <c r="W108" i="20"/>
  <c r="CH108" i="20"/>
  <c r="CI108" i="20"/>
  <c r="V108" i="20"/>
  <c r="U108" i="20"/>
  <c r="AV116" i="20"/>
  <c r="AZ109" i="20"/>
  <c r="BL109" i="20"/>
  <c r="BH71" i="20"/>
  <c r="BH115" i="20" s="1"/>
  <c r="AV71" i="20"/>
  <c r="AV115" i="20" s="1"/>
  <c r="BN33" i="20"/>
  <c r="BB33" i="20"/>
  <c r="AW116" i="20"/>
  <c r="AZ109" i="21"/>
  <c r="BL109" i="21"/>
  <c r="BJ68" i="21"/>
  <c r="AX68" i="21"/>
  <c r="BI70" i="21"/>
  <c r="AW70" i="21"/>
  <c r="BM52" i="20"/>
  <c r="BA52" i="20"/>
  <c r="BH116" i="21"/>
  <c r="AV116" i="21"/>
  <c r="BH116" i="20"/>
  <c r="BL71" i="20"/>
  <c r="AZ71" i="20"/>
  <c r="AV33" i="20"/>
  <c r="AV113" i="20" s="1"/>
  <c r="BH33" i="20"/>
  <c r="BH113" i="20" s="1"/>
  <c r="BI116" i="20"/>
  <c r="BN109" i="21"/>
  <c r="BB109" i="21"/>
  <c r="AW116" i="21"/>
  <c r="AV68" i="21"/>
  <c r="BH68" i="21"/>
  <c r="BM70" i="21"/>
  <c r="BA70" i="21"/>
  <c r="BI52" i="20"/>
  <c r="BI114" i="20" s="1"/>
  <c r="AW52" i="20"/>
  <c r="AW114" i="20" s="1"/>
  <c r="CO89" i="21"/>
  <c r="BT89" i="21"/>
  <c r="BT116" i="21" s="1"/>
  <c r="BC90" i="20"/>
  <c r="H33" i="21"/>
  <c r="G33" i="21"/>
  <c r="M33" i="21"/>
  <c r="K33" i="21"/>
  <c r="J33" i="21"/>
  <c r="L33" i="21"/>
  <c r="I33" i="21"/>
  <c r="AU33" i="21"/>
  <c r="AU113" i="21" s="1"/>
  <c r="BG33" i="21"/>
  <c r="N22" i="22"/>
  <c r="BK71" i="20"/>
  <c r="AY71" i="20"/>
  <c r="AY115" i="20" s="1"/>
  <c r="AZ33" i="20"/>
  <c r="BL33" i="20"/>
  <c r="AY116" i="21"/>
  <c r="BI116" i="21"/>
  <c r="BL68" i="21"/>
  <c r="AZ68" i="21"/>
  <c r="V70" i="21"/>
  <c r="T70" i="21"/>
  <c r="Q70" i="21"/>
  <c r="CH70" i="21"/>
  <c r="U70" i="21"/>
  <c r="CI70" i="21"/>
  <c r="BS70" i="21"/>
  <c r="R70" i="21"/>
  <c r="S70" i="21"/>
  <c r="CN70" i="21"/>
  <c r="W70" i="21"/>
  <c r="BB70" i="21"/>
  <c r="BN70" i="21"/>
  <c r="AX52" i="20"/>
  <c r="AX114" i="20" s="1"/>
  <c r="BJ52" i="20"/>
  <c r="BJ114" i="20" s="1"/>
  <c r="CU89" i="21"/>
  <c r="BZ89" i="21"/>
  <c r="CQ89" i="21"/>
  <c r="BV89" i="21"/>
  <c r="BV116" i="21" s="1"/>
  <c r="AZ108" i="20"/>
  <c r="BL108" i="20"/>
  <c r="K71" i="21"/>
  <c r="G71" i="21"/>
  <c r="L71" i="21"/>
  <c r="J71" i="21"/>
  <c r="M71" i="21"/>
  <c r="I71" i="21"/>
  <c r="H71" i="21"/>
  <c r="AU71" i="21"/>
  <c r="AU115" i="21" s="1"/>
  <c r="BG71" i="21"/>
  <c r="BG115" i="21" s="1"/>
  <c r="N60" i="22"/>
  <c r="AX116" i="20"/>
  <c r="K52" i="21"/>
  <c r="M52" i="21"/>
  <c r="G52" i="21"/>
  <c r="J52" i="21"/>
  <c r="I52" i="21"/>
  <c r="L52" i="21"/>
  <c r="H52" i="21"/>
  <c r="AU52" i="21"/>
  <c r="AU114" i="21" s="1"/>
  <c r="BG52" i="21"/>
  <c r="BG114" i="21" s="1"/>
  <c r="N41" i="22"/>
  <c r="AX71" i="20"/>
  <c r="AX115" i="20" s="1"/>
  <c r="BJ71" i="20"/>
  <c r="BJ115" i="20" s="1"/>
  <c r="AW33" i="20"/>
  <c r="AW113" i="20" s="1"/>
  <c r="BI33" i="20"/>
  <c r="BI113" i="20" s="1"/>
  <c r="BK116" i="21"/>
  <c r="BO90" i="21"/>
  <c r="BA68" i="21"/>
  <c r="BM68" i="21"/>
  <c r="AX70" i="21"/>
  <c r="BJ70" i="21"/>
  <c r="BH52" i="20"/>
  <c r="AV52" i="20"/>
  <c r="AV114" i="20" s="1"/>
  <c r="CA88" i="21"/>
  <c r="BN68" i="21"/>
  <c r="BB68" i="21"/>
  <c r="AZ70" i="21"/>
  <c r="BL70" i="21"/>
  <c r="BX109" i="19"/>
  <c r="CT89" i="21"/>
  <c r="BY89" i="21"/>
  <c r="BN108" i="20"/>
  <c r="BB108" i="20"/>
  <c r="AU117" i="20"/>
  <c r="AU115" i="20"/>
  <c r="AU114" i="20"/>
  <c r="AU116" i="20"/>
  <c r="AU113" i="20"/>
  <c r="BJ116" i="20"/>
  <c r="BM71" i="20"/>
  <c r="BA71" i="20"/>
  <c r="BK33" i="20"/>
  <c r="BK113" i="20" s="1"/>
  <c r="AY33" i="20"/>
  <c r="AY113" i="20" s="1"/>
  <c r="CI68" i="21"/>
  <c r="T68" i="21"/>
  <c r="CH68" i="21"/>
  <c r="S68" i="21"/>
  <c r="U68" i="21"/>
  <c r="V68" i="21"/>
  <c r="Q68" i="21"/>
  <c r="BS68" i="21"/>
  <c r="R68" i="21"/>
  <c r="CN68" i="21"/>
  <c r="W68" i="21"/>
  <c r="BI68" i="21"/>
  <c r="AW68" i="21"/>
  <c r="BN109" i="20"/>
  <c r="BB109" i="20"/>
  <c r="BB71" i="20"/>
  <c r="BN71" i="20"/>
  <c r="BM109" i="21"/>
  <c r="BA109" i="21"/>
  <c r="BC90" i="21"/>
  <c r="BW89" i="21"/>
  <c r="CR89" i="21"/>
  <c r="CR116" i="21" s="1"/>
  <c r="BM108" i="20"/>
  <c r="BA108" i="20"/>
  <c r="BG114" i="20"/>
  <c r="BG115" i="20"/>
  <c r="BG117" i="20"/>
  <c r="BG116" i="20"/>
  <c r="BG113" i="20"/>
  <c r="BJ116" i="21"/>
  <c r="BI71" i="20"/>
  <c r="BI115" i="20" s="1"/>
  <c r="AW71" i="20"/>
  <c r="AW115" i="20" s="1"/>
  <c r="BA33" i="20"/>
  <c r="BM33" i="20"/>
  <c r="BG116" i="21"/>
  <c r="BK68" i="21"/>
  <c r="AY68" i="21"/>
  <c r="BH70" i="21"/>
  <c r="AV70" i="21"/>
  <c r="BB52" i="20"/>
  <c r="BN52" i="20"/>
  <c r="AY116" i="20"/>
  <c r="AY52" i="20"/>
  <c r="BK52" i="20"/>
  <c r="BK114" i="20" s="1"/>
  <c r="BO90" i="20"/>
  <c r="CP89" i="21"/>
  <c r="BU89" i="21"/>
  <c r="BU116" i="21" s="1"/>
  <c r="BA109" i="20"/>
  <c r="BM109" i="20"/>
  <c r="AX116" i="21"/>
  <c r="AX33" i="20"/>
  <c r="AX113" i="20" s="1"/>
  <c r="BJ33" i="20"/>
  <c r="AU116" i="21"/>
  <c r="CV88" i="21"/>
  <c r="CA68" i="20"/>
  <c r="AY70" i="21"/>
  <c r="BK70" i="21"/>
  <c r="BL52" i="20"/>
  <c r="AZ52" i="20"/>
  <c r="BK116" i="20"/>
  <c r="CU109" i="19"/>
  <c r="BT113" i="19"/>
  <c r="CA108" i="19"/>
  <c r="CK70" i="19"/>
  <c r="CK20" i="19"/>
  <c r="CK56" i="19"/>
  <c r="CA122" i="4"/>
  <c r="CK44" i="19"/>
  <c r="CA51" i="19"/>
  <c r="CS33" i="19"/>
  <c r="CS113" i="19" s="1"/>
  <c r="BZ52" i="19"/>
  <c r="BZ114" i="19" s="1"/>
  <c r="CK47" i="19"/>
  <c r="CK87" i="19"/>
  <c r="CK17" i="19"/>
  <c r="BW52" i="19"/>
  <c r="BW114" i="19" s="1"/>
  <c r="CA70" i="19"/>
  <c r="CK15" i="19"/>
  <c r="CK79" i="19"/>
  <c r="CK42" i="19"/>
  <c r="BZ113" i="19"/>
  <c r="CK53" i="19"/>
  <c r="CK45" i="19"/>
  <c r="CK62" i="19"/>
  <c r="CK46" i="19"/>
  <c r="CK88" i="19"/>
  <c r="CR115" i="19"/>
  <c r="BU115" i="19"/>
  <c r="CK75" i="19"/>
  <c r="CK39" i="19"/>
  <c r="CT115" i="19"/>
  <c r="CK58" i="19"/>
  <c r="CK66" i="19"/>
  <c r="CK37" i="19"/>
  <c r="CK24" i="19"/>
  <c r="CK59" i="19"/>
  <c r="CK18" i="19"/>
  <c r="CK36" i="19"/>
  <c r="CK85" i="19"/>
  <c r="CK64" i="19"/>
  <c r="CK57" i="19"/>
  <c r="CK29" i="19"/>
  <c r="CK31" i="19"/>
  <c r="CK21" i="19"/>
  <c r="CK86" i="19"/>
  <c r="CK77" i="19"/>
  <c r="CK50" i="19"/>
  <c r="CK38" i="19"/>
  <c r="CK109" i="19"/>
  <c r="CA32" i="19"/>
  <c r="CK28" i="19"/>
  <c r="CK69" i="19"/>
  <c r="CK89" i="19"/>
  <c r="CK68" i="19"/>
  <c r="CK73" i="19"/>
  <c r="BZ115" i="19"/>
  <c r="BU33" i="19"/>
  <c r="BU113" i="19" s="1"/>
  <c r="CK23" i="19"/>
  <c r="CF115" i="19"/>
  <c r="CC115" i="19"/>
  <c r="CK27" i="19"/>
  <c r="CK78" i="19"/>
  <c r="CK80" i="19"/>
  <c r="CK22" i="19"/>
  <c r="CK55" i="19"/>
  <c r="CD116" i="19"/>
  <c r="CK61" i="19"/>
  <c r="CO114" i="19"/>
  <c r="CU71" i="19"/>
  <c r="CU115" i="19" s="1"/>
  <c r="BW71" i="19"/>
  <c r="BW115" i="19" s="1"/>
  <c r="BY71" i="19"/>
  <c r="BY115" i="19" s="1"/>
  <c r="CK40" i="19"/>
  <c r="CK30" i="19"/>
  <c r="CE115" i="19"/>
  <c r="CC113" i="19"/>
  <c r="CG116" i="19"/>
  <c r="CF113" i="19"/>
  <c r="CK48" i="19"/>
  <c r="CK16" i="19"/>
  <c r="CG115" i="19"/>
  <c r="CK35" i="19"/>
  <c r="CK74" i="19"/>
  <c r="CK43" i="19"/>
  <c r="CK76" i="19"/>
  <c r="CK41" i="19"/>
  <c r="CK32" i="19"/>
  <c r="CK81" i="19"/>
  <c r="CK51" i="19"/>
  <c r="CK84" i="19"/>
  <c r="CK49" i="19"/>
  <c r="CK25" i="19"/>
  <c r="CE114" i="19"/>
  <c r="CC114" i="19"/>
  <c r="CG114" i="19"/>
  <c r="CK67" i="19"/>
  <c r="CE113" i="19"/>
  <c r="CK83" i="19"/>
  <c r="CK19" i="19"/>
  <c r="CV90" i="19"/>
  <c r="CV116" i="19" s="1"/>
  <c r="BX52" i="19"/>
  <c r="BX114" i="19" s="1"/>
  <c r="BV52" i="19"/>
  <c r="BV114" i="19" s="1"/>
  <c r="BY109" i="19"/>
  <c r="CV32" i="19"/>
  <c r="BT52" i="19"/>
  <c r="BT114" i="19" s="1"/>
  <c r="CC116" i="19"/>
  <c r="CV51" i="19"/>
  <c r="CQ114" i="19"/>
  <c r="CK26" i="19"/>
  <c r="CF116" i="19"/>
  <c r="CE116" i="19"/>
  <c r="CF114" i="19"/>
  <c r="CK82" i="19"/>
  <c r="CK34" i="19"/>
  <c r="CD113" i="19"/>
  <c r="CK65" i="19"/>
  <c r="CK54" i="19"/>
  <c r="CK72" i="19"/>
  <c r="CK90" i="19"/>
  <c r="CV70" i="19"/>
  <c r="CP52" i="19"/>
  <c r="CP114" i="19" s="1"/>
  <c r="CT52" i="19"/>
  <c r="CT114" i="19" s="1"/>
  <c r="CO33" i="19"/>
  <c r="CO113" i="19" s="1"/>
  <c r="CO71" i="19"/>
  <c r="CO115" i="19" s="1"/>
  <c r="BV71" i="19"/>
  <c r="BV115" i="19" s="1"/>
  <c r="CG113" i="19"/>
  <c r="CA90" i="19"/>
  <c r="CA116" i="19" s="1"/>
  <c r="CW116" i="19" s="1"/>
  <c r="CD114" i="19"/>
  <c r="CK71" i="19"/>
  <c r="CP71" i="19"/>
  <c r="CP115" i="19" s="1"/>
  <c r="CU33" i="19"/>
  <c r="CU113" i="19" s="1"/>
  <c r="CH116" i="20"/>
  <c r="CO116" i="20"/>
  <c r="CI116" i="20"/>
  <c r="CP116" i="20"/>
  <c r="BV116" i="20"/>
  <c r="BS116" i="21"/>
  <c r="CH116" i="21"/>
  <c r="CI116" i="21"/>
  <c r="CK63" i="19"/>
  <c r="BW116" i="20"/>
  <c r="CK60" i="19"/>
  <c r="CP118" i="4"/>
  <c r="BS116" i="20"/>
  <c r="CN116" i="21"/>
  <c r="CN116" i="20"/>
  <c r="CD115" i="19"/>
  <c r="CK52" i="19"/>
  <c r="CS71" i="19"/>
  <c r="CS115" i="19" s="1"/>
  <c r="CT33" i="19"/>
  <c r="CT113" i="19" s="1"/>
  <c r="CK33" i="19"/>
  <c r="BT118" i="4"/>
  <c r="CQ33" i="19"/>
  <c r="CQ113" i="19" s="1"/>
  <c r="BW33" i="19"/>
  <c r="BW113" i="19" s="1"/>
  <c r="CG117" i="19"/>
  <c r="CA114" i="4"/>
  <c r="CA110" i="4"/>
  <c r="CL118" i="4"/>
  <c r="CW114" i="4"/>
  <c r="CW118" i="4" s="1"/>
  <c r="CW123" i="4" s="1"/>
  <c r="CW110" i="4"/>
  <c r="BC120" i="4"/>
  <c r="BC123" i="4"/>
  <c r="BC121" i="4"/>
  <c r="BD118" i="4"/>
  <c r="BP118" i="4"/>
  <c r="CB118" i="4" l="1"/>
  <c r="CA125" i="4" s="1"/>
  <c r="CV130" i="4" s="1"/>
  <c r="CX130" i="4" s="1"/>
  <c r="BX109" i="21"/>
  <c r="CK91" i="21"/>
  <c r="CK94" i="20"/>
  <c r="CR33" i="20"/>
  <c r="CR113" i="20" s="1"/>
  <c r="CK105" i="20"/>
  <c r="CK98" i="20"/>
  <c r="CK99" i="21"/>
  <c r="BU113" i="20"/>
  <c r="BU71" i="20"/>
  <c r="BU115" i="20" s="1"/>
  <c r="CK101" i="20"/>
  <c r="CK95" i="20"/>
  <c r="CK103" i="20"/>
  <c r="CK102" i="20"/>
  <c r="BX51" i="21"/>
  <c r="CK96" i="20"/>
  <c r="CK107" i="21"/>
  <c r="CK106" i="21"/>
  <c r="CS52" i="20"/>
  <c r="CS114" i="20" s="1"/>
  <c r="CK107" i="20"/>
  <c r="CK104" i="20"/>
  <c r="CK106" i="20"/>
  <c r="CK92" i="21"/>
  <c r="CK103" i="21"/>
  <c r="CK101" i="21"/>
  <c r="CK93" i="21"/>
  <c r="CI117" i="20"/>
  <c r="CK97" i="20"/>
  <c r="CK96" i="21"/>
  <c r="CK102" i="21"/>
  <c r="CK97" i="21"/>
  <c r="CO33" i="20"/>
  <c r="CO113" i="20" s="1"/>
  <c r="CK93" i="20"/>
  <c r="CK99" i="20"/>
  <c r="CK100" i="20"/>
  <c r="CK92" i="20"/>
  <c r="CK94" i="21"/>
  <c r="CK104" i="21"/>
  <c r="CK100" i="21"/>
  <c r="CK98" i="21"/>
  <c r="CK95" i="21"/>
  <c r="CK105" i="21"/>
  <c r="CF117" i="20"/>
  <c r="BT108" i="20"/>
  <c r="CO108" i="20"/>
  <c r="CP108" i="20"/>
  <c r="BU108" i="20"/>
  <c r="BV108" i="20"/>
  <c r="CQ108" i="20"/>
  <c r="CP109" i="21"/>
  <c r="BU109" i="21"/>
  <c r="BW109" i="21"/>
  <c r="CR109" i="21"/>
  <c r="BT109" i="21"/>
  <c r="CO109" i="21"/>
  <c r="BT109" i="20"/>
  <c r="CO109" i="20"/>
  <c r="BW108" i="20"/>
  <c r="CR108" i="20"/>
  <c r="CE117" i="21"/>
  <c r="CR109" i="20"/>
  <c r="BW109" i="20"/>
  <c r="BU109" i="20"/>
  <c r="CP109" i="20"/>
  <c r="CE117" i="20"/>
  <c r="CD117" i="20"/>
  <c r="BV109" i="21"/>
  <c r="CQ109" i="21"/>
  <c r="BV109" i="20"/>
  <c r="CQ109" i="20"/>
  <c r="CD117" i="21"/>
  <c r="CF117" i="21"/>
  <c r="CK27" i="21"/>
  <c r="CK45" i="21"/>
  <c r="BW51" i="21"/>
  <c r="CP116" i="21"/>
  <c r="CK35" i="21"/>
  <c r="O98" i="22"/>
  <c r="CK41" i="21"/>
  <c r="CK38" i="21"/>
  <c r="CV32" i="21"/>
  <c r="CA50" i="21"/>
  <c r="BY51" i="21"/>
  <c r="CO52" i="20"/>
  <c r="CO114" i="20" s="1"/>
  <c r="CA32" i="20"/>
  <c r="BV113" i="20"/>
  <c r="CV51" i="20"/>
  <c r="BZ71" i="20"/>
  <c r="BZ115" i="20" s="1"/>
  <c r="CQ51" i="21"/>
  <c r="O40" i="22"/>
  <c r="CU51" i="21"/>
  <c r="BZ51" i="21"/>
  <c r="O41" i="22"/>
  <c r="BT51" i="21"/>
  <c r="O22" i="22"/>
  <c r="O60" i="22"/>
  <c r="CK109" i="21"/>
  <c r="CK61" i="21"/>
  <c r="CK44" i="21"/>
  <c r="CK58" i="21"/>
  <c r="CT109" i="21"/>
  <c r="CK60" i="21"/>
  <c r="CK16" i="21"/>
  <c r="CK63" i="21"/>
  <c r="CK75" i="21"/>
  <c r="CK19" i="21"/>
  <c r="CK51" i="21"/>
  <c r="CK23" i="21"/>
  <c r="CV90" i="20"/>
  <c r="CV116" i="20" s="1"/>
  <c r="CK57" i="21"/>
  <c r="CK46" i="21"/>
  <c r="CK54" i="21"/>
  <c r="CK55" i="21"/>
  <c r="CK47" i="21"/>
  <c r="CK49" i="21"/>
  <c r="CK69" i="21"/>
  <c r="CK64" i="21"/>
  <c r="CK32" i="21"/>
  <c r="BW114" i="20"/>
  <c r="BV71" i="20"/>
  <c r="BV115" i="20" s="1"/>
  <c r="CK74" i="21"/>
  <c r="CK86" i="21"/>
  <c r="CK79" i="21"/>
  <c r="CK83" i="21"/>
  <c r="CK84" i="20"/>
  <c r="CK21" i="21"/>
  <c r="CK66" i="21"/>
  <c r="CD115" i="21"/>
  <c r="CK88" i="21"/>
  <c r="CK80" i="21"/>
  <c r="CK78" i="21"/>
  <c r="CK22" i="21"/>
  <c r="CK30" i="21"/>
  <c r="CQ33" i="20"/>
  <c r="CQ113" i="20" s="1"/>
  <c r="CT33" i="20"/>
  <c r="CT113" i="20" s="1"/>
  <c r="BT71" i="20"/>
  <c r="BT115" i="20" s="1"/>
  <c r="CA90" i="20"/>
  <c r="CT71" i="20"/>
  <c r="CT115" i="20" s="1"/>
  <c r="CK24" i="21"/>
  <c r="CC114" i="21"/>
  <c r="CQ52" i="20"/>
  <c r="CQ114" i="20" s="1"/>
  <c r="BW71" i="20"/>
  <c r="BW115" i="20" s="1"/>
  <c r="CU109" i="20"/>
  <c r="CT52" i="20"/>
  <c r="CT114" i="20" s="1"/>
  <c r="CK56" i="21"/>
  <c r="CK34" i="21"/>
  <c r="CK15" i="21"/>
  <c r="CK72" i="21"/>
  <c r="CK85" i="21"/>
  <c r="CQ115" i="20"/>
  <c r="CG117" i="21"/>
  <c r="BU52" i="20"/>
  <c r="BU114" i="20" s="1"/>
  <c r="CA90" i="21"/>
  <c r="CA51" i="20"/>
  <c r="CK21" i="20"/>
  <c r="CK29" i="21"/>
  <c r="CK36" i="21"/>
  <c r="CU52" i="20"/>
  <c r="CU114" i="20" s="1"/>
  <c r="CD116" i="21"/>
  <c r="CK77" i="21"/>
  <c r="CK18" i="21"/>
  <c r="CK53" i="21"/>
  <c r="BX33" i="20"/>
  <c r="CA33" i="20" s="1"/>
  <c r="CV32" i="20"/>
  <c r="CE115" i="21"/>
  <c r="CK65" i="21"/>
  <c r="CK56" i="20"/>
  <c r="CK80" i="20"/>
  <c r="CK26" i="21"/>
  <c r="CK50" i="21"/>
  <c r="CK89" i="21"/>
  <c r="CG116" i="21"/>
  <c r="CK87" i="21"/>
  <c r="CK48" i="21"/>
  <c r="CK82" i="21"/>
  <c r="CK59" i="21"/>
  <c r="CG113" i="21"/>
  <c r="CC113" i="21"/>
  <c r="CG115" i="21"/>
  <c r="CK39" i="21"/>
  <c r="CE114" i="21"/>
  <c r="CK17" i="21"/>
  <c r="CK25" i="21"/>
  <c r="CK84" i="21"/>
  <c r="CK40" i="21"/>
  <c r="CK42" i="21"/>
  <c r="CK90" i="21"/>
  <c r="CK67" i="21"/>
  <c r="CK43" i="21"/>
  <c r="CK20" i="21"/>
  <c r="CK73" i="21"/>
  <c r="CK76" i="21"/>
  <c r="CD113" i="21"/>
  <c r="CK28" i="21"/>
  <c r="CF114" i="21"/>
  <c r="CE116" i="21"/>
  <c r="CF115" i="21"/>
  <c r="CK53" i="20"/>
  <c r="CK34" i="20"/>
  <c r="CK40" i="20"/>
  <c r="CK38" i="20"/>
  <c r="CD114" i="21"/>
  <c r="CK41" i="20"/>
  <c r="CC116" i="21"/>
  <c r="CG114" i="21"/>
  <c r="CC115" i="21"/>
  <c r="CK62" i="21"/>
  <c r="CV109" i="19"/>
  <c r="CE113" i="21"/>
  <c r="CK37" i="21"/>
  <c r="CK31" i="21"/>
  <c r="BZ109" i="21"/>
  <c r="CN117" i="20"/>
  <c r="CN118" i="20" s="1"/>
  <c r="CK68" i="20"/>
  <c r="CK44" i="20"/>
  <c r="CK61" i="20"/>
  <c r="CK48" i="20"/>
  <c r="CK62" i="20"/>
  <c r="CK32" i="20"/>
  <c r="CF113" i="21"/>
  <c r="CP33" i="20"/>
  <c r="CP113" i="20" s="1"/>
  <c r="CR115" i="20"/>
  <c r="CK81" i="21"/>
  <c r="CQ116" i="21"/>
  <c r="CT109" i="20"/>
  <c r="CK43" i="20"/>
  <c r="BW116" i="21"/>
  <c r="CH117" i="20"/>
  <c r="CH118" i="20" s="1"/>
  <c r="CG114" i="20"/>
  <c r="CK88" i="20"/>
  <c r="CK75" i="20"/>
  <c r="CK42" i="20"/>
  <c r="CA32" i="21"/>
  <c r="CK69" i="20"/>
  <c r="CK90" i="20"/>
  <c r="CK35" i="20"/>
  <c r="CK67" i="20"/>
  <c r="CK72" i="20"/>
  <c r="CK81" i="20"/>
  <c r="CK20" i="20"/>
  <c r="CK70" i="20"/>
  <c r="CK49" i="20"/>
  <c r="CK47" i="20"/>
  <c r="CK73" i="20"/>
  <c r="CK54" i="20"/>
  <c r="CK74" i="20"/>
  <c r="CK55" i="20"/>
  <c r="CK39" i="20"/>
  <c r="CK29" i="20"/>
  <c r="CF116" i="21"/>
  <c r="CS71" i="20"/>
  <c r="CK82" i="20"/>
  <c r="CK57" i="20"/>
  <c r="CK37" i="20"/>
  <c r="CE115" i="20"/>
  <c r="CK77" i="20"/>
  <c r="CD113" i="20"/>
  <c r="CK64" i="20"/>
  <c r="CK60" i="20"/>
  <c r="CK36" i="20"/>
  <c r="CG113" i="20"/>
  <c r="CK52" i="20"/>
  <c r="CD114" i="20"/>
  <c r="CF113" i="20"/>
  <c r="CF116" i="20"/>
  <c r="CK19" i="20"/>
  <c r="CK30" i="20"/>
  <c r="CK89" i="20"/>
  <c r="CK28" i="20"/>
  <c r="CK109" i="20"/>
  <c r="CK85" i="20"/>
  <c r="CK26" i="20"/>
  <c r="CK71" i="20"/>
  <c r="CK18" i="20"/>
  <c r="CE113" i="20"/>
  <c r="CE116" i="20"/>
  <c r="CK31" i="20"/>
  <c r="BS117" i="20"/>
  <c r="BS118" i="20" s="1"/>
  <c r="CK22" i="20"/>
  <c r="CK45" i="20"/>
  <c r="CF115" i="20"/>
  <c r="CK65" i="20"/>
  <c r="CV70" i="20"/>
  <c r="CD115" i="20"/>
  <c r="CK78" i="20"/>
  <c r="CK87" i="20"/>
  <c r="CK15" i="20"/>
  <c r="CK79" i="20"/>
  <c r="CK66" i="20"/>
  <c r="CK76" i="20"/>
  <c r="CP115" i="20"/>
  <c r="CK17" i="20"/>
  <c r="CK24" i="20"/>
  <c r="CG115" i="20"/>
  <c r="CK50" i="20"/>
  <c r="CK59" i="20"/>
  <c r="CE114" i="20"/>
  <c r="CK23" i="20"/>
  <c r="CC114" i="20"/>
  <c r="CK46" i="20"/>
  <c r="CC115" i="20"/>
  <c r="CC113" i="20"/>
  <c r="CC116" i="20"/>
  <c r="CK86" i="20"/>
  <c r="CK25" i="20"/>
  <c r="CF114" i="20"/>
  <c r="CG116" i="20"/>
  <c r="CK51" i="20"/>
  <c r="CD116" i="20"/>
  <c r="CG117" i="20"/>
  <c r="CK58" i="20"/>
  <c r="CR52" i="20"/>
  <c r="CR114" i="20" s="1"/>
  <c r="BX109" i="20"/>
  <c r="CK91" i="20"/>
  <c r="CK63" i="20"/>
  <c r="CK16" i="20"/>
  <c r="CK27" i="20"/>
  <c r="CK83" i="20"/>
  <c r="CK33" i="20"/>
  <c r="CI113" i="20"/>
  <c r="CU33" i="20"/>
  <c r="CU113" i="20" s="1"/>
  <c r="BC109" i="21"/>
  <c r="CO116" i="21"/>
  <c r="CV90" i="21"/>
  <c r="BO33" i="20"/>
  <c r="BO109" i="21"/>
  <c r="AX118" i="20"/>
  <c r="BC52" i="20"/>
  <c r="CK68" i="21"/>
  <c r="BG118" i="20"/>
  <c r="BC109" i="20"/>
  <c r="BO71" i="20"/>
  <c r="BI118" i="20"/>
  <c r="BC68" i="21"/>
  <c r="AV118" i="20"/>
  <c r="BO52" i="20"/>
  <c r="BC108" i="20"/>
  <c r="BC71" i="20"/>
  <c r="BC115" i="20" s="1"/>
  <c r="BD115" i="20" s="1"/>
  <c r="BO108" i="20"/>
  <c r="CK70" i="21"/>
  <c r="BC70" i="21"/>
  <c r="CV89" i="21"/>
  <c r="BO70" i="21"/>
  <c r="BC114" i="20"/>
  <c r="BD114" i="20" s="1"/>
  <c r="BC116" i="20"/>
  <c r="BD116" i="20" s="1"/>
  <c r="AW118" i="20"/>
  <c r="BO116" i="21"/>
  <c r="BP116" i="21" s="1"/>
  <c r="BV68" i="21"/>
  <c r="CQ68" i="21"/>
  <c r="BC116" i="21"/>
  <c r="BD116" i="21" s="1"/>
  <c r="AY114" i="20"/>
  <c r="AY118" i="20" s="1"/>
  <c r="BZ68" i="21"/>
  <c r="CU68" i="21"/>
  <c r="BJ113" i="20"/>
  <c r="BJ118" i="20" s="1"/>
  <c r="BM52" i="21"/>
  <c r="BM114" i="21" s="1"/>
  <c r="BA52" i="21"/>
  <c r="BA114" i="21" s="1"/>
  <c r="BK71" i="21"/>
  <c r="BK115" i="21" s="1"/>
  <c r="AY71" i="21"/>
  <c r="AY115" i="21" s="1"/>
  <c r="CR70" i="21"/>
  <c r="BW70" i="21"/>
  <c r="CI33" i="21"/>
  <c r="CI113" i="21" s="1"/>
  <c r="Q33" i="21"/>
  <c r="CH33" i="21"/>
  <c r="S33" i="21"/>
  <c r="T33" i="21"/>
  <c r="BS33" i="21"/>
  <c r="BS113" i="21" s="1"/>
  <c r="U33" i="21"/>
  <c r="CN33" i="21"/>
  <c r="CN113" i="21" s="1"/>
  <c r="W33" i="21"/>
  <c r="V33" i="21"/>
  <c r="R33" i="21"/>
  <c r="BH33" i="21"/>
  <c r="BH113" i="21" s="1"/>
  <c r="AV33" i="21"/>
  <c r="AV113" i="21" s="1"/>
  <c r="BB116" i="21"/>
  <c r="BZ108" i="20"/>
  <c r="BZ117" i="20" s="1"/>
  <c r="CU108" i="20"/>
  <c r="BI52" i="21"/>
  <c r="BI114" i="21" s="1"/>
  <c r="AW52" i="21"/>
  <c r="AW114" i="21" s="1"/>
  <c r="BK115" i="20"/>
  <c r="BK118" i="20" s="1"/>
  <c r="BM117" i="20"/>
  <c r="BM115" i="20"/>
  <c r="BM114" i="20"/>
  <c r="BM116" i="20"/>
  <c r="BM113" i="20"/>
  <c r="BW68" i="21"/>
  <c r="CR68" i="21"/>
  <c r="BJ52" i="21"/>
  <c r="BJ114" i="21" s="1"/>
  <c r="AX52" i="21"/>
  <c r="AX114" i="21" s="1"/>
  <c r="BM71" i="21"/>
  <c r="BM115" i="21" s="1"/>
  <c r="BA71" i="21"/>
  <c r="BA115" i="21" s="1"/>
  <c r="CQ70" i="21"/>
  <c r="BV70" i="21"/>
  <c r="CT70" i="21"/>
  <c r="BY70" i="21"/>
  <c r="BI33" i="21"/>
  <c r="BI113" i="21" s="1"/>
  <c r="AW33" i="21"/>
  <c r="AW113" i="21" s="1"/>
  <c r="BN116" i="21"/>
  <c r="BA113" i="20"/>
  <c r="BA116" i="20"/>
  <c r="BA114" i="20"/>
  <c r="BA117" i="20"/>
  <c r="BA115" i="20"/>
  <c r="BB113" i="20"/>
  <c r="BB116" i="20"/>
  <c r="BB117" i="20"/>
  <c r="BB114" i="20"/>
  <c r="BB115" i="20"/>
  <c r="CP68" i="21"/>
  <c r="BU68" i="21"/>
  <c r="BK52" i="21"/>
  <c r="BK114" i="21" s="1"/>
  <c r="AY52" i="21"/>
  <c r="AY114" i="21" s="1"/>
  <c r="CN71" i="21"/>
  <c r="CN115" i="21" s="1"/>
  <c r="R71" i="21"/>
  <c r="Q71" i="21"/>
  <c r="BS71" i="21"/>
  <c r="BS115" i="21" s="1"/>
  <c r="T71" i="21"/>
  <c r="CI71" i="21"/>
  <c r="CI115" i="21" s="1"/>
  <c r="U71" i="21"/>
  <c r="CH71" i="21"/>
  <c r="S71" i="21"/>
  <c r="W71" i="21"/>
  <c r="V71" i="21"/>
  <c r="AV71" i="21"/>
  <c r="AV115" i="21" s="1"/>
  <c r="BH71" i="21"/>
  <c r="BH115" i="21" s="1"/>
  <c r="CK108" i="20"/>
  <c r="BU70" i="21"/>
  <c r="CP70" i="21"/>
  <c r="BO68" i="21"/>
  <c r="BM116" i="21"/>
  <c r="BC33" i="20"/>
  <c r="BC113" i="20" s="1"/>
  <c r="BN113" i="20"/>
  <c r="BN114" i="20"/>
  <c r="BN116" i="20"/>
  <c r="BN117" i="20"/>
  <c r="BN115" i="20"/>
  <c r="AU118" i="20"/>
  <c r="BH52" i="21"/>
  <c r="BH114" i="21" s="1"/>
  <c r="AV52" i="21"/>
  <c r="AV114" i="21" s="1"/>
  <c r="BL71" i="21"/>
  <c r="BL115" i="21" s="1"/>
  <c r="AZ71" i="21"/>
  <c r="AZ115" i="21" s="1"/>
  <c r="BJ33" i="21"/>
  <c r="BJ113" i="21" s="1"/>
  <c r="AX33" i="21"/>
  <c r="AX113" i="21" s="1"/>
  <c r="L108" i="21"/>
  <c r="K108" i="21"/>
  <c r="M108" i="21"/>
  <c r="AU108" i="21"/>
  <c r="BG108" i="21"/>
  <c r="BT68" i="21"/>
  <c r="CO68" i="21"/>
  <c r="U52" i="21"/>
  <c r="T52" i="21"/>
  <c r="CN52" i="21"/>
  <c r="CN114" i="21" s="1"/>
  <c r="W52" i="21"/>
  <c r="V52" i="21"/>
  <c r="CH52" i="21"/>
  <c r="Q52" i="21"/>
  <c r="R52" i="21"/>
  <c r="BS52" i="21"/>
  <c r="BS114" i="21" s="1"/>
  <c r="CI52" i="21"/>
  <c r="CI114" i="21" s="1"/>
  <c r="S52" i="21"/>
  <c r="BB52" i="21"/>
  <c r="BB114" i="21" s="1"/>
  <c r="BN52" i="21"/>
  <c r="BN114" i="21" s="1"/>
  <c r="BM33" i="21"/>
  <c r="BM113" i="21" s="1"/>
  <c r="BA33" i="21"/>
  <c r="BA113" i="21" s="1"/>
  <c r="CA89" i="21"/>
  <c r="BH114" i="20"/>
  <c r="BH118" i="20" s="1"/>
  <c r="BL116" i="21"/>
  <c r="CS108" i="20"/>
  <c r="BX108" i="20"/>
  <c r="BG113" i="21"/>
  <c r="CT68" i="21"/>
  <c r="BY68" i="21"/>
  <c r="BL52" i="21"/>
  <c r="BL114" i="21" s="1"/>
  <c r="AZ52" i="21"/>
  <c r="BI71" i="21"/>
  <c r="BI115" i="21" s="1"/>
  <c r="AW71" i="21"/>
  <c r="AW115" i="21" s="1"/>
  <c r="BX70" i="21"/>
  <c r="CS70" i="21"/>
  <c r="AY33" i="21"/>
  <c r="AY113" i="21" s="1"/>
  <c r="BK33" i="21"/>
  <c r="BK113" i="21" s="1"/>
  <c r="AZ116" i="21"/>
  <c r="AZ114" i="21"/>
  <c r="CT108" i="20"/>
  <c r="BY108" i="20"/>
  <c r="BY117" i="20" s="1"/>
  <c r="BB71" i="21"/>
  <c r="BB115" i="21" s="1"/>
  <c r="BN71" i="21"/>
  <c r="BN115" i="21" s="1"/>
  <c r="CU70" i="21"/>
  <c r="BZ70" i="21"/>
  <c r="BT70" i="21"/>
  <c r="CO70" i="21"/>
  <c r="BB33" i="21"/>
  <c r="BB113" i="21" s="1"/>
  <c r="BN33" i="21"/>
  <c r="BN113" i="21" s="1"/>
  <c r="AZ116" i="20"/>
  <c r="AZ115" i="20"/>
  <c r="AZ114" i="20"/>
  <c r="AZ113" i="20"/>
  <c r="AZ117" i="20"/>
  <c r="BO109" i="20"/>
  <c r="BA116" i="21"/>
  <c r="CS68" i="21"/>
  <c r="BX68" i="21"/>
  <c r="AX71" i="21"/>
  <c r="AX115" i="21" s="1"/>
  <c r="BJ71" i="21"/>
  <c r="BJ115" i="21" s="1"/>
  <c r="AZ33" i="21"/>
  <c r="AZ113" i="21" s="1"/>
  <c r="BL33" i="21"/>
  <c r="BL113" i="21" s="1"/>
  <c r="BL114" i="20"/>
  <c r="BL116" i="20"/>
  <c r="BL115" i="20"/>
  <c r="BL117" i="20"/>
  <c r="BL113" i="20"/>
  <c r="CC118" i="19"/>
  <c r="CV52" i="19"/>
  <c r="CV114" i="19" s="1"/>
  <c r="CD118" i="19"/>
  <c r="CF118" i="19"/>
  <c r="CA109" i="19"/>
  <c r="CE118" i="19"/>
  <c r="CA71" i="19"/>
  <c r="CA115" i="19" s="1"/>
  <c r="CW115" i="19" s="1"/>
  <c r="CK114" i="19"/>
  <c r="CK113" i="19"/>
  <c r="CK116" i="19"/>
  <c r="CA52" i="19"/>
  <c r="CA114" i="19" s="1"/>
  <c r="CW114" i="19" s="1"/>
  <c r="CG118" i="19"/>
  <c r="CK115" i="19"/>
  <c r="CV71" i="19"/>
  <c r="CV115" i="19" s="1"/>
  <c r="CS116" i="20"/>
  <c r="CS113" i="20"/>
  <c r="CU115" i="20"/>
  <c r="CU116" i="20"/>
  <c r="BZ116" i="21"/>
  <c r="BZ116" i="20"/>
  <c r="BZ113" i="20"/>
  <c r="BZ114" i="20"/>
  <c r="CU116" i="21"/>
  <c r="CT116" i="20"/>
  <c r="CO115" i="20"/>
  <c r="BX116" i="21"/>
  <c r="CV33" i="19"/>
  <c r="CV113" i="19" s="1"/>
  <c r="BY115" i="20"/>
  <c r="BY113" i="20"/>
  <c r="BY116" i="20"/>
  <c r="BY114" i="20"/>
  <c r="CS116" i="21"/>
  <c r="BT114" i="20"/>
  <c r="CT116" i="21"/>
  <c r="BX114" i="20"/>
  <c r="BX116" i="20"/>
  <c r="BX115" i="20"/>
  <c r="BY116" i="21"/>
  <c r="CA33" i="19"/>
  <c r="CA113" i="19" s="1"/>
  <c r="CW113" i="19" s="1"/>
  <c r="CV124" i="4"/>
  <c r="CX124" i="4" s="1"/>
  <c r="G31" i="2" s="1"/>
  <c r="CL123" i="4"/>
  <c r="CL124" i="4" s="1"/>
  <c r="CW126" i="4"/>
  <c r="CW129" i="4" s="1"/>
  <c r="CX114" i="4"/>
  <c r="CA118" i="4"/>
  <c r="CV123" i="4" s="1"/>
  <c r="CW125" i="4"/>
  <c r="CW127" i="4" s="1"/>
  <c r="BC122" i="4"/>
  <c r="G33" i="2" l="1"/>
  <c r="BU117" i="20"/>
  <c r="BU118" i="20" s="1"/>
  <c r="CI118" i="20"/>
  <c r="CP117" i="20"/>
  <c r="CP118" i="20" s="1"/>
  <c r="BT117" i="20"/>
  <c r="BT118" i="20" s="1"/>
  <c r="CA109" i="20"/>
  <c r="CA109" i="21"/>
  <c r="BV117" i="20"/>
  <c r="BV118" i="20" s="1"/>
  <c r="CV109" i="21"/>
  <c r="CO117" i="20"/>
  <c r="CO118" i="20" s="1"/>
  <c r="N97" i="22"/>
  <c r="O97" i="22" s="1"/>
  <c r="S108" i="21"/>
  <c r="T108" i="21"/>
  <c r="Q108" i="21"/>
  <c r="R108" i="21"/>
  <c r="CQ117" i="20"/>
  <c r="CQ118" i="20" s="1"/>
  <c r="BW117" i="20"/>
  <c r="BW118" i="20" s="1"/>
  <c r="CR117" i="20"/>
  <c r="CR118" i="20" s="1"/>
  <c r="CU117" i="20"/>
  <c r="CU118" i="20" s="1"/>
  <c r="CV109" i="20"/>
  <c r="CV51" i="21"/>
  <c r="CA51" i="21"/>
  <c r="CA71" i="20"/>
  <c r="CA115" i="20" s="1"/>
  <c r="CW115" i="20" s="1"/>
  <c r="BX113" i="20"/>
  <c r="CV71" i="20"/>
  <c r="CV115" i="20" s="1"/>
  <c r="CA52" i="20"/>
  <c r="CA114" i="20" s="1"/>
  <c r="CW114" i="20" s="1"/>
  <c r="CT117" i="20"/>
  <c r="CT118" i="20" s="1"/>
  <c r="CG118" i="21"/>
  <c r="CD118" i="21"/>
  <c r="CE118" i="21"/>
  <c r="CK116" i="21"/>
  <c r="CF118" i="21"/>
  <c r="CC118" i="21"/>
  <c r="CE118" i="20"/>
  <c r="CV33" i="20"/>
  <c r="CV113" i="20" s="1"/>
  <c r="CK117" i="20"/>
  <c r="CS115" i="20"/>
  <c r="CV52" i="20"/>
  <c r="CV114" i="20" s="1"/>
  <c r="CK116" i="20"/>
  <c r="CG118" i="20"/>
  <c r="CK114" i="20"/>
  <c r="CK113" i="20"/>
  <c r="CD118" i="20"/>
  <c r="CK115" i="20"/>
  <c r="CC118" i="20"/>
  <c r="CF118" i="20"/>
  <c r="BX117" i="20"/>
  <c r="CK110" i="20"/>
  <c r="CV116" i="21"/>
  <c r="BC117" i="20"/>
  <c r="BD117" i="20" s="1"/>
  <c r="BB118" i="20"/>
  <c r="BJ118" i="21"/>
  <c r="BL118" i="20"/>
  <c r="AZ118" i="20"/>
  <c r="CA68" i="21"/>
  <c r="BC71" i="21"/>
  <c r="BC115" i="21" s="1"/>
  <c r="BD115" i="21" s="1"/>
  <c r="CV108" i="20"/>
  <c r="CV68" i="21"/>
  <c r="BO71" i="21"/>
  <c r="BO115" i="21" s="1"/>
  <c r="BP115" i="21" s="1"/>
  <c r="BD113" i="20"/>
  <c r="BC52" i="21"/>
  <c r="BC114" i="21" s="1"/>
  <c r="BD114" i="21" s="1"/>
  <c r="BO117" i="20"/>
  <c r="BP117" i="20" s="1"/>
  <c r="BO116" i="20"/>
  <c r="BP116" i="20" s="1"/>
  <c r="BO114" i="20"/>
  <c r="BP114" i="20" s="1"/>
  <c r="BO115" i="20"/>
  <c r="BP115" i="20" s="1"/>
  <c r="BO110" i="20"/>
  <c r="BO113" i="20"/>
  <c r="CV70" i="21"/>
  <c r="CR52" i="21"/>
  <c r="CR114" i="21" s="1"/>
  <c r="BW52" i="21"/>
  <c r="BW114" i="21" s="1"/>
  <c r="BL108" i="21"/>
  <c r="BL117" i="21" s="1"/>
  <c r="BL118" i="21" s="1"/>
  <c r="AZ108" i="21"/>
  <c r="AZ117" i="21" s="1"/>
  <c r="AZ118" i="21" s="1"/>
  <c r="BN118" i="20"/>
  <c r="BZ71" i="21"/>
  <c r="BZ115" i="21" s="1"/>
  <c r="CU71" i="21"/>
  <c r="CU115" i="21" s="1"/>
  <c r="CP71" i="21"/>
  <c r="CP115" i="21" s="1"/>
  <c r="BU71" i="21"/>
  <c r="BU115" i="21" s="1"/>
  <c r="BO33" i="21"/>
  <c r="CT33" i="21"/>
  <c r="CT113" i="21" s="1"/>
  <c r="BY33" i="21"/>
  <c r="BY113" i="21" s="1"/>
  <c r="BT33" i="21"/>
  <c r="CO33" i="21"/>
  <c r="CO113" i="21" s="1"/>
  <c r="BC110" i="20"/>
  <c r="CA70" i="21"/>
  <c r="CA108" i="20"/>
  <c r="CS52" i="21"/>
  <c r="CS114" i="21" s="1"/>
  <c r="BX52" i="21"/>
  <c r="BX114" i="21" s="1"/>
  <c r="BA108" i="21"/>
  <c r="BA117" i="21" s="1"/>
  <c r="BA118" i="21" s="1"/>
  <c r="BM108" i="21"/>
  <c r="BM117" i="21" s="1"/>
  <c r="BM118" i="21" s="1"/>
  <c r="BC33" i="21"/>
  <c r="CQ71" i="21"/>
  <c r="CQ115" i="21" s="1"/>
  <c r="BV71" i="21"/>
  <c r="BV115" i="21" s="1"/>
  <c r="BZ33" i="21"/>
  <c r="BZ113" i="21" s="1"/>
  <c r="CU33" i="21"/>
  <c r="CU113" i="21" s="1"/>
  <c r="CO52" i="21"/>
  <c r="BT52" i="21"/>
  <c r="AX118" i="21"/>
  <c r="BX71" i="21"/>
  <c r="BX115" i="21" s="1"/>
  <c r="CS71" i="21"/>
  <c r="CS115" i="21" s="1"/>
  <c r="BX33" i="21"/>
  <c r="BX113" i="21" s="1"/>
  <c r="CS33" i="21"/>
  <c r="CS113" i="21" s="1"/>
  <c r="CK52" i="21"/>
  <c r="CK114" i="21" s="1"/>
  <c r="CH114" i="21"/>
  <c r="CS117" i="20"/>
  <c r="BK118" i="21"/>
  <c r="BO52" i="21"/>
  <c r="BO114" i="21" s="1"/>
  <c r="BP114" i="21" s="1"/>
  <c r="CT52" i="21"/>
  <c r="CT114" i="21" s="1"/>
  <c r="BY52" i="21"/>
  <c r="BY114" i="21" s="1"/>
  <c r="BG117" i="21"/>
  <c r="BG118" i="21" s="1"/>
  <c r="CR71" i="21"/>
  <c r="CR115" i="21" s="1"/>
  <c r="BW71" i="21"/>
  <c r="BW115" i="21" s="1"/>
  <c r="BM118" i="20"/>
  <c r="AV118" i="21"/>
  <c r="CR33" i="21"/>
  <c r="CR113" i="21" s="1"/>
  <c r="BW33" i="21"/>
  <c r="BW113" i="21" s="1"/>
  <c r="U108" i="21"/>
  <c r="W108" i="21"/>
  <c r="CN108" i="21"/>
  <c r="CI108" i="21"/>
  <c r="CI117" i="21" s="1"/>
  <c r="CI118" i="21" s="1"/>
  <c r="BS108" i="21"/>
  <c r="CH108" i="21"/>
  <c r="V108" i="21"/>
  <c r="AY118" i="21"/>
  <c r="BZ52" i="21"/>
  <c r="BZ114" i="21" s="1"/>
  <c r="CU52" i="21"/>
  <c r="CU114" i="21" s="1"/>
  <c r="AU117" i="21"/>
  <c r="AU118" i="21" s="1"/>
  <c r="AW118" i="21"/>
  <c r="BH118" i="21"/>
  <c r="CQ33" i="21"/>
  <c r="CQ113" i="21" s="1"/>
  <c r="BV33" i="21"/>
  <c r="BV113" i="21" s="1"/>
  <c r="CP52" i="21"/>
  <c r="CP114" i="21" s="1"/>
  <c r="BU52" i="21"/>
  <c r="BU114" i="21" s="1"/>
  <c r="CK71" i="21"/>
  <c r="CK115" i="21" s="1"/>
  <c r="CH115" i="21"/>
  <c r="BV52" i="21"/>
  <c r="BV114" i="21" s="1"/>
  <c r="CQ52" i="21"/>
  <c r="CQ114" i="21" s="1"/>
  <c r="BB108" i="21"/>
  <c r="BB117" i="21" s="1"/>
  <c r="BB118" i="21" s="1"/>
  <c r="BN108" i="21"/>
  <c r="BN117" i="21" s="1"/>
  <c r="BN118" i="21" s="1"/>
  <c r="BY71" i="21"/>
  <c r="BY115" i="21" s="1"/>
  <c r="CT71" i="21"/>
  <c r="CT115" i="21" s="1"/>
  <c r="BT71" i="21"/>
  <c r="CO71" i="21"/>
  <c r="BA118" i="20"/>
  <c r="BI118" i="21"/>
  <c r="BU33" i="21"/>
  <c r="BU113" i="21" s="1"/>
  <c r="CP33" i="21"/>
  <c r="CP113" i="21" s="1"/>
  <c r="CK33" i="21"/>
  <c r="CH113" i="21"/>
  <c r="BY118" i="20"/>
  <c r="CA116" i="21"/>
  <c r="CW116" i="21" s="1"/>
  <c r="BZ118" i="20"/>
  <c r="CA116" i="20"/>
  <c r="CW116" i="20" s="1"/>
  <c r="CA113" i="20"/>
  <c r="CV128" i="4"/>
  <c r="CA123" i="4"/>
  <c r="CB125" i="4" s="1"/>
  <c r="CX128" i="4"/>
  <c r="CX118" i="4"/>
  <c r="CA119" i="4"/>
  <c r="CX119" i="4" s="1"/>
  <c r="BX118" i="20" l="1"/>
  <c r="CV117" i="20"/>
  <c r="CV118" i="20" s="1"/>
  <c r="BU108" i="21"/>
  <c r="BU117" i="21" s="1"/>
  <c r="BU118" i="21" s="1"/>
  <c r="CP108" i="21"/>
  <c r="CP117" i="21" s="1"/>
  <c r="CP118" i="21" s="1"/>
  <c r="BT108" i="21"/>
  <c r="BT117" i="21" s="1"/>
  <c r="CO108" i="21"/>
  <c r="CO117" i="21" s="1"/>
  <c r="BW108" i="21"/>
  <c r="BW117" i="21" s="1"/>
  <c r="BW118" i="21" s="1"/>
  <c r="CR108" i="21"/>
  <c r="CR117" i="21" s="1"/>
  <c r="CR118" i="21" s="1"/>
  <c r="CQ108" i="21"/>
  <c r="CQ117" i="21" s="1"/>
  <c r="CQ118" i="21" s="1"/>
  <c r="BV108" i="21"/>
  <c r="BV117" i="21" s="1"/>
  <c r="BV118" i="21" s="1"/>
  <c r="CA110" i="20"/>
  <c r="CK118" i="20"/>
  <c r="CU124" i="20" s="1"/>
  <c r="CS118" i="20"/>
  <c r="CV110" i="20"/>
  <c r="BC118" i="20"/>
  <c r="BC120" i="20" s="1"/>
  <c r="CA117" i="20"/>
  <c r="CW117" i="20" s="1"/>
  <c r="BC108" i="21"/>
  <c r="BC117" i="21" s="1"/>
  <c r="BD117" i="21" s="1"/>
  <c r="BO118" i="20"/>
  <c r="BP113" i="20"/>
  <c r="CK113" i="21"/>
  <c r="CU108" i="21"/>
  <c r="CU117" i="21" s="1"/>
  <c r="CU118" i="21" s="1"/>
  <c r="BZ108" i="21"/>
  <c r="BZ117" i="21" s="1"/>
  <c r="BZ118" i="21" s="1"/>
  <c r="BS117" i="21"/>
  <c r="BS118" i="21" s="1"/>
  <c r="BT114" i="21"/>
  <c r="CA52" i="21"/>
  <c r="CA114" i="21" s="1"/>
  <c r="CW114" i="21" s="1"/>
  <c r="BC113" i="21"/>
  <c r="CN117" i="21"/>
  <c r="CN118" i="21" s="1"/>
  <c r="BO113" i="21"/>
  <c r="CO115" i="21"/>
  <c r="CV71" i="21"/>
  <c r="CV115" i="21" s="1"/>
  <c r="BT115" i="21"/>
  <c r="CA71" i="21"/>
  <c r="CA115" i="21" s="1"/>
  <c r="CW115" i="21" s="1"/>
  <c r="CS108" i="21"/>
  <c r="CS117" i="21" s="1"/>
  <c r="CS118" i="21" s="1"/>
  <c r="BX108" i="21"/>
  <c r="BX117" i="21" s="1"/>
  <c r="BX118" i="21" s="1"/>
  <c r="BO108" i="21"/>
  <c r="BO117" i="21" s="1"/>
  <c r="BP117" i="21" s="1"/>
  <c r="CO114" i="21"/>
  <c r="CV52" i="21"/>
  <c r="CV114" i="21" s="1"/>
  <c r="BT113" i="21"/>
  <c r="CA33" i="21"/>
  <c r="CV33" i="21"/>
  <c r="CT108" i="21"/>
  <c r="CT117" i="21" s="1"/>
  <c r="CT118" i="21" s="1"/>
  <c r="BY108" i="21"/>
  <c r="BY117" i="21" s="1"/>
  <c r="BY118" i="21" s="1"/>
  <c r="CH117" i="21"/>
  <c r="CH118" i="21" s="1"/>
  <c r="CK108" i="21"/>
  <c r="CK117" i="21" s="1"/>
  <c r="CW113" i="20"/>
  <c r="CV126" i="4"/>
  <c r="CV125" i="4"/>
  <c r="CA124" i="4"/>
  <c r="CK123" i="20" l="1"/>
  <c r="CK124" i="20" s="1"/>
  <c r="BC123" i="20"/>
  <c r="CA122" i="20"/>
  <c r="BC121" i="20"/>
  <c r="BC122" i="20" s="1"/>
  <c r="BD118" i="20"/>
  <c r="CA118" i="20"/>
  <c r="CU123" i="20" s="1"/>
  <c r="BC110" i="21"/>
  <c r="CK118" i="21"/>
  <c r="CK123" i="21" s="1"/>
  <c r="CK124" i="21" s="1"/>
  <c r="CK110" i="21"/>
  <c r="CO118" i="21"/>
  <c r="CV108" i="21"/>
  <c r="CV117" i="21" s="1"/>
  <c r="BD113" i="21"/>
  <c r="BC118" i="21"/>
  <c r="CV113" i="21"/>
  <c r="BP118" i="20"/>
  <c r="CA113" i="21"/>
  <c r="BO110" i="21"/>
  <c r="BT118" i="21"/>
  <c r="BO118" i="21"/>
  <c r="BP113" i="21"/>
  <c r="CA108" i="21"/>
  <c r="CA117" i="21" s="1"/>
  <c r="CW117" i="21" s="1"/>
  <c r="CV123" i="20"/>
  <c r="CW124" i="20"/>
  <c r="CW128" i="20" s="1"/>
  <c r="G49" i="2" s="1"/>
  <c r="CU128" i="20"/>
  <c r="CX123" i="4"/>
  <c r="CV129" i="4"/>
  <c r="CV127" i="4"/>
  <c r="CW122" i="20" l="1"/>
  <c r="CA119" i="20"/>
  <c r="CW118" i="20"/>
  <c r="CA123" i="20"/>
  <c r="CA124" i="20" s="1"/>
  <c r="CV118" i="21"/>
  <c r="CV123" i="21" s="1"/>
  <c r="CV110" i="21"/>
  <c r="CU124" i="21"/>
  <c r="CU128" i="21" s="1"/>
  <c r="BP118" i="21"/>
  <c r="CV126" i="20"/>
  <c r="CV129" i="20" s="1"/>
  <c r="CA110" i="21"/>
  <c r="BC120" i="21"/>
  <c r="BC123" i="21"/>
  <c r="CA122" i="21"/>
  <c r="BC121" i="21"/>
  <c r="BD118" i="21"/>
  <c r="CW113" i="21"/>
  <c r="CA118" i="21"/>
  <c r="CV125" i="20"/>
  <c r="CV127" i="20" s="1"/>
  <c r="CU126" i="20"/>
  <c r="CU129" i="20" s="1"/>
  <c r="CW123" i="20"/>
  <c r="CU125" i="20"/>
  <c r="CU127" i="20" s="1"/>
  <c r="CX125" i="4"/>
  <c r="G35" i="2" s="1"/>
  <c r="CX126" i="4"/>
  <c r="G37" i="2" l="1"/>
  <c r="CW124" i="21"/>
  <c r="CW128" i="21" s="1"/>
  <c r="I49" i="2" s="1"/>
  <c r="CV126" i="21"/>
  <c r="CV129" i="21" s="1"/>
  <c r="CW122" i="21"/>
  <c r="CV125" i="21"/>
  <c r="CV127" i="21" s="1"/>
  <c r="CU123" i="21"/>
  <c r="CW118" i="21"/>
  <c r="CA123" i="21"/>
  <c r="CA124" i="21" s="1"/>
  <c r="CA119" i="21"/>
  <c r="BC122" i="21"/>
  <c r="CW126" i="20"/>
  <c r="CW129" i="20" s="1"/>
  <c r="CW125" i="20"/>
  <c r="CW127" i="20" s="1"/>
  <c r="CX129" i="4"/>
  <c r="CX127" i="4"/>
  <c r="K49" i="2" l="1"/>
  <c r="CU126" i="21"/>
  <c r="CU129" i="21" s="1"/>
  <c r="CU125" i="21"/>
  <c r="CU127" i="21" s="1"/>
  <c r="CW123" i="21"/>
  <c r="CW125" i="21" s="1"/>
  <c r="CW127" i="21" s="1"/>
  <c r="K53" i="2" s="1"/>
  <c r="K55" i="2" l="1"/>
  <c r="CW126" i="21"/>
  <c r="CW129" i="21" s="1"/>
  <c r="I53" i="2" l="1"/>
  <c r="I55" i="2" s="1"/>
  <c r="J81" i="22" l="1"/>
  <c r="K81" i="22" s="1"/>
  <c r="CI92" i="19"/>
  <c r="CI117" i="19" s="1"/>
  <c r="CI118" i="19" s="1"/>
  <c r="Q92" i="19"/>
  <c r="BT92" i="19" s="1"/>
  <c r="V92" i="19"/>
  <c r="BY92" i="19" s="1"/>
  <c r="BY117" i="19" s="1"/>
  <c r="BY118" i="19" s="1"/>
  <c r="W92" i="19"/>
  <c r="BZ92" i="19" s="1"/>
  <c r="BZ117" i="19" s="1"/>
  <c r="BZ118" i="19" s="1"/>
  <c r="T92" i="19"/>
  <c r="CR92" i="19" s="1"/>
  <c r="CR117" i="19" s="1"/>
  <c r="CR118" i="19" s="1"/>
  <c r="CH92" i="19"/>
  <c r="CN92" i="19"/>
  <c r="CN117" i="19" s="1"/>
  <c r="CN118" i="19" s="1"/>
  <c r="BS92" i="19"/>
  <c r="BS117" i="19" s="1"/>
  <c r="BS118" i="19" s="1"/>
  <c r="R92" i="19"/>
  <c r="CP92" i="19" s="1"/>
  <c r="CP117" i="19" s="1"/>
  <c r="CP118" i="19" s="1"/>
  <c r="S92" i="19"/>
  <c r="CQ92" i="19" s="1"/>
  <c r="CQ117" i="19" s="1"/>
  <c r="CQ118" i="19" s="1"/>
  <c r="U92" i="19"/>
  <c r="BX92" i="19" s="1"/>
  <c r="BX117" i="19" s="1"/>
  <c r="BX118" i="19" s="1"/>
  <c r="CK92" i="19" l="1"/>
  <c r="CK110" i="19" s="1"/>
  <c r="CU92" i="19"/>
  <c r="CU117" i="19" s="1"/>
  <c r="CU118" i="19" s="1"/>
  <c r="BW92" i="19"/>
  <c r="BW117" i="19" s="1"/>
  <c r="BW118" i="19" s="1"/>
  <c r="BV92" i="19"/>
  <c r="BV117" i="19" s="1"/>
  <c r="BV118" i="19" s="1"/>
  <c r="CH117" i="19"/>
  <c r="CH118" i="19" s="1"/>
  <c r="BU92" i="19"/>
  <c r="BU117" i="19" s="1"/>
  <c r="BU118" i="19" s="1"/>
  <c r="CS92" i="19"/>
  <c r="CS117" i="19" s="1"/>
  <c r="CS118" i="19" s="1"/>
  <c r="CT92" i="19"/>
  <c r="CT117" i="19" s="1"/>
  <c r="CT118" i="19" s="1"/>
  <c r="M81" i="22"/>
  <c r="BT117" i="19"/>
  <c r="BT118" i="19" s="1"/>
  <c r="CO92" i="19"/>
  <c r="CK117" i="19" l="1"/>
  <c r="CK118" i="19" s="1"/>
  <c r="CK123" i="19" s="1"/>
  <c r="CK124" i="19" s="1"/>
  <c r="CA92" i="19"/>
  <c r="CA110" i="19" s="1"/>
  <c r="CO117" i="19"/>
  <c r="CO118" i="19" s="1"/>
  <c r="CV92" i="19"/>
  <c r="CA117" i="19" l="1"/>
  <c r="CW117" i="19" s="1"/>
  <c r="CU124" i="19"/>
  <c r="CW124" i="19" s="1"/>
  <c r="CW128" i="19" s="1"/>
  <c r="E49" i="2" s="1"/>
  <c r="CV117" i="19"/>
  <c r="CV118" i="19" s="1"/>
  <c r="CV123" i="19" s="1"/>
  <c r="CV110" i="19"/>
  <c r="CA118" i="19" l="1"/>
  <c r="CU123" i="19" s="1"/>
  <c r="CU128" i="19"/>
  <c r="CV125" i="19"/>
  <c r="CV127" i="19" s="1"/>
  <c r="CV126" i="19"/>
  <c r="CV129" i="19" s="1"/>
  <c r="CA119" i="19" l="1"/>
  <c r="CW118" i="19"/>
  <c r="CA123" i="19"/>
  <c r="CA124" i="19" s="1"/>
  <c r="CW123" i="19"/>
  <c r="CU126" i="19"/>
  <c r="CU129" i="19" s="1"/>
  <c r="CU125" i="19"/>
  <c r="CU127" i="19" s="1"/>
  <c r="CW125" i="19" l="1"/>
  <c r="CW127" i="19" s="1"/>
  <c r="CW126" i="19"/>
  <c r="CW129" i="19" s="1"/>
  <c r="G53" i="2" l="1"/>
  <c r="G55" i="2" s="1"/>
  <c r="E53" i="2"/>
  <c r="E55" i="2" s="1"/>
</calcChain>
</file>

<file path=xl/sharedStrings.xml><?xml version="1.0" encoding="utf-8"?>
<sst xmlns="http://schemas.openxmlformats.org/spreadsheetml/2006/main" count="3572" uniqueCount="645">
  <si>
    <t>NC</t>
  </si>
  <si>
    <t>Padrão</t>
  </si>
  <si>
    <t>Vencimento PCCTAE Atual</t>
  </si>
  <si>
    <t>Proposta</t>
  </si>
  <si>
    <t>Efetivos</t>
  </si>
  <si>
    <t>Total</t>
  </si>
  <si>
    <t>% de Aumento</t>
  </si>
  <si>
    <t>Folha Atual Anual</t>
  </si>
  <si>
    <t>A</t>
  </si>
  <si>
    <t>Inicial</t>
  </si>
  <si>
    <t>Folha Proposta Anual</t>
  </si>
  <si>
    <t>Final</t>
  </si>
  <si>
    <t>Impacto Anual</t>
  </si>
  <si>
    <t>B</t>
  </si>
  <si>
    <t>C</t>
  </si>
  <si>
    <t>D</t>
  </si>
  <si>
    <t>E</t>
  </si>
  <si>
    <t>Vencimento Atual com IQ
(10%)</t>
  </si>
  <si>
    <t>Vencimento Atual com IQ
(15%)</t>
  </si>
  <si>
    <t>Vencimento Atual com IQ
(20%)</t>
  </si>
  <si>
    <t>Vencimento Atual com IQ
(25%)</t>
  </si>
  <si>
    <t>Vencimento Atual com IQ
(30%)</t>
  </si>
  <si>
    <t>Vencimento Atual com IQ
(52%)</t>
  </si>
  <si>
    <t>Vencimento Atual com IQ
(75%)</t>
  </si>
  <si>
    <t>-</t>
  </si>
  <si>
    <t>Vencimento Atual</t>
  </si>
  <si>
    <t>Nº de Servidores Efetivos</t>
  </si>
  <si>
    <t>Nº de Servidores Aposentados e Pensionistas</t>
  </si>
  <si>
    <t>Folha Atual Efetivos</t>
  </si>
  <si>
    <t>Folha Atual Aposentados e Pensionistas</t>
  </si>
  <si>
    <t>Folha Proposta Efetivo</t>
  </si>
  <si>
    <t>Folha RSC</t>
  </si>
  <si>
    <t>Padrão de Vencimento</t>
  </si>
  <si>
    <t>Percentual de Impacto</t>
  </si>
  <si>
    <r>
      <rPr>
        <sz val="10"/>
        <color theme="1"/>
        <rFont val="Arial"/>
        <family val="2"/>
      </rPr>
      <t xml:space="preserve">Proposta
</t>
    </r>
    <r>
      <rPr>
        <sz val="8"/>
        <color theme="1"/>
        <rFont val="Arial"/>
        <family val="2"/>
      </rPr>
      <t>Vencimento com IQ
(10%)</t>
    </r>
  </si>
  <si>
    <r>
      <rPr>
        <sz val="10"/>
        <color theme="1"/>
        <rFont val="Arial"/>
        <family val="2"/>
      </rPr>
      <t xml:space="preserve">Proposta
</t>
    </r>
    <r>
      <rPr>
        <sz val="8"/>
        <color theme="1"/>
        <rFont val="Arial"/>
        <family val="2"/>
      </rPr>
      <t>Vencimento com IQ
(15%)</t>
    </r>
  </si>
  <si>
    <r>
      <rPr>
        <sz val="10"/>
        <color theme="1"/>
        <rFont val="Arial"/>
        <family val="2"/>
      </rPr>
      <t xml:space="preserve">Proposta
</t>
    </r>
    <r>
      <rPr>
        <sz val="8"/>
        <color theme="1"/>
        <rFont val="Arial"/>
        <family val="2"/>
      </rPr>
      <t>Vencimento com IQ
(20%)</t>
    </r>
  </si>
  <si>
    <r>
      <rPr>
        <sz val="10"/>
        <color theme="1"/>
        <rFont val="Arial"/>
        <family val="2"/>
      </rPr>
      <t xml:space="preserve">Proposta
</t>
    </r>
    <r>
      <rPr>
        <sz val="8"/>
        <color theme="1"/>
        <rFont val="Arial"/>
        <family val="2"/>
      </rPr>
      <t>Vencimento com IQ
(25%)</t>
    </r>
  </si>
  <si>
    <r>
      <rPr>
        <sz val="10"/>
        <color theme="1"/>
        <rFont val="Arial"/>
        <family val="2"/>
      </rPr>
      <t xml:space="preserve">Proposta
</t>
    </r>
    <r>
      <rPr>
        <sz val="8"/>
        <color theme="1"/>
        <rFont val="Arial"/>
        <family val="2"/>
      </rPr>
      <t>Vencimento com IQ
(30%)</t>
    </r>
  </si>
  <si>
    <r>
      <rPr>
        <sz val="10"/>
        <color theme="1"/>
        <rFont val="Arial"/>
        <family val="2"/>
      </rPr>
      <t xml:space="preserve">Proposta
</t>
    </r>
    <r>
      <rPr>
        <sz val="8"/>
        <color theme="1"/>
        <rFont val="Arial"/>
        <family val="2"/>
      </rPr>
      <t>Vencimento com IQ
(52%)</t>
    </r>
  </si>
  <si>
    <r>
      <rPr>
        <sz val="10"/>
        <color theme="1"/>
        <rFont val="Arial"/>
        <family val="2"/>
      </rPr>
      <t xml:space="preserve">Proposta
</t>
    </r>
    <r>
      <rPr>
        <sz val="8"/>
        <color theme="1"/>
        <rFont val="Arial"/>
        <family val="2"/>
      </rPr>
      <t>Vencimento com IQ
(75%)</t>
    </r>
  </si>
  <si>
    <t>Nº de Serv. Efetivos
Sem IQ</t>
  </si>
  <si>
    <t>Nº de Serv. Efetivos
IQ (10%)</t>
  </si>
  <si>
    <t>Nº de Serv. Efetivos
IQ (15%)</t>
  </si>
  <si>
    <t>Nº de Serv. Efetivos
IQ (20%)</t>
  </si>
  <si>
    <t>Nº de Serv. Efetivos
IQ (25%)</t>
  </si>
  <si>
    <t>Nº de Serv. Efetivos
IQ (30%)</t>
  </si>
  <si>
    <t>Nº de Serv. Efetivos
IQ (52%)</t>
  </si>
  <si>
    <t>Nº de Serv. Efetivos
IQ (75%)</t>
  </si>
  <si>
    <t>Total de Servidore Efetivos</t>
  </si>
  <si>
    <t>Nº de Serv. Aposentados e Pensionistas
Sem IQ</t>
  </si>
  <si>
    <t>Nº de Serv. Aposentados e Pensionistas
IQ (10%)</t>
  </si>
  <si>
    <t>Nº de Serv. Aposentados e Pensionistas
IQ (15%)</t>
  </si>
  <si>
    <t>Nº de Serv. Aposentados e Pensionistas
IQ (20%)</t>
  </si>
  <si>
    <t>Nº de Serv. Aposentados e Pensionistas
IQ (25%)</t>
  </si>
  <si>
    <t>Nº de Serv. Aposentados e Pensionistas
IQ (30%)</t>
  </si>
  <si>
    <t>Nº de Serv. Aposentados e Pensionistas
IQ (52%)</t>
  </si>
  <si>
    <t>Nº de Serv. Aposentados e Pensionistas
IQ (75%)</t>
  </si>
  <si>
    <t>Total de Servidore Aposentados e Pensionistas</t>
  </si>
  <si>
    <t>Folha Atual Efetivos
Sem IQ</t>
  </si>
  <si>
    <t>Folha Atual Efetivos
IQ (10%)</t>
  </si>
  <si>
    <t>Folha Atual Efetivos
IQ (15%)</t>
  </si>
  <si>
    <t>Folha Atual Efetivos
IQ (20%)</t>
  </si>
  <si>
    <t>Folha Atual Efetivos
IQ (25%)</t>
  </si>
  <si>
    <t>Folha Atual Efetivos
IQ (30%)</t>
  </si>
  <si>
    <t>Folha Atual Efetivos
IQ (52%)</t>
  </si>
  <si>
    <t>Folha Atual Efetivos
IQ (75%)</t>
  </si>
  <si>
    <t>Folha Atual Efetivos
TOTAL</t>
  </si>
  <si>
    <t>Folha Atual Aposentados e Pensionistas e Pensionistas
Sem IQ</t>
  </si>
  <si>
    <t>Folha Atual Aposentados e Pensionistas
IQ (10%)</t>
  </si>
  <si>
    <t>Folha Atual Aposentados e Pensionistas
IQ (15%)</t>
  </si>
  <si>
    <t>Folha Atual Aposentados e Pensionistas
IQ (20%)</t>
  </si>
  <si>
    <t>Folha Atual Aposentados e Pensionistas
IQ (25%)</t>
  </si>
  <si>
    <t>Folha Atual Aposentados e Pensionistas
IQ (30%)</t>
  </si>
  <si>
    <t>Folha Atual Aposentados e Pensionistas
IQ (52%)</t>
  </si>
  <si>
    <t>Folha Atual Aposentados e Pensionistas
IQ (75%)</t>
  </si>
  <si>
    <t>Folha Atual Aposentados e Pensionistas
TOTAL</t>
  </si>
  <si>
    <t>Impacto Folha Efetivos Proposta
Sem IQ</t>
  </si>
  <si>
    <t>Impacto Folha Efetivos Proposta
IQ (10%)</t>
  </si>
  <si>
    <t>Impacto Folha Efetivos Proposta
IQ (15%)</t>
  </si>
  <si>
    <t>Impacto Folha Efetivos Proposta
IQ (20%)</t>
  </si>
  <si>
    <t>Impacto Folha Efetivos Proposta
IQ (25%)</t>
  </si>
  <si>
    <t>Impacto Folha Efetivos Proposta
IQ (30%)</t>
  </si>
  <si>
    <t>Impacto Folha Efetivos Proposta
IQ (52%)</t>
  </si>
  <si>
    <t>Impacto Folha Efetivos Proposta
IQ (75%)</t>
  </si>
  <si>
    <t>Impacto Folha Efetivos Efetivos Proposta
Total</t>
  </si>
  <si>
    <t>Impacto 
Sem IQ - (Dif. 10% a 25%)</t>
  </si>
  <si>
    <t>Impacto no
IQ (10%) - (Dif. 15%)</t>
  </si>
  <si>
    <t>Impacto no
IQ (15%) - (Dif. 10%)</t>
  </si>
  <si>
    <t>Impacto no
IQ (20%) - (Dif. 5%)</t>
  </si>
  <si>
    <t>Impacto RSC no
IQ (25%) - (Dif. 5%)</t>
  </si>
  <si>
    <t>Impacto RSC no
IQ (30%) - (Dif. 22%)</t>
  </si>
  <si>
    <t>Impacto RSC no
IQ (52%) - (Dif. 23%)</t>
  </si>
  <si>
    <t>Impacto RSC no IQ (75%)</t>
  </si>
  <si>
    <t>Total de Servidores Efetivos</t>
  </si>
  <si>
    <t>Folha Atual
Sem IQ</t>
  </si>
  <si>
    <t>Folha Atual
IQ (10%)</t>
  </si>
  <si>
    <t>Folha Atual
IQ (15%)</t>
  </si>
  <si>
    <t>Folha Atual
IQ (20%)</t>
  </si>
  <si>
    <t>Folha Atual
IQ (25%)</t>
  </si>
  <si>
    <t>Folha Atual
IQ (30%)</t>
  </si>
  <si>
    <t>Folha Atual
IQ (52%)</t>
  </si>
  <si>
    <t>Folha Atual
IQ (75%)</t>
  </si>
  <si>
    <t>Folha Atual
TOTAL</t>
  </si>
  <si>
    <t>Vencimento Médio Com IQ</t>
  </si>
  <si>
    <t>Diferença</t>
  </si>
  <si>
    <t>Aposentados e Pensionistas</t>
  </si>
  <si>
    <t>Impacto Anual sem RSC</t>
  </si>
  <si>
    <t>Impacto Anual com RSC</t>
  </si>
  <si>
    <t>Step</t>
  </si>
  <si>
    <t>APOSENTADO</t>
  </si>
  <si>
    <t>APOSENTADO Total</t>
  </si>
  <si>
    <t>ATIVO</t>
  </si>
  <si>
    <t>ATIVO Total</t>
  </si>
  <si>
    <t>INST_PENSAO</t>
  </si>
  <si>
    <t>INST_PENSAO Total</t>
  </si>
  <si>
    <t>Total geral</t>
  </si>
  <si>
    <t>CO_CLASSE</t>
  </si>
  <si>
    <t>CO_PADRAO</t>
  </si>
  <si>
    <t>Parâmetros Utilizados</t>
  </si>
  <si>
    <t>Referência:</t>
  </si>
  <si>
    <t>Vencimento</t>
  </si>
  <si>
    <t>(Referência)</t>
  </si>
  <si>
    <t>Referência IQ</t>
  </si>
  <si>
    <t>IQ Atual</t>
  </si>
  <si>
    <t>IQ Fasubra</t>
  </si>
  <si>
    <t>Folha Proposta Aposentados e Pensionistas</t>
  </si>
  <si>
    <t>Impacto Folha Aposentados e Pensionistas Proposta
Sem IQ</t>
  </si>
  <si>
    <t>Impacto Folha Aposentados e Pensionistas Proposta
IQ (10%)</t>
  </si>
  <si>
    <t>Impacto Folha Aposentados e Pensionistas Proposta
IQ (15%)</t>
  </si>
  <si>
    <t>Impacto Folha Aposentados e Pensionistas Proposta
IQ (20%)</t>
  </si>
  <si>
    <t>Impacto Folha Aposentados e Pensionistas Proposta
IQ (25%)</t>
  </si>
  <si>
    <t>Impacto Folha Aposentados e Pensionistas Proposta
IQ (30%)</t>
  </si>
  <si>
    <t>Impacto Folha Aposentados e Pensionistas Proposta
IQ (52%)</t>
  </si>
  <si>
    <t>Impacto Folha Aposentados e Pensionistas Proposta
IQ (75%)</t>
  </si>
  <si>
    <t>Impacto Folha Aposentados e Pensionistas Proposta
Total</t>
  </si>
  <si>
    <t>Outubro</t>
  </si>
  <si>
    <t>Maio</t>
  </si>
  <si>
    <t>Impacto Mensal Sem RSC</t>
  </si>
  <si>
    <t>Impacto Mensal Com RSC</t>
  </si>
  <si>
    <t>Janeiro</t>
  </si>
  <si>
    <t>Fevereiro</t>
  </si>
  <si>
    <t>Março</t>
  </si>
  <si>
    <t>Abril</t>
  </si>
  <si>
    <t>Junho</t>
  </si>
  <si>
    <t>Julho</t>
  </si>
  <si>
    <t>Agosto</t>
  </si>
  <si>
    <t>Setembro</t>
  </si>
  <si>
    <t>Novembro</t>
  </si>
  <si>
    <t>Dezembro</t>
  </si>
  <si>
    <t>RSC Mensal</t>
  </si>
  <si>
    <r>
      <t xml:space="preserve">RSC com 13º
</t>
    </r>
    <r>
      <rPr>
        <sz val="8"/>
        <color theme="1"/>
        <rFont val="Arial"/>
        <family val="2"/>
      </rPr>
      <t>( 13º + Férias)</t>
    </r>
  </si>
  <si>
    <t>Proposta 2024</t>
  </si>
  <si>
    <t>Proposta 2025</t>
  </si>
  <si>
    <t>Ano Corrente</t>
  </si>
  <si>
    <t>Ano Anterior</t>
  </si>
  <si>
    <t>Distribuição do Aumento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</si>
  <si>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</si>
  <si>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</si>
  <si>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</si>
  <si>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</si>
  <si>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</si>
  <si>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</si>
  <si>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</si>
  <si>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</si>
  <si>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</si>
  <si>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</si>
  <si>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</si>
  <si>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</si>
  <si>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</si>
  <si>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</si>
  <si>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</si>
  <si>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</si>
  <si>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A204</t>
  </si>
  <si>
    <t>A205</t>
  </si>
  <si>
    <t>A206</t>
  </si>
  <si>
    <t>A207</t>
  </si>
  <si>
    <t>A208</t>
  </si>
  <si>
    <t>A209</t>
  </si>
  <si>
    <t>A210</t>
  </si>
  <si>
    <t>A211</t>
  </si>
  <si>
    <t>A212</t>
  </si>
  <si>
    <t>A213</t>
  </si>
  <si>
    <t>A214</t>
  </si>
  <si>
    <t>A215</t>
  </si>
  <si>
    <t>A216</t>
  </si>
  <si>
    <t>A303</t>
  </si>
  <si>
    <t>A306</t>
  </si>
  <si>
    <t>A307</t>
  </si>
  <si>
    <t>A308</t>
  </si>
  <si>
    <t>A309</t>
  </si>
  <si>
    <t>A310</t>
  </si>
  <si>
    <t>A311</t>
  </si>
  <si>
    <t>A312</t>
  </si>
  <si>
    <t>A313</t>
  </si>
  <si>
    <t>A314</t>
  </si>
  <si>
    <t>A315</t>
  </si>
  <si>
    <t>A316</t>
  </si>
  <si>
    <t>A402</t>
  </si>
  <si>
    <t>A403</t>
  </si>
  <si>
    <t>A404</t>
  </si>
  <si>
    <t>A405</t>
  </si>
  <si>
    <t>A406</t>
  </si>
  <si>
    <t>A407</t>
  </si>
  <si>
    <t>A408</t>
  </si>
  <si>
    <t>A409</t>
  </si>
  <si>
    <t>A410</t>
  </si>
  <si>
    <t>A411</t>
  </si>
  <si>
    <t>A412</t>
  </si>
  <si>
    <t>A413</t>
  </si>
  <si>
    <t>A414</t>
  </si>
  <si>
    <t>A415</t>
  </si>
  <si>
    <t>A416</t>
  </si>
  <si>
    <t>B101</t>
  </si>
  <si>
    <t>B102</t>
  </si>
  <si>
    <t>B103</t>
  </si>
  <si>
    <t>B104</t>
  </si>
  <si>
    <t>B105</t>
  </si>
  <si>
    <t>B106</t>
  </si>
  <si>
    <t>B107</t>
  </si>
  <si>
    <t>B108</t>
  </si>
  <si>
    <t>B109</t>
  </si>
  <si>
    <t>B110</t>
  </si>
  <si>
    <t>B111</t>
  </si>
  <si>
    <t>B112</t>
  </si>
  <si>
    <t>B113</t>
  </si>
  <si>
    <t>B114</t>
  </si>
  <si>
    <t>B115</t>
  </si>
  <si>
    <t>B116</t>
  </si>
  <si>
    <t>B202</t>
  </si>
  <si>
    <t>B203</t>
  </si>
  <si>
    <t>B204</t>
  </si>
  <si>
    <t>B205</t>
  </si>
  <si>
    <t>B206</t>
  </si>
  <si>
    <t>B207</t>
  </si>
  <si>
    <t>B208</t>
  </si>
  <si>
    <t>B209</t>
  </si>
  <si>
    <t>B210</t>
  </si>
  <si>
    <t>B211</t>
  </si>
  <si>
    <t>B212</t>
  </si>
  <si>
    <t>B213</t>
  </si>
  <si>
    <t>B214</t>
  </si>
  <si>
    <t>B215</t>
  </si>
  <si>
    <t>B216</t>
  </si>
  <si>
    <t>B303</t>
  </si>
  <si>
    <t>B304</t>
  </si>
  <si>
    <t>B305</t>
  </si>
  <si>
    <t>B306</t>
  </si>
  <si>
    <t>B307</t>
  </si>
  <si>
    <t>B308</t>
  </si>
  <si>
    <t>B309</t>
  </si>
  <si>
    <t>B310</t>
  </si>
  <si>
    <t>B311</t>
  </si>
  <si>
    <t>B312</t>
  </si>
  <si>
    <t>B313</t>
  </si>
  <si>
    <t>B314</t>
  </si>
  <si>
    <t>B315</t>
  </si>
  <si>
    <t>B316</t>
  </si>
  <si>
    <t>B401</t>
  </si>
  <si>
    <t>B404</t>
  </si>
  <si>
    <t>B405</t>
  </si>
  <si>
    <t>B406</t>
  </si>
  <si>
    <t>B407</t>
  </si>
  <si>
    <t>B408</t>
  </si>
  <si>
    <t>B409</t>
  </si>
  <si>
    <t>B410</t>
  </si>
  <si>
    <t>B411</t>
  </si>
  <si>
    <t>B412</t>
  </si>
  <si>
    <t>B413</t>
  </si>
  <si>
    <t>B414</t>
  </si>
  <si>
    <t>B415</t>
  </si>
  <si>
    <t>B416</t>
  </si>
  <si>
    <t>C101</t>
  </si>
  <si>
    <t>C102</t>
  </si>
  <si>
    <t>C103</t>
  </si>
  <si>
    <t>C104</t>
  </si>
  <si>
    <t>C105</t>
  </si>
  <si>
    <t>C106</t>
  </si>
  <si>
    <t>C107</t>
  </si>
  <si>
    <t>C108</t>
  </si>
  <si>
    <t>C109</t>
  </si>
  <si>
    <t>C110</t>
  </si>
  <si>
    <t>C111</t>
  </si>
  <si>
    <t>C112</t>
  </si>
  <si>
    <t>C113</t>
  </si>
  <si>
    <t>C114</t>
  </si>
  <si>
    <t>C115</t>
  </si>
  <si>
    <t>C116</t>
  </si>
  <si>
    <t>C201</t>
  </si>
  <si>
    <t>C202</t>
  </si>
  <si>
    <t>C203</t>
  </si>
  <si>
    <t>C204</t>
  </si>
  <si>
    <t>C205</t>
  </si>
  <si>
    <t>C206</t>
  </si>
  <si>
    <t>C207</t>
  </si>
  <si>
    <t>C208</t>
  </si>
  <si>
    <t>C209</t>
  </si>
  <si>
    <t>C210</t>
  </si>
  <si>
    <t>C211</t>
  </si>
  <si>
    <t>C212</t>
  </si>
  <si>
    <t>C213</t>
  </si>
  <si>
    <t>C214</t>
  </si>
  <si>
    <t>C215</t>
  </si>
  <si>
    <t>C216</t>
  </si>
  <si>
    <t>C301</t>
  </si>
  <si>
    <t>C302</t>
  </si>
  <si>
    <t>C303</t>
  </si>
  <si>
    <t>C304</t>
  </si>
  <si>
    <t>C305</t>
  </si>
  <si>
    <t>C306</t>
  </si>
  <si>
    <t>C307</t>
  </si>
  <si>
    <t>C308</t>
  </si>
  <si>
    <t>C309</t>
  </si>
  <si>
    <t>C310</t>
  </si>
  <si>
    <t>C311</t>
  </si>
  <si>
    <t>C312</t>
  </si>
  <si>
    <t>C313</t>
  </si>
  <si>
    <t>C314</t>
  </si>
  <si>
    <t>C315</t>
  </si>
  <si>
    <t>C316</t>
  </si>
  <si>
    <t>C402</t>
  </si>
  <si>
    <t>C403</t>
  </si>
  <si>
    <t>C404</t>
  </si>
  <si>
    <t>C405</t>
  </si>
  <si>
    <t>C406</t>
  </si>
  <si>
    <t>C407</t>
  </si>
  <si>
    <t>C408</t>
  </si>
  <si>
    <t>C409</t>
  </si>
  <si>
    <t>C410</t>
  </si>
  <si>
    <t>C411</t>
  </si>
  <si>
    <t>C412</t>
  </si>
  <si>
    <t>C413</t>
  </si>
  <si>
    <t>C414</t>
  </si>
  <si>
    <t>C415</t>
  </si>
  <si>
    <t>C416</t>
  </si>
  <si>
    <t>D101</t>
  </si>
  <si>
    <t>D102</t>
  </si>
  <si>
    <t>D103</t>
  </si>
  <si>
    <t>D104</t>
  </si>
  <si>
    <t>D105</t>
  </si>
  <si>
    <t>D106</t>
  </si>
  <si>
    <t>D107</t>
  </si>
  <si>
    <t>D108</t>
  </si>
  <si>
    <t>D109</t>
  </si>
  <si>
    <t>D110</t>
  </si>
  <si>
    <t>D111</t>
  </si>
  <si>
    <t>D112</t>
  </si>
  <si>
    <t>D113</t>
  </si>
  <si>
    <t>D114</t>
  </si>
  <si>
    <t>D115</t>
  </si>
  <si>
    <t>D116</t>
  </si>
  <si>
    <t>D201</t>
  </si>
  <si>
    <t>D202</t>
  </si>
  <si>
    <t>D203</t>
  </si>
  <si>
    <t>D204</t>
  </si>
  <si>
    <t>D205</t>
  </si>
  <si>
    <t>D206</t>
  </si>
  <si>
    <t>D207</t>
  </si>
  <si>
    <t>D208</t>
  </si>
  <si>
    <t>D209</t>
  </si>
  <si>
    <t>D210</t>
  </si>
  <si>
    <t>D211</t>
  </si>
  <si>
    <t>D212</t>
  </si>
  <si>
    <t>D213</t>
  </si>
  <si>
    <t>D214</t>
  </si>
  <si>
    <t>D215</t>
  </si>
  <si>
    <t>D216</t>
  </si>
  <si>
    <t>D301</t>
  </si>
  <si>
    <t>D302</t>
  </si>
  <si>
    <t>D303</t>
  </si>
  <si>
    <t>D304</t>
  </si>
  <si>
    <t>D305</t>
  </si>
  <si>
    <t>D306</t>
  </si>
  <si>
    <t>D307</t>
  </si>
  <si>
    <t>D308</t>
  </si>
  <si>
    <t>D309</t>
  </si>
  <si>
    <t>D310</t>
  </si>
  <si>
    <t>D311</t>
  </si>
  <si>
    <t>D312</t>
  </si>
  <si>
    <t>D313</t>
  </si>
  <si>
    <t>D314</t>
  </si>
  <si>
    <t>D315</t>
  </si>
  <si>
    <t>D316</t>
  </si>
  <si>
    <t>D401</t>
  </si>
  <si>
    <t>D402</t>
  </si>
  <si>
    <t>D403</t>
  </si>
  <si>
    <t>D404</t>
  </si>
  <si>
    <t>D405</t>
  </si>
  <si>
    <t>D406</t>
  </si>
  <si>
    <t>D407</t>
  </si>
  <si>
    <t>D408</t>
  </si>
  <si>
    <t>D409</t>
  </si>
  <si>
    <t>D410</t>
  </si>
  <si>
    <t>D411</t>
  </si>
  <si>
    <t>D412</t>
  </si>
  <si>
    <t>D413</t>
  </si>
  <si>
    <t>D414</t>
  </si>
  <si>
    <t>D415</t>
  </si>
  <si>
    <t>D416</t>
  </si>
  <si>
    <t>E101</t>
  </si>
  <si>
    <t>E102</t>
  </si>
  <si>
    <t>E103</t>
  </si>
  <si>
    <t>E104</t>
  </si>
  <si>
    <t>E105</t>
  </si>
  <si>
    <t>E106</t>
  </si>
  <si>
    <t>E107</t>
  </si>
  <si>
    <t>E108</t>
  </si>
  <si>
    <t>E109</t>
  </si>
  <si>
    <t>E110</t>
  </si>
  <si>
    <t>E111</t>
  </si>
  <si>
    <t>E112</t>
  </si>
  <si>
    <t>E113</t>
  </si>
  <si>
    <t>E114</t>
  </si>
  <si>
    <t>E115</t>
  </si>
  <si>
    <t>E116</t>
  </si>
  <si>
    <t>E201</t>
  </si>
  <si>
    <t>E202</t>
  </si>
  <si>
    <t>E203</t>
  </si>
  <si>
    <t>E204</t>
  </si>
  <si>
    <t>E205</t>
  </si>
  <si>
    <t>E206</t>
  </si>
  <si>
    <t>E207</t>
  </si>
  <si>
    <t>E208</t>
  </si>
  <si>
    <t>E209</t>
  </si>
  <si>
    <t>E210</t>
  </si>
  <si>
    <t>E211</t>
  </si>
  <si>
    <t>E212</t>
  </si>
  <si>
    <t>E213</t>
  </si>
  <si>
    <t>E214</t>
  </si>
  <si>
    <t>E215</t>
  </si>
  <si>
    <t>E216</t>
  </si>
  <si>
    <t>E301</t>
  </si>
  <si>
    <t>E302</t>
  </si>
  <si>
    <t>E303</t>
  </si>
  <si>
    <t>E304</t>
  </si>
  <si>
    <t>E305</t>
  </si>
  <si>
    <t>E306</t>
  </si>
  <si>
    <t>E307</t>
  </si>
  <si>
    <t>E308</t>
  </si>
  <si>
    <t>E309</t>
  </si>
  <si>
    <t>E310</t>
  </si>
  <si>
    <t>E311</t>
  </si>
  <si>
    <t>E312</t>
  </si>
  <si>
    <t>E313</t>
  </si>
  <si>
    <t>E314</t>
  </si>
  <si>
    <t>E315</t>
  </si>
  <si>
    <t>E316</t>
  </si>
  <si>
    <t>E401</t>
  </si>
  <si>
    <t>E402</t>
  </si>
  <si>
    <t>E403</t>
  </si>
  <si>
    <t>E404</t>
  </si>
  <si>
    <t>E405</t>
  </si>
  <si>
    <t>E406</t>
  </si>
  <si>
    <t>E407</t>
  </si>
  <si>
    <t>E408</t>
  </si>
  <si>
    <t>E409</t>
  </si>
  <si>
    <t>E410</t>
  </si>
  <si>
    <t>E411</t>
  </si>
  <si>
    <t>E412</t>
  </si>
  <si>
    <t>E413</t>
  </si>
  <si>
    <t>E414</t>
  </si>
  <si>
    <t>E415</t>
  </si>
  <si>
    <t>E416</t>
  </si>
  <si>
    <t>AP1</t>
  </si>
  <si>
    <t>AP2</t>
  </si>
  <si>
    <t>AP3</t>
  </si>
  <si>
    <t>AP4</t>
  </si>
  <si>
    <t>AP5</t>
  </si>
  <si>
    <t>AP6</t>
  </si>
  <si>
    <t>AP7</t>
  </si>
  <si>
    <t>AP8</t>
  </si>
  <si>
    <t>AP9</t>
  </si>
  <si>
    <t>AP10</t>
  </si>
  <si>
    <t>AP11</t>
  </si>
  <si>
    <t>AP12</t>
  </si>
  <si>
    <t>AP13</t>
  </si>
  <si>
    <t>AP14</t>
  </si>
  <si>
    <t>AP15</t>
  </si>
  <si>
    <t>AP16</t>
  </si>
  <si>
    <t>AP17</t>
  </si>
  <si>
    <t>AP18</t>
  </si>
  <si>
    <t>AP19</t>
  </si>
  <si>
    <t>BP1</t>
  </si>
  <si>
    <t>BP2</t>
  </si>
  <si>
    <t>BP3</t>
  </si>
  <si>
    <t>BP4</t>
  </si>
  <si>
    <t>BP5</t>
  </si>
  <si>
    <t>BP6</t>
  </si>
  <si>
    <t>BP7</t>
  </si>
  <si>
    <t>BP8</t>
  </si>
  <si>
    <t>BP9</t>
  </si>
  <si>
    <t>BP10</t>
  </si>
  <si>
    <t>BP11</t>
  </si>
  <si>
    <t>BP12</t>
  </si>
  <si>
    <t>BP13</t>
  </si>
  <si>
    <t>BP14</t>
  </si>
  <si>
    <t>BP15</t>
  </si>
  <si>
    <t>BP16</t>
  </si>
  <si>
    <t>BP17</t>
  </si>
  <si>
    <t>BP18</t>
  </si>
  <si>
    <t>BP19</t>
  </si>
  <si>
    <t>CP1</t>
  </si>
  <si>
    <t>CP2</t>
  </si>
  <si>
    <t>CP3</t>
  </si>
  <si>
    <t>CP4</t>
  </si>
  <si>
    <t>CP5</t>
  </si>
  <si>
    <t>CP6</t>
  </si>
  <si>
    <t>CP7</t>
  </si>
  <si>
    <t>CP8</t>
  </si>
  <si>
    <t>CP9</t>
  </si>
  <si>
    <t>CP10</t>
  </si>
  <si>
    <t>CP11</t>
  </si>
  <si>
    <t>CP12</t>
  </si>
  <si>
    <t>CP13</t>
  </si>
  <si>
    <t>CP14</t>
  </si>
  <si>
    <t>CP15</t>
  </si>
  <si>
    <t>CP16</t>
  </si>
  <si>
    <t>CP17</t>
  </si>
  <si>
    <t>CP18</t>
  </si>
  <si>
    <t>C401</t>
  </si>
  <si>
    <t>CP19</t>
  </si>
  <si>
    <t>DP1</t>
  </si>
  <si>
    <t>DP2</t>
  </si>
  <si>
    <t>DP3</t>
  </si>
  <si>
    <t>DP4</t>
  </si>
  <si>
    <t>DP5</t>
  </si>
  <si>
    <t>DP6</t>
  </si>
  <si>
    <t>DP7</t>
  </si>
  <si>
    <t>DP8</t>
  </si>
  <si>
    <t>DP9</t>
  </si>
  <si>
    <t>DP10</t>
  </si>
  <si>
    <t>DP11</t>
  </si>
  <si>
    <t>DP12</t>
  </si>
  <si>
    <t>DP13</t>
  </si>
  <si>
    <t>DP14</t>
  </si>
  <si>
    <t>DP15</t>
  </si>
  <si>
    <t>DP16</t>
  </si>
  <si>
    <t>DP17</t>
  </si>
  <si>
    <t>DP18</t>
  </si>
  <si>
    <t>DP19</t>
  </si>
  <si>
    <t>EP1</t>
  </si>
  <si>
    <t>EP2</t>
  </si>
  <si>
    <t>EP3</t>
  </si>
  <si>
    <t>EP4</t>
  </si>
  <si>
    <t>EP5</t>
  </si>
  <si>
    <t>EP6</t>
  </si>
  <si>
    <t>EP7</t>
  </si>
  <si>
    <t>EP8</t>
  </si>
  <si>
    <t>EP9</t>
  </si>
  <si>
    <t>EP10</t>
  </si>
  <si>
    <t>EP11</t>
  </si>
  <si>
    <t>EP12</t>
  </si>
  <si>
    <t>EP13</t>
  </si>
  <si>
    <t>EP14</t>
  </si>
  <si>
    <t>EP15</t>
  </si>
  <si>
    <t>EP16</t>
  </si>
  <si>
    <t>EP17</t>
  </si>
  <si>
    <t>EP18</t>
  </si>
  <si>
    <t>EP19</t>
  </si>
  <si>
    <t>Fator Ativo</t>
  </si>
  <si>
    <t>Fator Aposentados e Pensionistas</t>
  </si>
  <si>
    <r>
      <t xml:space="preserve">Folha Atual Anual
</t>
    </r>
    <r>
      <rPr>
        <sz val="8"/>
        <color theme="1"/>
        <rFont val="Arial"/>
        <family val="2"/>
      </rPr>
      <t>(Venc. + IQ + 13º + Férias + Outras Rubricas*)</t>
    </r>
  </si>
  <si>
    <t>Outras Rubricas</t>
  </si>
  <si>
    <r>
      <t xml:space="preserve">Folha Proposta Anual
</t>
    </r>
    <r>
      <rPr>
        <sz val="8"/>
        <color theme="1"/>
        <rFont val="Arial"/>
        <family val="2"/>
      </rPr>
      <t>(Venc. + IQ + 13º + Férias  + Outras Rubricas*)</t>
    </r>
  </si>
  <si>
    <t>R$</t>
  </si>
  <si>
    <t>Simulação</t>
  </si>
  <si>
    <t>Incentivo à Qualificação (IQ) - Simulação</t>
  </si>
  <si>
    <t>Proposta FASUBRA</t>
  </si>
  <si>
    <t>% Adesão RSC 2024</t>
  </si>
  <si>
    <t>% Adesão RSC 2025</t>
  </si>
  <si>
    <t>% Adesão RSC 2026</t>
  </si>
  <si>
    <t>Referência (% Aumento Inícial E):</t>
  </si>
  <si>
    <r>
      <t xml:space="preserve">Quadro Comparativo
</t>
    </r>
    <r>
      <rPr>
        <sz val="10"/>
        <rFont val="Arial"/>
        <family val="2"/>
        <scheme val="minor"/>
      </rPr>
      <t>(Efeito Anual)</t>
    </r>
  </si>
  <si>
    <r>
      <t xml:space="preserve">A </t>
    </r>
    <r>
      <rPr>
        <b/>
        <sz val="8"/>
        <color theme="1"/>
        <rFont val="Arial"/>
        <family val="2"/>
      </rPr>
      <t>(Fundamental Incompleto)</t>
    </r>
  </si>
  <si>
    <r>
      <t xml:space="preserve">B </t>
    </r>
    <r>
      <rPr>
        <b/>
        <sz val="8"/>
        <color theme="1"/>
        <rFont val="Arial"/>
        <family val="2"/>
      </rPr>
      <t>(Fundamental Completo)</t>
    </r>
  </si>
  <si>
    <r>
      <t xml:space="preserve">C </t>
    </r>
    <r>
      <rPr>
        <b/>
        <sz val="8"/>
        <color theme="1"/>
        <rFont val="Arial"/>
        <family val="2"/>
      </rPr>
      <t>(Fundamental/Médio)</t>
    </r>
  </si>
  <si>
    <r>
      <t xml:space="preserve">D </t>
    </r>
    <r>
      <rPr>
        <b/>
        <sz val="8"/>
        <color theme="1"/>
        <rFont val="Arial"/>
        <family val="2"/>
      </rPr>
      <t>(Nível Médio)</t>
    </r>
  </si>
  <si>
    <r>
      <t xml:space="preserve">E </t>
    </r>
    <r>
      <rPr>
        <b/>
        <sz val="8"/>
        <color theme="1"/>
        <rFont val="Arial"/>
        <family val="2"/>
      </rPr>
      <t>(Nível Superior)</t>
    </r>
  </si>
  <si>
    <r>
      <t xml:space="preserve">RSC Anual
</t>
    </r>
    <r>
      <rPr>
        <sz val="8"/>
        <color theme="1"/>
        <rFont val="Arial"/>
        <family val="2"/>
      </rPr>
      <t>( 13º + Férias)</t>
    </r>
  </si>
  <si>
    <t>Ano de Exercício</t>
  </si>
  <si>
    <t>I</t>
  </si>
  <si>
    <t>II</t>
  </si>
  <si>
    <t>III</t>
  </si>
  <si>
    <t>IV</t>
  </si>
  <si>
    <t>Doutorado
75%</t>
  </si>
  <si>
    <t>Mestrado
52%</t>
  </si>
  <si>
    <t>Espec.
30%</t>
  </si>
  <si>
    <t>Graduação
25%</t>
  </si>
  <si>
    <t>%
2024</t>
  </si>
  <si>
    <t>%
2025</t>
  </si>
  <si>
    <t>%
2026</t>
  </si>
  <si>
    <t>→</t>
  </si>
  <si>
    <t>Nenhum</t>
  </si>
  <si>
    <t>% Adesão RSC 2027</t>
  </si>
  <si>
    <t>Mês de Implantação Aumento (Data Base)</t>
  </si>
  <si>
    <t>EVOLUÇÃO DO VENCIMENTO BÁSICO CONFORME PROPOSTA</t>
  </si>
  <si>
    <t>Fundam.
10%</t>
  </si>
  <si>
    <t>Médio
15%</t>
  </si>
  <si>
    <t>Técnico
20%</t>
  </si>
  <si>
    <t>% Relação A em relação a E</t>
  </si>
  <si>
    <t>Rubricas Vinculadas</t>
  </si>
  <si>
    <t>Vencimento, 13º, Férias, Insalubridade, Periculosidade, Raio-X, Ionizante, Anuênio, etc)</t>
  </si>
  <si>
    <t>Efetivo, Aposentado e Pensionista</t>
  </si>
  <si>
    <t>Vínculos</t>
  </si>
  <si>
    <t>% Relação B em relação a E</t>
  </si>
  <si>
    <t>% Relação C em relação a E</t>
  </si>
  <si>
    <t>% Relação D em relação a E</t>
  </si>
  <si>
    <t>Rel. Atual</t>
  </si>
  <si>
    <t>Aumento Absoluto</t>
  </si>
  <si>
    <t>Proposta Atual Fasubra (34,34%)</t>
  </si>
  <si>
    <t>O objetivo do simulador é fornecer uma ferramenta ágil de projeção de impactos na matriz de cargos do PCCTAE e no motante orçamentário, utilizando como premissa as variáveis contidas na proposta das entidades sindicais no processo de reestruturação da carreira, realizada no âmbito do grupo de trabalho vinculada à Comissão Nacional de Supervisão da Carreira dos Cargos Técnico-Administrativos em Educação (CNS). A fonte dos dados utilizada foi o SIAPE - Referêcia Fevereiro de 2024.</t>
  </si>
  <si>
    <t>Intervalo</t>
  </si>
  <si>
    <r>
      <t xml:space="preserve">Percentual de Aumento Ponderado
</t>
    </r>
    <r>
      <rPr>
        <sz val="8"/>
        <color rgb="FF002060"/>
        <rFont val="Arial"/>
        <family val="2"/>
      </rPr>
      <t>(Considerando o Volume de Pessoas em Cada Padrão de Vencimento, a Classe e o Vencimento)</t>
    </r>
  </si>
  <si>
    <t>Efeito progressão
(12 meses)</t>
  </si>
  <si>
    <t>Efeito Progressão a cada 12 meses
(em 3 anos)</t>
  </si>
  <si>
    <t>Percentual de Ajuste Anual</t>
  </si>
  <si>
    <t>Vencimento 2024</t>
  </si>
  <si>
    <t>Vencimento 2025</t>
  </si>
  <si>
    <r>
      <t xml:space="preserve">Simulador de Propostas PCCTAE (Versão 2.0)
</t>
    </r>
    <r>
      <rPr>
        <sz val="10"/>
        <color theme="0"/>
        <rFont val="Arial"/>
        <family val="2"/>
      </rPr>
      <t>Desenvolvimento: Convidados especialistas da ASTEC/PROGESP - UFRN
Validação dos Dados: Convidados especialistas do IFPB e UNB</t>
    </r>
  </si>
  <si>
    <t>Folha Anual Atual</t>
  </si>
  <si>
    <t>(Serivores Ativo, Aposentado e Pensionista)
(Venc. + IQ + 13º + Férias + Outras Rubricas)</t>
  </si>
  <si>
    <t>(Servidores Ativos)
( 13º + Férias)</t>
  </si>
  <si>
    <t>Impacto Progressão</t>
  </si>
  <si>
    <t>Impacto Total na Folha Anual (Proposta)</t>
  </si>
  <si>
    <t>(Com efeitos observados ao final do 3º ano, pois os 2 primeiros anos são contabilizados como cresc.vegetativo) 
(Servidores Ativos)
( 13º + Férias)</t>
  </si>
  <si>
    <t>Impacto Total na Folha Anual (Acumulado)</t>
  </si>
  <si>
    <t>Demonstrativo de Impacto no Fluxo Anual (Simulação)</t>
  </si>
  <si>
    <t>10,34% a.a. em 2024/2025/2026</t>
  </si>
  <si>
    <t>Impacto
Proposta Atual MGI</t>
  </si>
  <si>
    <t>Proposta Atual MGI (12,82%)</t>
  </si>
  <si>
    <t>Rel. MGI</t>
  </si>
  <si>
    <t>Rel. Fasubra</t>
  </si>
  <si>
    <t>←</t>
  </si>
  <si>
    <t>0% em 2024
9% em 2025
3,5% em 2026</t>
  </si>
  <si>
    <t>A partir de 2027</t>
  </si>
  <si>
    <t>Percentual Acumulado</t>
  </si>
  <si>
    <t>PV</t>
  </si>
  <si>
    <t>Tempo</t>
  </si>
  <si>
    <t>Step Acum</t>
  </si>
  <si>
    <t>Estrutura Atual</t>
  </si>
  <si>
    <t>Estrutura Nova</t>
  </si>
  <si>
    <t>Efeito Progressão - Exemplo NC-D</t>
  </si>
  <si>
    <t>Venc</t>
  </si>
  <si>
    <t>Tempo Acum</t>
  </si>
  <si>
    <t>Impacto
Proposta FASUBRA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</si>
</sst>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 -416]#,##0"/>
    <numFmt numFmtId="165" formatCode="[$R$ -416]#,##0.0"/>
    <numFmt numFmtId="166" formatCode="[$R$ -416]#,##0.00"/>
    <numFmt numFmtId="167" formatCode="#,##0.0"/>
    <numFmt numFmtId="168" formatCode="&quot;(&quot;0.0%\ &quot;do Nível E)&quot;"/>
    <numFmt numFmtId="169" formatCode="&quot;R$&quot;\ #,##0.0"/>
    <numFmt numFmtId="170" formatCode="#,##0.000"/>
    <numFmt numFmtId="171" formatCode="&quot;R$&quot;\ #,##0.0;[Red]\-&quot;R$&quot;\ #,##0.0"/>
    <numFmt numFmtId="172" formatCode="0.000%"/>
    <numFmt numFmtId="173" formatCode="_-&quot;R$&quot;\ * #,##0.0_-;\-&quot;R$&quot;\ * #,##0.0_-;_-&quot;R$&quot;\ * &quot;-&quot;??_-;_-@_-"/>
    <numFmt numFmtId="174" formatCode="_-&quot;R$&quot;\ * #,##0.0_-;\-&quot;R$&quot;\ * #,##0.0_-;_-&quot;R$&quot;\ * &quot;-&quot;?_-;_-@_-"/>
    <numFmt numFmtId="175" formatCode="0.0%"/>
    <numFmt numFmtId="176" formatCode="&quot;R$&quot;\ #,##0.00"/>
    <numFmt numFmtId="177" formatCode="0.0"/>
  </numFmts>
  <fonts count="82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9"/>
      <color rgb="FF0070C0"/>
      <name val="Arial"/>
      <family val="2"/>
    </font>
    <font>
      <sz val="9"/>
      <color theme="0" tint="-0.499984740745262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  <scheme val="minor"/>
    </font>
    <font>
      <b/>
      <sz val="8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0"/>
      <color rgb="FF0070C0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10"/>
      <color theme="0" tint="-0.34998626667073579"/>
      <name val="Arial"/>
      <family val="2"/>
      <scheme val="minor"/>
    </font>
    <font>
      <b/>
      <sz val="9"/>
      <color rgb="FF0070C0"/>
      <name val="Arial"/>
      <family val="2"/>
    </font>
    <font>
      <b/>
      <sz val="9"/>
      <color theme="0"/>
      <name val="Arial"/>
      <family val="2"/>
      <scheme val="minor"/>
    </font>
    <font>
      <b/>
      <sz val="9"/>
      <name val="Arial"/>
      <family val="2"/>
      <scheme val="minor"/>
    </font>
    <font>
      <b/>
      <sz val="8"/>
      <color theme="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0" tint="-0.499984740745262"/>
      <name val="Arial"/>
      <family val="2"/>
      <scheme val="minor"/>
    </font>
    <font>
      <b/>
      <sz val="9"/>
      <color rgb="FF002060"/>
      <name val="Arial"/>
      <family val="2"/>
    </font>
    <font>
      <sz val="8"/>
      <color rgb="FF002060"/>
      <name val="Arial"/>
      <family val="2"/>
    </font>
    <font>
      <b/>
      <sz val="9"/>
      <color theme="5" tint="-0.499984740745262"/>
      <name val="Arial"/>
      <family val="2"/>
    </font>
    <font>
      <b/>
      <sz val="14"/>
      <name val="Arial"/>
      <family val="2"/>
      <scheme val="minor"/>
    </font>
    <font>
      <b/>
      <sz val="12"/>
      <name val="Arial"/>
      <family val="2"/>
      <scheme val="minor"/>
    </font>
    <font>
      <sz val="7"/>
      <color theme="1"/>
      <name val="Arial"/>
      <family val="2"/>
    </font>
    <font>
      <sz val="9"/>
      <color rgb="FF002060"/>
      <name val="Arial"/>
      <family val="2"/>
      <scheme val="minor"/>
    </font>
    <font>
      <sz val="9"/>
      <color theme="8" tint="-0.499984740745262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sz val="9"/>
      <color theme="1" tint="0.249977111117893"/>
      <name val="Arial"/>
      <family val="2"/>
      <scheme val="minor"/>
    </font>
    <font>
      <sz val="9"/>
      <color theme="0"/>
      <name val="Arial"/>
      <family val="2"/>
      <scheme val="minor"/>
    </font>
    <font>
      <b/>
      <sz val="9"/>
      <color rgb="FF000000"/>
      <name val="Calibri"/>
      <family val="2"/>
    </font>
    <font>
      <sz val="7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3" tint="0.34998626667073579"/>
      <name val="Arial"/>
      <family val="2"/>
    </font>
    <font>
      <b/>
      <sz val="9"/>
      <color theme="0" tint="-4.9989318521683403E-2"/>
      <name val="Arial"/>
      <family val="2"/>
    </font>
    <font>
      <b/>
      <sz val="8"/>
      <color rgb="FF002060"/>
      <name val="Arial"/>
      <family val="2"/>
    </font>
    <font>
      <b/>
      <sz val="10"/>
      <color theme="0"/>
      <name val="Arial"/>
      <family val="2"/>
    </font>
    <font>
      <b/>
      <sz val="9"/>
      <color theme="8" tint="-0.499984740745262"/>
      <name val="Arial"/>
      <family val="2"/>
    </font>
    <font>
      <b/>
      <sz val="9"/>
      <color rgb="FFFF0000"/>
      <name val="Arial"/>
      <family val="2"/>
    </font>
    <font>
      <b/>
      <sz val="9"/>
      <color rgb="FFFF0000"/>
      <name val="Arial"/>
      <family val="2"/>
      <scheme val="minor"/>
    </font>
    <font>
      <b/>
      <sz val="9"/>
      <color theme="7" tint="-0.499984740745262"/>
      <name val="Arial"/>
      <family val="2"/>
    </font>
    <font>
      <sz val="9"/>
      <color theme="7" tint="-0.499984740745262"/>
      <name val="Arial"/>
      <family val="2"/>
      <scheme val="minor"/>
    </font>
    <font>
      <b/>
      <sz val="9"/>
      <color theme="8" tint="-0.499984740745262"/>
      <name val="Arial"/>
      <family val="2"/>
      <scheme val="minor"/>
    </font>
    <font>
      <sz val="9"/>
      <color theme="8" tint="-0.499984740745262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9"/>
      <color rgb="FF002060"/>
      <name val="Arial"/>
      <family val="2"/>
      <scheme val="minor"/>
    </font>
    <font>
      <sz val="7"/>
      <color rgb="FF002060"/>
      <name val="Arial"/>
      <family val="2"/>
    </font>
    <font>
      <sz val="9"/>
      <color rgb="FF002060"/>
      <name val="Arial"/>
      <family val="2"/>
    </font>
    <font>
      <sz val="9"/>
      <color theme="6" tint="-0.499984740745262"/>
      <name val="Arial"/>
      <family val="2"/>
      <scheme val="minor"/>
    </font>
    <font>
      <b/>
      <sz val="10"/>
      <name val="Calibri"/>
      <family val="2"/>
    </font>
    <font>
      <sz val="9"/>
      <color rgb="FFFF0000"/>
      <name val="Arial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7"/>
      <color rgb="FFFF0000"/>
      <name val="Arial"/>
      <family val="2"/>
    </font>
    <font>
      <sz val="9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0"/>
      <color rgb="FF000000"/>
      <name val="Dubai Light"/>
      <family val="2"/>
    </font>
    <font>
      <sz val="10"/>
      <color rgb="FF000000"/>
      <name val="Dubai Light"/>
      <family val="2"/>
    </font>
    <font>
      <b/>
      <sz val="9"/>
      <color rgb="FF000000"/>
      <name val="Dubai Light"/>
      <family val="2"/>
    </font>
    <font>
      <sz val="9"/>
      <color rgb="FF000000"/>
      <name val="Dubai Light"/>
      <family val="2"/>
    </font>
  </fonts>
  <fills count="3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theme="2" tint="-4.9989318521683403E-2"/>
        <bgColor rgb="FFCFE2F3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rgb="FFFCE5CD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rgb="FFCFE2F3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FCE5CD"/>
      </patternFill>
    </fill>
    <fill>
      <patternFill patternType="solid">
        <fgColor rgb="FFFFC000"/>
        <bgColor rgb="FFFCE5CD"/>
      </patternFill>
    </fill>
    <fill>
      <patternFill patternType="solid">
        <fgColor theme="7"/>
        <bgColor rgb="FFC9DAF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rgb="FFCFE2F3"/>
      </patternFill>
    </fill>
    <fill>
      <patternFill patternType="solid">
        <fgColor theme="7" tint="0.39997558519241921"/>
        <bgColor rgb="FFCFE2F3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C9DAF8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rgb="FFCFE2F3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249977111117893"/>
        <bgColor rgb="FFFCE5CD"/>
      </patternFill>
    </fill>
    <fill>
      <patternFill patternType="solid">
        <fgColor rgb="FF0070C0"/>
        <bgColor rgb="FFCFE2F3"/>
      </patternFill>
    </fill>
    <fill>
      <patternFill patternType="solid">
        <fgColor theme="4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4" fillId="0" borderId="0" applyFont="0" applyFill="0" applyBorder="0" applyAlignment="0" applyProtection="0"/>
    <xf numFmtId="0" fontId="35" fillId="0" borderId="10"/>
    <xf numFmtId="44" fontId="34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47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/>
    <xf numFmtId="166" fontId="1" fillId="0" borderId="0" xfId="0" applyNumberFormat="1" applyFont="1"/>
    <xf numFmtId="0" fontId="1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166" fontId="3" fillId="0" borderId="3" xfId="0" applyNumberFormat="1" applyFont="1" applyBorder="1" applyAlignment="1">
      <alignment horizontal="right"/>
    </xf>
    <xf numFmtId="0" fontId="3" fillId="0" borderId="0" xfId="0" applyFont="1"/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166" fontId="1" fillId="0" borderId="3" xfId="0" applyNumberFormat="1" applyFont="1" applyBorder="1" applyAlignment="1">
      <alignment horizontal="right"/>
    </xf>
    <xf numFmtId="0" fontId="1" fillId="0" borderId="3" xfId="0" applyFont="1" applyBorder="1"/>
    <xf numFmtId="0" fontId="3" fillId="0" borderId="3" xfId="0" applyFont="1" applyBorder="1"/>
    <xf numFmtId="10" fontId="1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right"/>
    </xf>
    <xf numFmtId="10" fontId="3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3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6" fontId="3" fillId="0" borderId="3" xfId="0" applyNumberFormat="1" applyFont="1" applyBorder="1"/>
    <xf numFmtId="166" fontId="1" fillId="0" borderId="0" xfId="0" applyNumberFormat="1" applyFont="1" applyAlignment="1">
      <alignment horizontal="right"/>
    </xf>
    <xf numFmtId="165" fontId="3" fillId="0" borderId="0" xfId="0" applyNumberFormat="1" applyFont="1"/>
    <xf numFmtId="3" fontId="1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3" xfId="0" applyNumberFormat="1" applyFont="1" applyBorder="1"/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4" borderId="8" xfId="0" applyFont="1" applyFill="1" applyBorder="1"/>
    <xf numFmtId="0" fontId="1" fillId="4" borderId="7" xfId="0" applyFont="1" applyFill="1" applyBorder="1" applyAlignment="1">
      <alignment horizontal="right"/>
    </xf>
    <xf numFmtId="165" fontId="1" fillId="4" borderId="7" xfId="0" applyNumberFormat="1" applyFont="1" applyFill="1" applyBorder="1"/>
    <xf numFmtId="165" fontId="1" fillId="4" borderId="12" xfId="0" applyNumberFormat="1" applyFont="1" applyFill="1" applyBorder="1" applyAlignment="1">
      <alignment vertical="center"/>
    </xf>
    <xf numFmtId="164" fontId="1" fillId="4" borderId="7" xfId="0" applyNumberFormat="1" applyFont="1" applyFill="1" applyBorder="1"/>
    <xf numFmtId="164" fontId="1" fillId="4" borderId="7" xfId="0" applyNumberFormat="1" applyFont="1" applyFill="1" applyBorder="1" applyAlignment="1">
      <alignment vertical="center"/>
    </xf>
    <xf numFmtId="0" fontId="3" fillId="4" borderId="8" xfId="0" applyFont="1" applyFill="1" applyBorder="1"/>
    <xf numFmtId="0" fontId="3" fillId="4" borderId="7" xfId="0" applyFont="1" applyFill="1" applyBorder="1"/>
    <xf numFmtId="164" fontId="3" fillId="4" borderId="7" xfId="0" applyNumberFormat="1" applyFont="1" applyFill="1" applyBorder="1"/>
    <xf numFmtId="0" fontId="6" fillId="4" borderId="3" xfId="0" applyFont="1" applyFill="1" applyBorder="1" applyAlignment="1">
      <alignment horizontal="right" vertical="center"/>
    </xf>
    <xf numFmtId="164" fontId="6" fillId="4" borderId="7" xfId="0" applyNumberFormat="1" applyFont="1" applyFill="1" applyBorder="1" applyAlignment="1">
      <alignment vertical="center"/>
    </xf>
    <xf numFmtId="0" fontId="3" fillId="4" borderId="3" xfId="0" applyFont="1" applyFill="1" applyBorder="1" applyAlignment="1">
      <alignment horizontal="right" vertical="center"/>
    </xf>
    <xf numFmtId="164" fontId="3" fillId="4" borderId="7" xfId="0" applyNumberFormat="1" applyFont="1" applyFill="1" applyBorder="1" applyAlignment="1">
      <alignment vertical="center"/>
    </xf>
    <xf numFmtId="9" fontId="3" fillId="0" borderId="0" xfId="0" applyNumberFormat="1" applyFont="1"/>
    <xf numFmtId="9" fontId="1" fillId="0" borderId="0" xfId="0" applyNumberFormat="1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1" fillId="10" borderId="13" xfId="0" applyFont="1" applyFill="1" applyBorder="1" applyAlignment="1">
      <alignment vertical="center"/>
    </xf>
    <xf numFmtId="167" fontId="22" fillId="0" borderId="10" xfId="0" applyNumberFormat="1" applyFont="1" applyBorder="1" applyAlignment="1">
      <alignment horizontal="center" vertical="center" wrapText="1"/>
    </xf>
    <xf numFmtId="164" fontId="0" fillId="0" borderId="0" xfId="0" applyNumberFormat="1"/>
    <xf numFmtId="16" fontId="0" fillId="0" borderId="0" xfId="0" applyNumberFormat="1"/>
    <xf numFmtId="164" fontId="25" fillId="0" borderId="0" xfId="0" applyNumberFormat="1" applyFont="1"/>
    <xf numFmtId="0" fontId="8" fillId="4" borderId="3" xfId="0" applyFont="1" applyFill="1" applyBorder="1" applyAlignment="1">
      <alignment horizontal="right" vertical="center" wrapText="1"/>
    </xf>
    <xf numFmtId="0" fontId="3" fillId="0" borderId="10" xfId="0" applyFont="1" applyBorder="1"/>
    <xf numFmtId="10" fontId="1" fillId="0" borderId="10" xfId="0" applyNumberFormat="1" applyFont="1" applyBorder="1"/>
    <xf numFmtId="166" fontId="5" fillId="0" borderId="10" xfId="0" applyNumberFormat="1" applyFont="1" applyBorder="1" applyAlignment="1">
      <alignment horizontal="right"/>
    </xf>
    <xf numFmtId="10" fontId="9" fillId="0" borderId="3" xfId="0" applyNumberFormat="1" applyFont="1" applyBorder="1"/>
    <xf numFmtId="0" fontId="9" fillId="0" borderId="3" xfId="0" applyFont="1" applyBorder="1"/>
    <xf numFmtId="4" fontId="9" fillId="9" borderId="10" xfId="0" applyNumberFormat="1" applyFont="1" applyFill="1" applyBorder="1" applyAlignment="1">
      <alignment horizontal="center"/>
    </xf>
    <xf numFmtId="4" fontId="0" fillId="9" borderId="0" xfId="0" applyNumberFormat="1" applyFill="1"/>
    <xf numFmtId="0" fontId="26" fillId="9" borderId="10" xfId="0" applyFont="1" applyFill="1" applyBorder="1"/>
    <xf numFmtId="0" fontId="14" fillId="6" borderId="13" xfId="0" applyFont="1" applyFill="1" applyBorder="1" applyAlignment="1">
      <alignment vertical="center"/>
    </xf>
    <xf numFmtId="0" fontId="27" fillId="8" borderId="10" xfId="0" applyFont="1" applyFill="1" applyBorder="1"/>
    <xf numFmtId="10" fontId="28" fillId="8" borderId="10" xfId="0" applyNumberFormat="1" applyFont="1" applyFill="1" applyBorder="1"/>
    <xf numFmtId="166" fontId="28" fillId="8" borderId="10" xfId="0" applyNumberFormat="1" applyFont="1" applyFill="1" applyBorder="1" applyAlignment="1">
      <alignment horizontal="right"/>
    </xf>
    <xf numFmtId="10" fontId="28" fillId="8" borderId="0" xfId="0" applyNumberFormat="1" applyFont="1" applyFill="1"/>
    <xf numFmtId="0" fontId="29" fillId="8" borderId="0" xfId="0" applyFont="1" applyFill="1"/>
    <xf numFmtId="0" fontId="27" fillId="8" borderId="0" xfId="0" applyFont="1" applyFill="1"/>
    <xf numFmtId="4" fontId="28" fillId="8" borderId="10" xfId="0" applyNumberFormat="1" applyFont="1" applyFill="1" applyBorder="1" applyAlignment="1">
      <alignment horizontal="center"/>
    </xf>
    <xf numFmtId="170" fontId="10" fillId="6" borderId="13" xfId="0" applyNumberFormat="1" applyFont="1" applyFill="1" applyBorder="1"/>
    <xf numFmtId="166" fontId="9" fillId="6" borderId="13" xfId="0" applyNumberFormat="1" applyFont="1" applyFill="1" applyBorder="1" applyAlignment="1">
      <alignment horizontal="right"/>
    </xf>
    <xf numFmtId="10" fontId="0" fillId="0" borderId="0" xfId="0" applyNumberFormat="1"/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3" fillId="11" borderId="3" xfId="0" applyFont="1" applyFill="1" applyBorder="1" applyAlignment="1">
      <alignment horizontal="right" vertical="center"/>
    </xf>
    <xf numFmtId="164" fontId="3" fillId="11" borderId="7" xfId="0" applyNumberFormat="1" applyFont="1" applyFill="1" applyBorder="1" applyAlignment="1">
      <alignment vertical="center"/>
    </xf>
    <xf numFmtId="0" fontId="21" fillId="8" borderId="21" xfId="0" applyFont="1" applyFill="1" applyBorder="1" applyAlignment="1">
      <alignment horizontal="left" vertical="center" wrapText="1"/>
    </xf>
    <xf numFmtId="0" fontId="19" fillId="11" borderId="3" xfId="0" applyFont="1" applyFill="1" applyBorder="1" applyAlignment="1">
      <alignment horizontal="right" vertical="center"/>
    </xf>
    <xf numFmtId="166" fontId="1" fillId="8" borderId="3" xfId="0" applyNumberFormat="1" applyFont="1" applyFill="1" applyBorder="1" applyAlignment="1">
      <alignment horizontal="right"/>
    </xf>
    <xf numFmtId="166" fontId="1" fillId="9" borderId="3" xfId="0" applyNumberFormat="1" applyFont="1" applyFill="1" applyBorder="1" applyAlignment="1">
      <alignment horizontal="right"/>
    </xf>
    <xf numFmtId="166" fontId="1" fillId="5" borderId="3" xfId="0" applyNumberFormat="1" applyFont="1" applyFill="1" applyBorder="1" applyAlignment="1">
      <alignment horizontal="right"/>
    </xf>
    <xf numFmtId="10" fontId="21" fillId="8" borderId="21" xfId="0" applyNumberFormat="1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0" fillId="7" borderId="0" xfId="0" applyFill="1"/>
    <xf numFmtId="0" fontId="35" fillId="0" borderId="0" xfId="0" applyFont="1"/>
    <xf numFmtId="0" fontId="36" fillId="8" borderId="13" xfId="0" applyFont="1" applyFill="1" applyBorder="1" applyAlignment="1">
      <alignment vertical="center" wrapText="1"/>
    </xf>
    <xf numFmtId="0" fontId="36" fillId="8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9" fontId="16" fillId="13" borderId="13" xfId="0" applyNumberFormat="1" applyFont="1" applyFill="1" applyBorder="1" applyAlignment="1">
      <alignment horizontal="center" vertical="center" wrapText="1"/>
    </xf>
    <xf numFmtId="164" fontId="16" fillId="13" borderId="13" xfId="0" applyNumberFormat="1" applyFont="1" applyFill="1" applyBorder="1" applyAlignment="1">
      <alignment horizontal="center" vertical="center" wrapText="1"/>
    </xf>
    <xf numFmtId="0" fontId="16" fillId="13" borderId="13" xfId="0" applyFont="1" applyFill="1" applyBorder="1" applyAlignment="1">
      <alignment horizontal="center" vertical="center" wrapText="1"/>
    </xf>
    <xf numFmtId="167" fontId="37" fillId="0" borderId="13" xfId="0" applyNumberFormat="1" applyFont="1" applyBorder="1" applyAlignment="1">
      <alignment horizontal="center" vertical="center" wrapText="1"/>
    </xf>
    <xf numFmtId="167" fontId="38" fillId="0" borderId="13" xfId="0" applyNumberFormat="1" applyFont="1" applyBorder="1" applyAlignment="1">
      <alignment horizontal="center" vertical="center" wrapText="1"/>
    </xf>
    <xf numFmtId="167" fontId="37" fillId="10" borderId="13" xfId="0" applyNumberFormat="1" applyFont="1" applyFill="1" applyBorder="1" applyAlignment="1">
      <alignment horizontal="center" vertical="center" wrapText="1"/>
    </xf>
    <xf numFmtId="167" fontId="38" fillId="10" borderId="13" xfId="0" applyNumberFormat="1" applyFont="1" applyFill="1" applyBorder="1" applyAlignment="1">
      <alignment horizontal="center" vertical="center" wrapText="1"/>
    </xf>
    <xf numFmtId="167" fontId="39" fillId="0" borderId="13" xfId="0" applyNumberFormat="1" applyFont="1" applyBorder="1" applyAlignment="1">
      <alignment horizontal="center" vertical="center" wrapText="1"/>
    </xf>
    <xf numFmtId="167" fontId="39" fillId="10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1" fillId="0" borderId="22" xfId="0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0" fontId="13" fillId="12" borderId="15" xfId="0" applyFont="1" applyFill="1" applyBorder="1" applyAlignment="1">
      <alignment horizontal="left" vertical="center"/>
    </xf>
    <xf numFmtId="0" fontId="15" fillId="12" borderId="15" xfId="0" applyFont="1" applyFill="1" applyBorder="1" applyAlignment="1">
      <alignment horizontal="left" vertical="center" wrapText="1"/>
    </xf>
    <xf numFmtId="10" fontId="30" fillId="12" borderId="15" xfId="0" applyNumberFormat="1" applyFont="1" applyFill="1" applyBorder="1" applyAlignment="1">
      <alignment vertical="center"/>
    </xf>
    <xf numFmtId="0" fontId="30" fillId="8" borderId="13" xfId="0" applyFont="1" applyFill="1" applyBorder="1" applyAlignment="1">
      <alignment vertical="center"/>
    </xf>
    <xf numFmtId="0" fontId="31" fillId="14" borderId="15" xfId="0" applyFont="1" applyFill="1" applyBorder="1" applyAlignment="1">
      <alignment horizontal="centerContinuous" vertical="center"/>
    </xf>
    <xf numFmtId="0" fontId="31" fillId="14" borderId="16" xfId="0" applyFont="1" applyFill="1" applyBorder="1" applyAlignment="1">
      <alignment horizontal="centerContinuous" vertical="center"/>
    </xf>
    <xf numFmtId="0" fontId="47" fillId="14" borderId="15" xfId="0" applyFont="1" applyFill="1" applyBorder="1" applyAlignment="1">
      <alignment horizontal="centerContinuous" vertical="center"/>
    </xf>
    <xf numFmtId="0" fontId="3" fillId="0" borderId="17" xfId="0" applyFont="1" applyBorder="1" applyAlignment="1">
      <alignment horizontal="left" wrapText="1"/>
    </xf>
    <xf numFmtId="168" fontId="18" fillId="0" borderId="18" xfId="0" applyNumberFormat="1" applyFont="1" applyBorder="1" applyAlignment="1">
      <alignment horizontal="left" vertical="top"/>
    </xf>
    <xf numFmtId="0" fontId="3" fillId="9" borderId="17" xfId="0" applyFont="1" applyFill="1" applyBorder="1" applyAlignment="1">
      <alignment horizontal="left" wrapText="1"/>
    </xf>
    <xf numFmtId="168" fontId="18" fillId="9" borderId="18" xfId="0" applyNumberFormat="1" applyFont="1" applyFill="1" applyBorder="1" applyAlignment="1">
      <alignment horizontal="left" vertical="top"/>
    </xf>
    <xf numFmtId="10" fontId="37" fillId="0" borderId="13" xfId="0" applyNumberFormat="1" applyFont="1" applyBorder="1" applyAlignment="1">
      <alignment horizontal="center" vertical="center" wrapText="1"/>
    </xf>
    <xf numFmtId="10" fontId="37" fillId="10" borderId="1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173" fontId="23" fillId="0" borderId="24" xfId="3" applyNumberFormat="1" applyFont="1" applyBorder="1" applyAlignment="1">
      <alignment horizontal="center" vertical="center" wrapText="1"/>
    </xf>
    <xf numFmtId="173" fontId="23" fillId="0" borderId="13" xfId="3" applyNumberFormat="1" applyFont="1" applyBorder="1" applyAlignment="1">
      <alignment horizontal="center" vertical="center" wrapText="1"/>
    </xf>
    <xf numFmtId="173" fontId="23" fillId="0" borderId="29" xfId="3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0" fontId="48" fillId="0" borderId="24" xfId="4" applyNumberFormat="1" applyFont="1" applyBorder="1" applyAlignment="1">
      <alignment horizontal="center" vertical="center" wrapText="1"/>
    </xf>
    <xf numFmtId="10" fontId="48" fillId="0" borderId="13" xfId="4" applyNumberFormat="1" applyFont="1" applyBorder="1" applyAlignment="1">
      <alignment horizontal="center" vertical="center" wrapText="1"/>
    </xf>
    <xf numFmtId="10" fontId="48" fillId="0" borderId="29" xfId="4" applyNumberFormat="1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23" fillId="9" borderId="31" xfId="0" applyFont="1" applyFill="1" applyBorder="1" applyAlignment="1">
      <alignment horizontal="center" vertical="center" wrapText="1"/>
    </xf>
    <xf numFmtId="0" fontId="23" fillId="9" borderId="32" xfId="0" applyFont="1" applyFill="1" applyBorder="1" applyAlignment="1">
      <alignment horizontal="center" vertical="center" wrapText="1"/>
    </xf>
    <xf numFmtId="0" fontId="31" fillId="14" borderId="32" xfId="0" applyFont="1" applyFill="1" applyBorder="1" applyAlignment="1">
      <alignment horizontal="center" vertical="center" wrapText="1"/>
    </xf>
    <xf numFmtId="9" fontId="31" fillId="14" borderId="32" xfId="0" applyNumberFormat="1" applyFont="1" applyFill="1" applyBorder="1" applyAlignment="1">
      <alignment horizontal="center" vertical="center" wrapText="1"/>
    </xf>
    <xf numFmtId="10" fontId="13" fillId="0" borderId="13" xfId="0" applyNumberFormat="1" applyFont="1" applyBorder="1" applyAlignment="1">
      <alignment horizontal="center" vertical="center" wrapText="1"/>
    </xf>
    <xf numFmtId="0" fontId="31" fillId="14" borderId="13" xfId="0" applyFont="1" applyFill="1" applyBorder="1" applyAlignment="1">
      <alignment horizontal="center" vertical="center" wrapText="1"/>
    </xf>
    <xf numFmtId="174" fontId="13" fillId="0" borderId="0" xfId="0" applyNumberFormat="1" applyFont="1" applyAlignment="1">
      <alignment horizontal="center" vertical="center" wrapText="1"/>
    </xf>
    <xf numFmtId="0" fontId="23" fillId="9" borderId="33" xfId="0" applyFont="1" applyFill="1" applyBorder="1" applyAlignment="1">
      <alignment horizontal="center" vertical="center" wrapText="1"/>
    </xf>
    <xf numFmtId="173" fontId="23" fillId="0" borderId="25" xfId="3" applyNumberFormat="1" applyFont="1" applyBorder="1" applyAlignment="1">
      <alignment horizontal="center" vertical="center" wrapText="1"/>
    </xf>
    <xf numFmtId="173" fontId="23" fillId="0" borderId="27" xfId="3" applyNumberFormat="1" applyFont="1" applyBorder="1" applyAlignment="1">
      <alignment horizontal="center" vertical="center" wrapText="1"/>
    </xf>
    <xf numFmtId="173" fontId="23" fillId="0" borderId="30" xfId="3" applyNumberFormat="1" applyFont="1" applyBorder="1" applyAlignment="1">
      <alignment horizontal="center" vertical="center" wrapText="1"/>
    </xf>
    <xf numFmtId="0" fontId="31" fillId="14" borderId="31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171" fontId="14" fillId="12" borderId="15" xfId="0" applyNumberFormat="1" applyFont="1" applyFill="1" applyBorder="1" applyAlignment="1">
      <alignment horizontal="right" vertical="center"/>
    </xf>
    <xf numFmtId="4" fontId="18" fillId="0" borderId="13" xfId="0" applyNumberFormat="1" applyFont="1" applyBorder="1" applyAlignment="1">
      <alignment horizontal="center" vertical="center" wrapText="1"/>
    </xf>
    <xf numFmtId="4" fontId="18" fillId="10" borderId="13" xfId="0" applyNumberFormat="1" applyFont="1" applyFill="1" applyBorder="1" applyAlignment="1">
      <alignment horizontal="center" vertical="center" wrapText="1"/>
    </xf>
    <xf numFmtId="173" fontId="38" fillId="0" borderId="13" xfId="3" applyNumberFormat="1" applyFont="1" applyBorder="1" applyAlignment="1">
      <alignment horizontal="center" vertical="center" wrapText="1"/>
    </xf>
    <xf numFmtId="173" fontId="38" fillId="10" borderId="13" xfId="3" applyNumberFormat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3" fillId="0" borderId="0" xfId="0" applyFont="1" applyAlignment="1" applyProtection="1">
      <alignment vertical="center"/>
      <protection hidden="1"/>
    </xf>
    <xf numFmtId="0" fontId="30" fillId="8" borderId="16" xfId="0" applyFont="1" applyFill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10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4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9" fontId="11" fillId="0" borderId="13" xfId="0" applyNumberFormat="1" applyFont="1" applyBorder="1" applyAlignment="1">
      <alignment horizontal="center" vertical="center"/>
    </xf>
    <xf numFmtId="9" fontId="18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9" borderId="13" xfId="0" applyFont="1" applyFill="1" applyBorder="1" applyAlignment="1">
      <alignment horizontal="left" vertical="center" wrapText="1"/>
    </xf>
    <xf numFmtId="10" fontId="40" fillId="0" borderId="22" xfId="0" applyNumberFormat="1" applyFont="1" applyBorder="1" applyAlignment="1">
      <alignment vertical="center"/>
    </xf>
    <xf numFmtId="9" fontId="0" fillId="0" borderId="13" xfId="4" applyFont="1" applyBorder="1" applyAlignment="1">
      <alignment horizontal="center" vertical="center"/>
    </xf>
    <xf numFmtId="0" fontId="11" fillId="12" borderId="16" xfId="0" applyFont="1" applyFill="1" applyBorder="1" applyAlignment="1">
      <alignment horizontal="left" vertical="center" wrapText="1"/>
    </xf>
    <xf numFmtId="0" fontId="55" fillId="8" borderId="16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3" fillId="20" borderId="10" xfId="0" applyFont="1" applyFill="1" applyBorder="1" applyAlignment="1">
      <alignment horizontal="center" vertical="center" wrapText="1"/>
    </xf>
    <xf numFmtId="166" fontId="3" fillId="21" borderId="10" xfId="0" applyNumberFormat="1" applyFont="1" applyFill="1" applyBorder="1"/>
    <xf numFmtId="43" fontId="0" fillId="0" borderId="0" xfId="1" applyFont="1"/>
    <xf numFmtId="175" fontId="0" fillId="0" borderId="0" xfId="4" applyNumberFormat="1" applyFont="1"/>
    <xf numFmtId="0" fontId="3" fillId="22" borderId="8" xfId="0" applyFont="1" applyFill="1" applyBorder="1"/>
    <xf numFmtId="0" fontId="3" fillId="4" borderId="38" xfId="0" applyFont="1" applyFill="1" applyBorder="1"/>
    <xf numFmtId="164" fontId="3" fillId="4" borderId="38" xfId="0" applyNumberFormat="1" applyFont="1" applyFill="1" applyBorder="1"/>
    <xf numFmtId="0" fontId="3" fillId="22" borderId="13" xfId="0" applyFont="1" applyFill="1" applyBorder="1" applyAlignment="1">
      <alignment horizontal="right"/>
    </xf>
    <xf numFmtId="164" fontId="0" fillId="21" borderId="13" xfId="0" applyNumberFormat="1" applyFill="1" applyBorder="1"/>
    <xf numFmtId="10" fontId="0" fillId="0" borderId="0" xfId="4" applyNumberFormat="1" applyFont="1"/>
    <xf numFmtId="0" fontId="1" fillId="4" borderId="5" xfId="0" applyFont="1" applyFill="1" applyBorder="1" applyAlignment="1">
      <alignment horizontal="right" vertical="center" wrapText="1"/>
    </xf>
    <xf numFmtId="164" fontId="1" fillId="4" borderId="38" xfId="0" applyNumberFormat="1" applyFont="1" applyFill="1" applyBorder="1" applyAlignment="1">
      <alignment vertical="center"/>
    </xf>
    <xf numFmtId="0" fontId="8" fillId="4" borderId="13" xfId="0" applyFont="1" applyFill="1" applyBorder="1" applyAlignment="1">
      <alignment horizontal="right" vertical="center" wrapText="1"/>
    </xf>
    <xf numFmtId="164" fontId="1" fillId="4" borderId="13" xfId="0" applyNumberFormat="1" applyFont="1" applyFill="1" applyBorder="1" applyAlignment="1">
      <alignment vertical="center"/>
    </xf>
    <xf numFmtId="0" fontId="6" fillId="4" borderId="13" xfId="0" applyFont="1" applyFill="1" applyBorder="1" applyAlignment="1">
      <alignment horizontal="right" vertical="center"/>
    </xf>
    <xf numFmtId="164" fontId="6" fillId="4" borderId="13" xfId="0" applyNumberFormat="1" applyFont="1" applyFill="1" applyBorder="1" applyAlignment="1">
      <alignment vertical="center"/>
    </xf>
    <xf numFmtId="0" fontId="3" fillId="4" borderId="13" xfId="0" applyFont="1" applyFill="1" applyBorder="1" applyAlignment="1">
      <alignment horizontal="right" vertical="center"/>
    </xf>
    <xf numFmtId="164" fontId="3" fillId="4" borderId="13" xfId="0" applyNumberFormat="1" applyFont="1" applyFill="1" applyBorder="1" applyAlignment="1">
      <alignment vertical="center"/>
    </xf>
    <xf numFmtId="0" fontId="3" fillId="11" borderId="13" xfId="0" applyFont="1" applyFill="1" applyBorder="1" applyAlignment="1">
      <alignment horizontal="right" vertical="center"/>
    </xf>
    <xf numFmtId="164" fontId="3" fillId="11" borderId="13" xfId="0" applyNumberFormat="1" applyFont="1" applyFill="1" applyBorder="1" applyAlignment="1">
      <alignment vertical="center"/>
    </xf>
    <xf numFmtId="0" fontId="19" fillId="11" borderId="13" xfId="0" applyFont="1" applyFill="1" applyBorder="1" applyAlignment="1">
      <alignment horizontal="right" vertical="center"/>
    </xf>
    <xf numFmtId="0" fontId="3" fillId="22" borderId="13" xfId="0" applyFont="1" applyFill="1" applyBorder="1" applyAlignment="1">
      <alignment horizontal="right" vertical="center" wrapText="1"/>
    </xf>
    <xf numFmtId="164" fontId="0" fillId="21" borderId="13" xfId="0" applyNumberFormat="1" applyFill="1" applyBorder="1" applyAlignment="1">
      <alignment vertical="center"/>
    </xf>
    <xf numFmtId="164" fontId="3" fillId="23" borderId="13" xfId="0" applyNumberFormat="1" applyFont="1" applyFill="1" applyBorder="1" applyAlignment="1">
      <alignment vertical="center"/>
    </xf>
    <xf numFmtId="0" fontId="15" fillId="12" borderId="15" xfId="0" applyFont="1" applyFill="1" applyBorder="1" applyAlignment="1">
      <alignment horizontal="left" vertical="center" wrapText="1"/>
    </xf>
    <xf numFmtId="0" fontId="15" fillId="12" borderId="16" xfId="0" applyFont="1" applyFill="1" applyBorder="1" applyAlignment="1">
      <alignment horizontal="left" vertical="center" wrapText="1"/>
    </xf>
    <xf numFmtId="10" fontId="3" fillId="24" borderId="3" xfId="0" applyNumberFormat="1" applyFont="1" applyFill="1" applyBorder="1" applyAlignment="1">
      <alignment horizontal="right"/>
    </xf>
    <xf numFmtId="10" fontId="3" fillId="16" borderId="3" xfId="0" applyNumberFormat="1" applyFont="1" applyFill="1" applyBorder="1" applyAlignment="1">
      <alignment horizontal="right"/>
    </xf>
    <xf numFmtId="166" fontId="3" fillId="25" borderId="3" xfId="0" applyNumberFormat="1" applyFont="1" applyFill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42" fillId="15" borderId="22" xfId="0" applyFont="1" applyFill="1" applyBorder="1" applyAlignment="1">
      <alignment horizontal="left" vertical="center" wrapText="1"/>
    </xf>
    <xf numFmtId="0" fontId="42" fillId="15" borderId="37" xfId="0" applyFont="1" applyFill="1" applyBorder="1" applyAlignment="1">
      <alignment horizontal="left" vertical="center" wrapText="1"/>
    </xf>
    <xf numFmtId="0" fontId="42" fillId="15" borderId="36" xfId="0" applyFont="1" applyFill="1" applyBorder="1" applyAlignment="1">
      <alignment horizontal="left" vertical="top" wrapText="1"/>
    </xf>
    <xf numFmtId="0" fontId="42" fillId="0" borderId="22" xfId="0" applyFont="1" applyBorder="1" applyAlignment="1">
      <alignment horizontal="left" vertical="center" wrapText="1"/>
    </xf>
    <xf numFmtId="0" fontId="42" fillId="0" borderId="37" xfId="0" applyFont="1" applyBorder="1" applyAlignment="1">
      <alignment horizontal="left" vertical="center" wrapText="1"/>
    </xf>
    <xf numFmtId="0" fontId="42" fillId="0" borderId="36" xfId="0" applyFont="1" applyBorder="1" applyAlignment="1">
      <alignment horizontal="left" vertical="top" wrapText="1"/>
    </xf>
    <xf numFmtId="0" fontId="51" fillId="27" borderId="36" xfId="0" applyFont="1" applyFill="1" applyBorder="1" applyAlignment="1">
      <alignment horizontal="left" vertical="top" wrapText="1"/>
    </xf>
    <xf numFmtId="0" fontId="51" fillId="27" borderId="22" xfId="0" applyFont="1" applyFill="1" applyBorder="1" applyAlignment="1">
      <alignment horizontal="left" vertical="center" wrapText="1"/>
    </xf>
    <xf numFmtId="0" fontId="51" fillId="27" borderId="37" xfId="0" applyFont="1" applyFill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10" fontId="39" fillId="0" borderId="13" xfId="0" applyNumberFormat="1" applyFont="1" applyBorder="1" applyAlignment="1">
      <alignment horizontal="center" vertical="center" wrapText="1"/>
    </xf>
    <xf numFmtId="10" fontId="39" fillId="10" borderId="13" xfId="0" applyNumberFormat="1" applyFont="1" applyFill="1" applyBorder="1" applyAlignment="1">
      <alignment horizontal="center" vertical="center" wrapText="1"/>
    </xf>
    <xf numFmtId="0" fontId="30" fillId="8" borderId="14" xfId="0" applyFont="1" applyFill="1" applyBorder="1" applyAlignment="1">
      <alignment vertical="center"/>
    </xf>
    <xf numFmtId="10" fontId="14" fillId="0" borderId="20" xfId="0" applyNumberFormat="1" applyFont="1" applyFill="1" applyBorder="1" applyAlignment="1">
      <alignment horizontal="center" vertical="center"/>
    </xf>
    <xf numFmtId="164" fontId="16" fillId="30" borderId="13" xfId="0" applyNumberFormat="1" applyFont="1" applyFill="1" applyBorder="1" applyAlignment="1">
      <alignment horizontal="center" vertical="center" wrapText="1"/>
    </xf>
    <xf numFmtId="0" fontId="16" fillId="30" borderId="13" xfId="0" applyFont="1" applyFill="1" applyBorder="1" applyAlignment="1">
      <alignment horizontal="center" vertical="center" wrapText="1"/>
    </xf>
    <xf numFmtId="167" fontId="61" fillId="0" borderId="13" xfId="0" applyNumberFormat="1" applyFont="1" applyBorder="1" applyAlignment="1">
      <alignment horizontal="center" vertical="center" wrapText="1"/>
    </xf>
    <xf numFmtId="10" fontId="61" fillId="0" borderId="13" xfId="0" applyNumberFormat="1" applyFont="1" applyBorder="1" applyAlignment="1">
      <alignment horizontal="center" vertical="center" wrapText="1"/>
    </xf>
    <xf numFmtId="167" fontId="61" fillId="10" borderId="13" xfId="0" applyNumberFormat="1" applyFont="1" applyFill="1" applyBorder="1" applyAlignment="1">
      <alignment horizontal="center" vertical="center" wrapText="1"/>
    </xf>
    <xf numFmtId="10" fontId="61" fillId="10" borderId="13" xfId="0" applyNumberFormat="1" applyFont="1" applyFill="1" applyBorder="1" applyAlignment="1">
      <alignment horizontal="center" vertical="center" wrapText="1"/>
    </xf>
    <xf numFmtId="0" fontId="51" fillId="31" borderId="36" xfId="0" applyFont="1" applyFill="1" applyBorder="1" applyAlignment="1">
      <alignment horizontal="left" vertical="top" wrapText="1"/>
    </xf>
    <xf numFmtId="0" fontId="51" fillId="31" borderId="22" xfId="0" applyFont="1" applyFill="1" applyBorder="1" applyAlignment="1">
      <alignment horizontal="left" vertical="center" wrapText="1"/>
    </xf>
    <xf numFmtId="0" fontId="51" fillId="31" borderId="37" xfId="0" applyFont="1" applyFill="1" applyBorder="1" applyAlignment="1">
      <alignment horizontal="left" vertical="center" wrapText="1"/>
    </xf>
    <xf numFmtId="0" fontId="68" fillId="15" borderId="36" xfId="0" applyFont="1" applyFill="1" applyBorder="1" applyAlignment="1">
      <alignment horizontal="left" vertical="top" wrapText="1"/>
    </xf>
    <xf numFmtId="0" fontId="68" fillId="15" borderId="22" xfId="0" applyFont="1" applyFill="1" applyBorder="1" applyAlignment="1">
      <alignment horizontal="left" vertical="center" wrapText="1"/>
    </xf>
    <xf numFmtId="0" fontId="68" fillId="15" borderId="37" xfId="0" applyFont="1" applyFill="1" applyBorder="1" applyAlignment="1">
      <alignment horizontal="left" vertical="center" wrapText="1"/>
    </xf>
    <xf numFmtId="0" fontId="68" fillId="0" borderId="36" xfId="0" applyFont="1" applyBorder="1" applyAlignment="1">
      <alignment horizontal="left" vertical="top" wrapText="1"/>
    </xf>
    <xf numFmtId="0" fontId="68" fillId="0" borderId="22" xfId="0" applyFont="1" applyBorder="1" applyAlignment="1">
      <alignment horizontal="left" vertical="center" wrapText="1"/>
    </xf>
    <xf numFmtId="0" fontId="68" fillId="0" borderId="37" xfId="0" applyFont="1" applyBorder="1" applyAlignment="1">
      <alignment horizontal="left" vertical="center" wrapText="1"/>
    </xf>
    <xf numFmtId="164" fontId="64" fillId="19" borderId="13" xfId="0" applyNumberFormat="1" applyFont="1" applyFill="1" applyBorder="1" applyAlignment="1">
      <alignment horizontal="center" vertical="center" wrapText="1"/>
    </xf>
    <xf numFmtId="0" fontId="64" fillId="19" borderId="13" xfId="0" applyFont="1" applyFill="1" applyBorder="1" applyAlignment="1">
      <alignment horizontal="center" vertical="center" wrapText="1"/>
    </xf>
    <xf numFmtId="0" fontId="55" fillId="8" borderId="14" xfId="0" applyFont="1" applyFill="1" applyBorder="1" applyAlignment="1">
      <alignment vertical="center"/>
    </xf>
    <xf numFmtId="9" fontId="31" fillId="0" borderId="20" xfId="0" applyNumberFormat="1" applyFont="1" applyBorder="1" applyAlignment="1">
      <alignment horizontal="left" vertical="center"/>
    </xf>
    <xf numFmtId="0" fontId="49" fillId="12" borderId="19" xfId="0" applyFont="1" applyFill="1" applyBorder="1" applyAlignment="1">
      <alignment horizontal="left" vertical="center"/>
    </xf>
    <xf numFmtId="0" fontId="16" fillId="12" borderId="19" xfId="0" applyFont="1" applyFill="1" applyBorder="1" applyAlignment="1">
      <alignment horizontal="left" vertical="center" wrapText="1"/>
    </xf>
    <xf numFmtId="0" fontId="11" fillId="12" borderId="15" xfId="0" applyFont="1" applyFill="1" applyBorder="1" applyAlignment="1">
      <alignment horizontal="left" vertical="center" wrapText="1"/>
    </xf>
    <xf numFmtId="171" fontId="14" fillId="12" borderId="15" xfId="0" applyNumberFormat="1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171" fontId="14" fillId="12" borderId="16" xfId="0" applyNumberFormat="1" applyFont="1" applyFill="1" applyBorder="1" applyAlignment="1">
      <alignment horizontal="center" vertical="center"/>
    </xf>
    <xf numFmtId="10" fontId="15" fillId="12" borderId="15" xfId="4" applyNumberFormat="1" applyFont="1" applyFill="1" applyBorder="1" applyAlignment="1">
      <alignment horizontal="center" vertical="center"/>
    </xf>
    <xf numFmtId="10" fontId="15" fillId="12" borderId="16" xfId="4" applyNumberFormat="1" applyFont="1" applyFill="1" applyBorder="1" applyAlignment="1">
      <alignment horizontal="center" vertical="center"/>
    </xf>
    <xf numFmtId="0" fontId="20" fillId="12" borderId="1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172" fontId="71" fillId="12" borderId="15" xfId="4" applyNumberFormat="1" applyFont="1" applyFill="1" applyBorder="1" applyAlignment="1">
      <alignment horizontal="center" vertical="center"/>
    </xf>
    <xf numFmtId="10" fontId="59" fillId="29" borderId="40" xfId="0" applyNumberFormat="1" applyFont="1" applyFill="1" applyBorder="1" applyAlignment="1" applyProtection="1">
      <alignment horizontal="center" vertical="center"/>
      <protection locked="0"/>
    </xf>
    <xf numFmtId="0" fontId="72" fillId="0" borderId="0" xfId="0" applyFont="1" applyAlignment="1">
      <alignment vertical="center"/>
    </xf>
    <xf numFmtId="0" fontId="72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79" fillId="0" borderId="0" xfId="0" applyFont="1" applyAlignment="1">
      <alignment vertical="center"/>
    </xf>
    <xf numFmtId="0" fontId="79" fillId="0" borderId="0" xfId="0" applyFont="1" applyAlignment="1">
      <alignment horizontal="center" vertical="center"/>
    </xf>
    <xf numFmtId="0" fontId="80" fillId="9" borderId="13" xfId="0" applyFont="1" applyFill="1" applyBorder="1" applyAlignment="1">
      <alignment horizontal="center" vertical="center" wrapText="1"/>
    </xf>
    <xf numFmtId="0" fontId="81" fillId="0" borderId="13" xfId="0" applyFont="1" applyBorder="1" applyAlignment="1">
      <alignment horizontal="center" vertical="center" wrapText="1"/>
    </xf>
    <xf numFmtId="173" fontId="80" fillId="0" borderId="13" xfId="3" applyNumberFormat="1" applyFont="1" applyBorder="1" applyAlignment="1">
      <alignment horizontal="center" vertical="center" wrapText="1"/>
    </xf>
    <xf numFmtId="175" fontId="80" fillId="0" borderId="13" xfId="4" applyNumberFormat="1" applyFont="1" applyBorder="1" applyAlignment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79" fillId="0" borderId="13" xfId="0" applyFont="1" applyBorder="1" applyAlignment="1">
      <alignment horizontal="center" vertical="center"/>
    </xf>
    <xf numFmtId="0" fontId="80" fillId="0" borderId="13" xfId="4" applyNumberFormat="1" applyFont="1" applyBorder="1" applyAlignment="1">
      <alignment horizontal="center" vertical="center" wrapText="1"/>
    </xf>
    <xf numFmtId="175" fontId="80" fillId="32" borderId="13" xfId="4" applyNumberFormat="1" applyFont="1" applyFill="1" applyBorder="1" applyAlignment="1">
      <alignment horizontal="center" vertical="center" wrapText="1"/>
    </xf>
    <xf numFmtId="177" fontId="80" fillId="0" borderId="13" xfId="4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78" fillId="5" borderId="13" xfId="0" applyFont="1" applyFill="1" applyBorder="1" applyAlignment="1">
      <alignment horizontal="center" vertical="center"/>
    </xf>
    <xf numFmtId="17" fontId="76" fillId="0" borderId="15" xfId="0" applyNumberFormat="1" applyFont="1" applyFill="1" applyBorder="1" applyAlignment="1">
      <alignment horizontal="center" vertical="center"/>
    </xf>
    <xf numFmtId="17" fontId="76" fillId="0" borderId="16" xfId="0" applyNumberFormat="1" applyFont="1" applyFill="1" applyBorder="1" applyAlignment="1">
      <alignment horizontal="center" vertical="center"/>
    </xf>
    <xf numFmtId="0" fontId="32" fillId="8" borderId="14" xfId="0" applyFont="1" applyFill="1" applyBorder="1" applyAlignment="1">
      <alignment horizontal="right" vertical="center" wrapText="1"/>
    </xf>
    <xf numFmtId="0" fontId="32" fillId="8" borderId="15" xfId="0" applyFont="1" applyFill="1" applyBorder="1" applyAlignment="1">
      <alignment horizontal="right" vertical="center" wrapText="1"/>
    </xf>
    <xf numFmtId="0" fontId="32" fillId="8" borderId="16" xfId="0" applyFont="1" applyFill="1" applyBorder="1" applyAlignment="1">
      <alignment horizontal="right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10" fontId="63" fillId="24" borderId="14" xfId="0" applyNumberFormat="1" applyFont="1" applyFill="1" applyBorder="1" applyAlignment="1">
      <alignment horizontal="center" vertical="center"/>
    </xf>
    <xf numFmtId="10" fontId="63" fillId="24" borderId="16" xfId="0" applyNumberFormat="1" applyFont="1" applyFill="1" applyBorder="1" applyAlignment="1">
      <alignment horizontal="center" vertical="center"/>
    </xf>
    <xf numFmtId="0" fontId="32" fillId="0" borderId="13" xfId="0" applyFont="1" applyBorder="1" applyAlignment="1">
      <alignment horizontal="right" vertical="center" wrapText="1"/>
    </xf>
    <xf numFmtId="0" fontId="32" fillId="0" borderId="47" xfId="0" applyFont="1" applyBorder="1" applyAlignment="1">
      <alignment horizontal="right" vertical="center" wrapText="1"/>
    </xf>
    <xf numFmtId="0" fontId="63" fillId="24" borderId="20" xfId="0" applyFont="1" applyFill="1" applyBorder="1" applyAlignment="1">
      <alignment horizontal="center" vertical="center" wrapText="1"/>
    </xf>
    <xf numFmtId="0" fontId="63" fillId="24" borderId="35" xfId="0" applyFont="1" applyFill="1" applyBorder="1" applyAlignment="1">
      <alignment horizontal="center" vertical="center" wrapText="1"/>
    </xf>
    <xf numFmtId="0" fontId="63" fillId="24" borderId="36" xfId="0" applyFont="1" applyFill="1" applyBorder="1" applyAlignment="1">
      <alignment horizontal="center" vertical="center" wrapText="1"/>
    </xf>
    <xf numFmtId="0" fontId="63" fillId="24" borderId="37" xfId="0" applyFont="1" applyFill="1" applyBorder="1" applyAlignment="1">
      <alignment horizontal="center" vertical="center" wrapText="1"/>
    </xf>
    <xf numFmtId="176" fontId="63" fillId="24" borderId="13" xfId="0" applyNumberFormat="1" applyFont="1" applyFill="1" applyBorder="1" applyAlignment="1">
      <alignment horizontal="center" vertical="center"/>
    </xf>
    <xf numFmtId="176" fontId="70" fillId="8" borderId="20" xfId="0" applyNumberFormat="1" applyFont="1" applyFill="1" applyBorder="1" applyAlignment="1">
      <alignment horizontal="center" vertical="center"/>
    </xf>
    <xf numFmtId="176" fontId="70" fillId="8" borderId="35" xfId="0" applyNumberFormat="1" applyFont="1" applyFill="1" applyBorder="1" applyAlignment="1">
      <alignment horizontal="center" vertical="center"/>
    </xf>
    <xf numFmtId="176" fontId="70" fillId="8" borderId="36" xfId="0" applyNumberFormat="1" applyFont="1" applyFill="1" applyBorder="1" applyAlignment="1">
      <alignment horizontal="center" vertical="center"/>
    </xf>
    <xf numFmtId="176" fontId="70" fillId="8" borderId="37" xfId="0" applyNumberFormat="1" applyFont="1" applyFill="1" applyBorder="1" applyAlignment="1">
      <alignment horizontal="center" vertical="center"/>
    </xf>
    <xf numFmtId="176" fontId="70" fillId="0" borderId="20" xfId="0" applyNumberFormat="1" applyFont="1" applyBorder="1" applyAlignment="1">
      <alignment horizontal="center" vertical="center"/>
    </xf>
    <xf numFmtId="176" fontId="70" fillId="0" borderId="35" xfId="0" applyNumberFormat="1" applyFont="1" applyBorder="1" applyAlignment="1">
      <alignment horizontal="center" vertical="center"/>
    </xf>
    <xf numFmtId="176" fontId="70" fillId="0" borderId="36" xfId="0" applyNumberFormat="1" applyFont="1" applyBorder="1" applyAlignment="1">
      <alignment horizontal="center" vertical="center"/>
    </xf>
    <xf numFmtId="176" fontId="70" fillId="0" borderId="37" xfId="0" applyNumberFormat="1" applyFont="1" applyBorder="1" applyAlignment="1">
      <alignment horizontal="center" vertical="center"/>
    </xf>
    <xf numFmtId="176" fontId="72" fillId="0" borderId="20" xfId="0" quotePrefix="1" applyNumberFormat="1" applyFont="1" applyBorder="1" applyAlignment="1">
      <alignment horizontal="center" vertical="center"/>
    </xf>
    <xf numFmtId="176" fontId="72" fillId="0" borderId="35" xfId="0" quotePrefix="1" applyNumberFormat="1" applyFont="1" applyBorder="1" applyAlignment="1">
      <alignment horizontal="center" vertical="center"/>
    </xf>
    <xf numFmtId="176" fontId="72" fillId="0" borderId="36" xfId="0" quotePrefix="1" applyNumberFormat="1" applyFont="1" applyBorder="1" applyAlignment="1">
      <alignment horizontal="center" vertical="center"/>
    </xf>
    <xf numFmtId="176" fontId="72" fillId="0" borderId="37" xfId="0" quotePrefix="1" applyNumberFormat="1" applyFont="1" applyBorder="1" applyAlignment="1">
      <alignment horizontal="center" vertical="center"/>
    </xf>
    <xf numFmtId="176" fontId="70" fillId="0" borderId="20" xfId="0" quotePrefix="1" applyNumberFormat="1" applyFont="1" applyBorder="1" applyAlignment="1">
      <alignment horizontal="center" vertical="center"/>
    </xf>
    <xf numFmtId="176" fontId="70" fillId="0" borderId="35" xfId="0" quotePrefix="1" applyNumberFormat="1" applyFont="1" applyBorder="1" applyAlignment="1">
      <alignment horizontal="center" vertical="center"/>
    </xf>
    <xf numFmtId="176" fontId="70" fillId="0" borderId="36" xfId="0" quotePrefix="1" applyNumberFormat="1" applyFont="1" applyBorder="1" applyAlignment="1">
      <alignment horizontal="center" vertical="center"/>
    </xf>
    <xf numFmtId="176" fontId="70" fillId="0" borderId="37" xfId="0" quotePrefix="1" applyNumberFormat="1" applyFont="1" applyBorder="1" applyAlignment="1">
      <alignment horizontal="center" vertical="center"/>
    </xf>
    <xf numFmtId="0" fontId="17" fillId="30" borderId="13" xfId="0" applyFont="1" applyFill="1" applyBorder="1" applyAlignment="1">
      <alignment horizontal="center" vertical="center" wrapText="1"/>
    </xf>
    <xf numFmtId="0" fontId="52" fillId="26" borderId="39" xfId="0" applyFont="1" applyFill="1" applyBorder="1" applyAlignment="1" applyProtection="1">
      <alignment horizontal="center" vertical="center" wrapText="1"/>
      <protection hidden="1"/>
    </xf>
    <xf numFmtId="0" fontId="52" fillId="26" borderId="10" xfId="0" applyFont="1" applyFill="1" applyBorder="1" applyAlignment="1" applyProtection="1">
      <alignment horizontal="center" vertical="center" wrapText="1"/>
      <protection hidden="1"/>
    </xf>
    <xf numFmtId="0" fontId="54" fillId="9" borderId="39" xfId="0" applyFont="1" applyFill="1" applyBorder="1" applyAlignment="1" applyProtection="1">
      <alignment horizontal="center" vertical="center" wrapText="1"/>
      <protection hidden="1"/>
    </xf>
    <xf numFmtId="0" fontId="54" fillId="9" borderId="10" xfId="0" applyFont="1" applyFill="1" applyBorder="1" applyAlignment="1" applyProtection="1">
      <alignment horizontal="center" vertical="center" wrapText="1"/>
      <protection hidden="1"/>
    </xf>
    <xf numFmtId="0" fontId="15" fillId="12" borderId="13" xfId="0" applyFont="1" applyFill="1" applyBorder="1" applyAlignment="1">
      <alignment horizontal="left" vertical="center" wrapText="1"/>
    </xf>
    <xf numFmtId="0" fontId="14" fillId="8" borderId="14" xfId="0" applyFont="1" applyFill="1" applyBorder="1" applyAlignment="1">
      <alignment horizontal="left" vertical="center" wrapText="1"/>
    </xf>
    <xf numFmtId="0" fontId="14" fillId="8" borderId="15" xfId="0" applyFont="1" applyFill="1" applyBorder="1" applyAlignment="1">
      <alignment horizontal="left" vertical="center" wrapText="1"/>
    </xf>
    <xf numFmtId="0" fontId="14" fillId="8" borderId="16" xfId="0" applyFont="1" applyFill="1" applyBorder="1" applyAlignment="1">
      <alignment horizontal="left" vertical="center" wrapText="1"/>
    </xf>
    <xf numFmtId="0" fontId="58" fillId="19" borderId="13" xfId="0" applyFont="1" applyFill="1" applyBorder="1" applyAlignment="1">
      <alignment horizontal="center" vertical="center" wrapText="1"/>
    </xf>
    <xf numFmtId="0" fontId="16" fillId="18" borderId="13" xfId="0" applyFont="1" applyFill="1" applyBorder="1" applyAlignment="1">
      <alignment horizontal="center" vertical="center" wrapText="1"/>
    </xf>
    <xf numFmtId="0" fontId="16" fillId="17" borderId="13" xfId="0" applyFont="1" applyFill="1" applyBorder="1" applyAlignment="1">
      <alignment vertical="center"/>
    </xf>
    <xf numFmtId="0" fontId="16" fillId="18" borderId="13" xfId="0" applyFont="1" applyFill="1" applyBorder="1" applyAlignment="1">
      <alignment vertical="center"/>
    </xf>
    <xf numFmtId="0" fontId="17" fillId="13" borderId="14" xfId="0" applyFont="1" applyFill="1" applyBorder="1" applyAlignment="1">
      <alignment horizontal="center" vertical="center" wrapText="1"/>
    </xf>
    <xf numFmtId="0" fontId="17" fillId="13" borderId="15" xfId="0" applyFont="1" applyFill="1" applyBorder="1" applyAlignment="1">
      <alignment horizontal="center" vertical="center" wrapText="1"/>
    </xf>
    <xf numFmtId="0" fontId="17" fillId="13" borderId="16" xfId="0" applyFont="1" applyFill="1" applyBorder="1" applyAlignment="1">
      <alignment horizontal="center" vertical="center" wrapText="1"/>
    </xf>
    <xf numFmtId="0" fontId="17" fillId="13" borderId="13" xfId="0" applyFont="1" applyFill="1" applyBorder="1" applyAlignment="1">
      <alignment horizontal="center" vertical="center" wrapText="1"/>
    </xf>
    <xf numFmtId="0" fontId="31" fillId="26" borderId="20" xfId="0" applyFont="1" applyFill="1" applyBorder="1" applyAlignment="1">
      <alignment horizontal="center" vertical="center" wrapText="1"/>
    </xf>
    <xf numFmtId="0" fontId="31" fillId="26" borderId="35" xfId="0" applyFont="1" applyFill="1" applyBorder="1" applyAlignment="1">
      <alignment horizontal="center" vertical="center" wrapText="1"/>
    </xf>
    <xf numFmtId="0" fontId="31" fillId="26" borderId="36" xfId="0" applyFont="1" applyFill="1" applyBorder="1" applyAlignment="1">
      <alignment horizontal="center" vertical="center" wrapText="1"/>
    </xf>
    <xf numFmtId="0" fontId="31" fillId="26" borderId="37" xfId="0" applyFont="1" applyFill="1" applyBorder="1" applyAlignment="1">
      <alignment horizontal="center" vertical="center" wrapText="1"/>
    </xf>
    <xf numFmtId="10" fontId="31" fillId="26" borderId="14" xfId="0" applyNumberFormat="1" applyFont="1" applyFill="1" applyBorder="1" applyAlignment="1">
      <alignment horizontal="center" vertical="center"/>
    </xf>
    <xf numFmtId="10" fontId="31" fillId="26" borderId="16" xfId="0" applyNumberFormat="1" applyFont="1" applyFill="1" applyBorder="1" applyAlignment="1">
      <alignment horizontal="center" vertical="center"/>
    </xf>
    <xf numFmtId="176" fontId="62" fillId="8" borderId="20" xfId="0" applyNumberFormat="1" applyFont="1" applyFill="1" applyBorder="1" applyAlignment="1">
      <alignment horizontal="center" vertical="center"/>
    </xf>
    <xf numFmtId="176" fontId="62" fillId="8" borderId="35" xfId="0" applyNumberFormat="1" applyFont="1" applyFill="1" applyBorder="1" applyAlignment="1">
      <alignment horizontal="center" vertical="center"/>
    </xf>
    <xf numFmtId="176" fontId="62" fillId="8" borderId="36" xfId="0" applyNumberFormat="1" applyFont="1" applyFill="1" applyBorder="1" applyAlignment="1">
      <alignment horizontal="center" vertical="center"/>
    </xf>
    <xf numFmtId="176" fontId="62" fillId="8" borderId="37" xfId="0" applyNumberFormat="1" applyFont="1" applyFill="1" applyBorder="1" applyAlignment="1">
      <alignment horizontal="center" vertical="center"/>
    </xf>
    <xf numFmtId="176" fontId="62" fillId="0" borderId="20" xfId="0" applyNumberFormat="1" applyFont="1" applyBorder="1" applyAlignment="1">
      <alignment horizontal="center" vertical="center"/>
    </xf>
    <xf numFmtId="176" fontId="62" fillId="0" borderId="35" xfId="0" applyNumberFormat="1" applyFont="1" applyBorder="1" applyAlignment="1">
      <alignment horizontal="center" vertical="center"/>
    </xf>
    <xf numFmtId="176" fontId="62" fillId="0" borderId="36" xfId="0" applyNumberFormat="1" applyFont="1" applyBorder="1" applyAlignment="1">
      <alignment horizontal="center" vertical="center"/>
    </xf>
    <xf numFmtId="176" fontId="62" fillId="0" borderId="37" xfId="0" applyNumberFormat="1" applyFont="1" applyBorder="1" applyAlignment="1">
      <alignment horizontal="center" vertical="center"/>
    </xf>
    <xf numFmtId="176" fontId="62" fillId="0" borderId="20" xfId="0" quotePrefix="1" applyNumberFormat="1" applyFont="1" applyBorder="1" applyAlignment="1">
      <alignment horizontal="center" vertical="center"/>
    </xf>
    <xf numFmtId="176" fontId="62" fillId="0" borderId="35" xfId="0" quotePrefix="1" applyNumberFormat="1" applyFont="1" applyBorder="1" applyAlignment="1">
      <alignment horizontal="center" vertical="center"/>
    </xf>
    <xf numFmtId="176" fontId="62" fillId="0" borderId="36" xfId="0" quotePrefix="1" applyNumberFormat="1" applyFont="1" applyBorder="1" applyAlignment="1">
      <alignment horizontal="center" vertical="center"/>
    </xf>
    <xf numFmtId="176" fontId="62" fillId="0" borderId="37" xfId="0" quotePrefix="1" applyNumberFormat="1" applyFont="1" applyBorder="1" applyAlignment="1">
      <alignment horizontal="center" vertical="center"/>
    </xf>
    <xf numFmtId="0" fontId="57" fillId="31" borderId="20" xfId="0" applyFont="1" applyFill="1" applyBorder="1" applyAlignment="1">
      <alignment horizontal="left" wrapText="1"/>
    </xf>
    <xf numFmtId="0" fontId="53" fillId="31" borderId="19" xfId="0" applyFont="1" applyFill="1" applyBorder="1" applyAlignment="1">
      <alignment horizontal="left" wrapText="1"/>
    </xf>
    <xf numFmtId="0" fontId="53" fillId="31" borderId="35" xfId="0" applyFont="1" applyFill="1" applyBorder="1" applyAlignment="1">
      <alignment horizontal="left" wrapText="1"/>
    </xf>
    <xf numFmtId="176" fontId="17" fillId="14" borderId="13" xfId="1" applyNumberFormat="1" applyFont="1" applyFill="1" applyBorder="1" applyAlignment="1">
      <alignment horizontal="center" vertical="center" wrapText="1"/>
    </xf>
    <xf numFmtId="176" fontId="17" fillId="28" borderId="13" xfId="1" applyNumberFormat="1" applyFont="1" applyFill="1" applyBorder="1" applyAlignment="1">
      <alignment horizontal="center" vertical="center" wrapText="1"/>
    </xf>
    <xf numFmtId="176" fontId="31" fillId="26" borderId="13" xfId="0" applyNumberFormat="1" applyFont="1" applyFill="1" applyBorder="1" applyAlignment="1">
      <alignment horizontal="center" vertical="center"/>
    </xf>
    <xf numFmtId="176" fontId="12" fillId="0" borderId="20" xfId="1" applyNumberFormat="1" applyFont="1" applyFill="1" applyBorder="1" applyAlignment="1">
      <alignment horizontal="center" vertical="center" wrapText="1"/>
    </xf>
    <xf numFmtId="176" fontId="12" fillId="0" borderId="35" xfId="1" applyNumberFormat="1" applyFont="1" applyFill="1" applyBorder="1" applyAlignment="1">
      <alignment horizontal="center" vertical="center" wrapText="1"/>
    </xf>
    <xf numFmtId="176" fontId="12" fillId="0" borderId="36" xfId="1" applyNumberFormat="1" applyFont="1" applyFill="1" applyBorder="1" applyAlignment="1">
      <alignment horizontal="center" vertical="center" wrapText="1"/>
    </xf>
    <xf numFmtId="176" fontId="12" fillId="0" borderId="37" xfId="1" applyNumberFormat="1" applyFont="1" applyFill="1" applyBorder="1" applyAlignment="1">
      <alignment horizontal="center" vertical="center" wrapText="1"/>
    </xf>
    <xf numFmtId="0" fontId="65" fillId="0" borderId="17" xfId="0" applyFont="1" applyBorder="1" applyAlignment="1">
      <alignment horizontal="left" wrapText="1"/>
    </xf>
    <xf numFmtId="0" fontId="38" fillId="0" borderId="36" xfId="0" applyFont="1" applyBorder="1" applyAlignment="1">
      <alignment horizontal="left" vertical="top" wrapText="1"/>
    </xf>
    <xf numFmtId="0" fontId="38" fillId="0" borderId="22" xfId="0" applyFont="1" applyBorder="1" applyAlignment="1">
      <alignment horizontal="left" vertical="top" wrapText="1"/>
    </xf>
    <xf numFmtId="0" fontId="38" fillId="0" borderId="37" xfId="0" applyFont="1" applyBorder="1" applyAlignment="1">
      <alignment horizontal="left" vertical="top" wrapText="1"/>
    </xf>
    <xf numFmtId="176" fontId="69" fillId="0" borderId="20" xfId="3" applyNumberFormat="1" applyFont="1" applyFill="1" applyBorder="1" applyAlignment="1">
      <alignment horizontal="center" vertical="center" wrapText="1"/>
    </xf>
    <xf numFmtId="176" fontId="69" fillId="0" borderId="35" xfId="3" applyNumberFormat="1" applyFont="1" applyFill="1" applyBorder="1" applyAlignment="1">
      <alignment horizontal="center" vertical="center" wrapText="1"/>
    </xf>
    <xf numFmtId="176" fontId="69" fillId="0" borderId="36" xfId="3" applyNumberFormat="1" applyFont="1" applyFill="1" applyBorder="1" applyAlignment="1">
      <alignment horizontal="center" vertical="center" wrapText="1"/>
    </xf>
    <xf numFmtId="176" fontId="69" fillId="0" borderId="37" xfId="3" applyNumberFormat="1" applyFont="1" applyFill="1" applyBorder="1" applyAlignment="1">
      <alignment horizontal="center" vertical="center" wrapText="1"/>
    </xf>
    <xf numFmtId="176" fontId="37" fillId="8" borderId="20" xfId="3" applyNumberFormat="1" applyFont="1" applyFill="1" applyBorder="1" applyAlignment="1">
      <alignment horizontal="center" vertical="center" wrapText="1"/>
    </xf>
    <xf numFmtId="176" fontId="37" fillId="8" borderId="35" xfId="3" applyNumberFormat="1" applyFont="1" applyFill="1" applyBorder="1" applyAlignment="1">
      <alignment horizontal="center" vertical="center" wrapText="1"/>
    </xf>
    <xf numFmtId="176" fontId="37" fillId="8" borderId="36" xfId="3" applyNumberFormat="1" applyFont="1" applyFill="1" applyBorder="1" applyAlignment="1">
      <alignment horizontal="center" vertical="center" wrapText="1"/>
    </xf>
    <xf numFmtId="176" fontId="37" fillId="8" borderId="37" xfId="3" applyNumberFormat="1" applyFont="1" applyFill="1" applyBorder="1" applyAlignment="1">
      <alignment horizontal="center" vertical="center" wrapText="1"/>
    </xf>
    <xf numFmtId="0" fontId="75" fillId="0" borderId="36" xfId="0" applyFont="1" applyBorder="1" applyAlignment="1">
      <alignment horizontal="left" vertical="top" wrapText="1"/>
    </xf>
    <xf numFmtId="0" fontId="75" fillId="0" borderId="22" xfId="0" applyFont="1" applyBorder="1" applyAlignment="1">
      <alignment horizontal="left" vertical="top" wrapText="1"/>
    </xf>
    <xf numFmtId="0" fontId="75" fillId="0" borderId="37" xfId="0" applyFont="1" applyBorder="1" applyAlignment="1">
      <alignment horizontal="left" vertical="top" wrapText="1"/>
    </xf>
    <xf numFmtId="0" fontId="73" fillId="0" borderId="17" xfId="0" applyFont="1" applyBorder="1" applyAlignment="1">
      <alignment horizontal="left" wrapText="1"/>
    </xf>
    <xf numFmtId="0" fontId="74" fillId="0" borderId="17" xfId="0" applyFont="1" applyBorder="1" applyAlignment="1">
      <alignment horizontal="left" wrapText="1"/>
    </xf>
    <xf numFmtId="176" fontId="59" fillId="8" borderId="20" xfId="1" applyNumberFormat="1" applyFont="1" applyFill="1" applyBorder="1" applyAlignment="1">
      <alignment horizontal="center" vertical="center" wrapText="1"/>
    </xf>
    <xf numFmtId="176" fontId="59" fillId="8" borderId="35" xfId="1" applyNumberFormat="1" applyFont="1" applyFill="1" applyBorder="1" applyAlignment="1">
      <alignment horizontal="center" vertical="center" wrapText="1"/>
    </xf>
    <xf numFmtId="176" fontId="59" fillId="8" borderId="36" xfId="1" applyNumberFormat="1" applyFont="1" applyFill="1" applyBorder="1" applyAlignment="1">
      <alignment horizontal="center" vertical="center" wrapText="1"/>
    </xf>
    <xf numFmtId="176" fontId="59" fillId="8" borderId="37" xfId="1" applyNumberFormat="1" applyFont="1" applyFill="1" applyBorder="1" applyAlignment="1">
      <alignment horizontal="center" vertical="center" wrapText="1"/>
    </xf>
    <xf numFmtId="0" fontId="65" fillId="0" borderId="20" xfId="0" applyFont="1" applyBorder="1" applyAlignment="1">
      <alignment horizontal="left" wrapText="1"/>
    </xf>
    <xf numFmtId="0" fontId="66" fillId="0" borderId="19" xfId="0" applyFont="1" applyBorder="1" applyAlignment="1">
      <alignment horizontal="left" wrapText="1"/>
    </xf>
    <xf numFmtId="0" fontId="66" fillId="0" borderId="35" xfId="0" applyFont="1" applyBorder="1" applyAlignment="1">
      <alignment horizontal="left" wrapText="1"/>
    </xf>
    <xf numFmtId="176" fontId="69" fillId="0" borderId="20" xfId="1" applyNumberFormat="1" applyFont="1" applyFill="1" applyBorder="1" applyAlignment="1">
      <alignment horizontal="center" vertical="center" wrapText="1"/>
    </xf>
    <xf numFmtId="176" fontId="69" fillId="0" borderId="35" xfId="1" applyNumberFormat="1" applyFont="1" applyFill="1" applyBorder="1" applyAlignment="1">
      <alignment horizontal="center" vertical="center" wrapText="1"/>
    </xf>
    <xf numFmtId="176" fontId="69" fillId="0" borderId="36" xfId="1" applyNumberFormat="1" applyFont="1" applyFill="1" applyBorder="1" applyAlignment="1">
      <alignment horizontal="center" vertical="center" wrapText="1"/>
    </xf>
    <xf numFmtId="176" fontId="69" fillId="0" borderId="37" xfId="1" applyNumberFormat="1" applyFont="1" applyFill="1" applyBorder="1" applyAlignment="1">
      <alignment horizontal="center" vertical="center" wrapText="1"/>
    </xf>
    <xf numFmtId="0" fontId="65" fillId="15" borderId="20" xfId="0" applyFont="1" applyFill="1" applyBorder="1" applyAlignment="1">
      <alignment horizontal="left" wrapText="1"/>
    </xf>
    <xf numFmtId="0" fontId="66" fillId="15" borderId="19" xfId="0" applyFont="1" applyFill="1" applyBorder="1" applyAlignment="1">
      <alignment horizontal="left" wrapText="1"/>
    </xf>
    <xf numFmtId="0" fontId="66" fillId="15" borderId="35" xfId="0" applyFont="1" applyFill="1" applyBorder="1" applyAlignment="1">
      <alignment horizontal="left" wrapText="1"/>
    </xf>
    <xf numFmtId="169" fontId="43" fillId="8" borderId="20" xfId="0" applyNumberFormat="1" applyFont="1" applyFill="1" applyBorder="1" applyAlignment="1">
      <alignment horizontal="center" vertical="center"/>
    </xf>
    <xf numFmtId="169" fontId="43" fillId="8" borderId="35" xfId="0" applyNumberFormat="1" applyFont="1" applyFill="1" applyBorder="1" applyAlignment="1">
      <alignment horizontal="center" vertical="center"/>
    </xf>
    <xf numFmtId="169" fontId="43" fillId="8" borderId="36" xfId="0" applyNumberFormat="1" applyFont="1" applyFill="1" applyBorder="1" applyAlignment="1">
      <alignment horizontal="center" vertical="center"/>
    </xf>
    <xf numFmtId="169" fontId="43" fillId="8" borderId="37" xfId="0" applyNumberFormat="1" applyFont="1" applyFill="1" applyBorder="1" applyAlignment="1">
      <alignment horizontal="center" vertical="center"/>
    </xf>
    <xf numFmtId="10" fontId="77" fillId="14" borderId="14" xfId="0" applyNumberFormat="1" applyFont="1" applyFill="1" applyBorder="1" applyAlignment="1" applyProtection="1">
      <alignment horizontal="center" vertical="center"/>
      <protection locked="0" hidden="1"/>
    </xf>
    <xf numFmtId="10" fontId="77" fillId="14" borderId="15" xfId="0" applyNumberFormat="1" applyFont="1" applyFill="1" applyBorder="1" applyAlignment="1" applyProtection="1">
      <alignment horizontal="center" vertical="center"/>
      <protection locked="0" hidden="1"/>
    </xf>
    <xf numFmtId="10" fontId="77" fillId="14" borderId="16" xfId="0" applyNumberFormat="1" applyFont="1" applyFill="1" applyBorder="1" applyAlignment="1" applyProtection="1">
      <alignment horizontal="center" vertical="center"/>
      <protection locked="0" hidden="1"/>
    </xf>
    <xf numFmtId="176" fontId="43" fillId="0" borderId="20" xfId="0" applyNumberFormat="1" applyFont="1" applyBorder="1" applyAlignment="1">
      <alignment horizontal="center" vertical="center"/>
    </xf>
    <xf numFmtId="176" fontId="43" fillId="0" borderId="35" xfId="0" applyNumberFormat="1" applyFont="1" applyBorder="1" applyAlignment="1">
      <alignment horizontal="center" vertical="center"/>
    </xf>
    <xf numFmtId="176" fontId="43" fillId="0" borderId="36" xfId="0" applyNumberFormat="1" applyFont="1" applyBorder="1" applyAlignment="1">
      <alignment horizontal="center" vertical="center"/>
    </xf>
    <xf numFmtId="176" fontId="43" fillId="0" borderId="37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176" fontId="44" fillId="0" borderId="20" xfId="0" quotePrefix="1" applyNumberFormat="1" applyFont="1" applyBorder="1" applyAlignment="1">
      <alignment horizontal="center" vertical="center"/>
    </xf>
    <xf numFmtId="176" fontId="44" fillId="0" borderId="35" xfId="0" quotePrefix="1" applyNumberFormat="1" applyFont="1" applyBorder="1" applyAlignment="1">
      <alignment horizontal="center" vertical="center"/>
    </xf>
    <xf numFmtId="176" fontId="44" fillId="0" borderId="36" xfId="0" quotePrefix="1" applyNumberFormat="1" applyFont="1" applyBorder="1" applyAlignment="1">
      <alignment horizontal="center" vertical="center"/>
    </xf>
    <xf numFmtId="176" fontId="44" fillId="0" borderId="37" xfId="0" quotePrefix="1" applyNumberFormat="1" applyFont="1" applyBorder="1" applyAlignment="1">
      <alignment horizontal="center" vertical="center"/>
    </xf>
    <xf numFmtId="167" fontId="56" fillId="0" borderId="14" xfId="0" applyNumberFormat="1" applyFont="1" applyBorder="1" applyAlignment="1">
      <alignment horizontal="left" vertical="center" wrapText="1"/>
    </xf>
    <xf numFmtId="167" fontId="56" fillId="0" borderId="15" xfId="0" applyNumberFormat="1" applyFont="1" applyBorder="1" applyAlignment="1">
      <alignment horizontal="left" vertical="center" wrapText="1"/>
    </xf>
    <xf numFmtId="167" fontId="56" fillId="0" borderId="16" xfId="0" applyNumberFormat="1" applyFont="1" applyBorder="1" applyAlignment="1">
      <alignment horizontal="left" vertical="center" wrapText="1"/>
    </xf>
    <xf numFmtId="10" fontId="56" fillId="0" borderId="13" xfId="0" applyNumberFormat="1" applyFont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/>
    </xf>
    <xf numFmtId="0" fontId="31" fillId="14" borderId="13" xfId="0" applyFont="1" applyFill="1" applyBorder="1" applyAlignment="1">
      <alignment horizontal="center" vertical="center"/>
    </xf>
    <xf numFmtId="0" fontId="45" fillId="0" borderId="13" xfId="0" applyFont="1" applyBorder="1" applyAlignment="1">
      <alignment horizontal="center" vertical="center" wrapText="1"/>
    </xf>
    <xf numFmtId="0" fontId="3" fillId="15" borderId="20" xfId="0" applyFont="1" applyFill="1" applyBorder="1" applyAlignment="1">
      <alignment horizontal="left" wrapText="1"/>
    </xf>
    <xf numFmtId="0" fontId="1" fillId="15" borderId="19" xfId="0" applyFont="1" applyFill="1" applyBorder="1" applyAlignment="1">
      <alignment horizontal="left" wrapText="1"/>
    </xf>
    <xf numFmtId="0" fontId="1" fillId="15" borderId="35" xfId="0" applyFont="1" applyFill="1" applyBorder="1" applyAlignment="1">
      <alignment horizontal="left" wrapText="1"/>
    </xf>
    <xf numFmtId="0" fontId="3" fillId="0" borderId="20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1" fillId="0" borderId="35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10" fontId="60" fillId="29" borderId="43" xfId="0" applyNumberFormat="1" applyFont="1" applyFill="1" applyBorder="1" applyAlignment="1" applyProtection="1">
      <alignment horizontal="center" vertical="center"/>
      <protection locked="0" hidden="1"/>
    </xf>
    <xf numFmtId="10" fontId="60" fillId="29" borderId="44" xfId="0" applyNumberFormat="1" applyFont="1" applyFill="1" applyBorder="1" applyAlignment="1" applyProtection="1">
      <alignment horizontal="center" vertical="center"/>
      <protection locked="0" hidden="1"/>
    </xf>
    <xf numFmtId="17" fontId="76" fillId="0" borderId="46" xfId="0" applyNumberFormat="1" applyFont="1" applyFill="1" applyBorder="1" applyAlignment="1">
      <alignment horizontal="center" vertical="center"/>
    </xf>
    <xf numFmtId="0" fontId="23" fillId="8" borderId="14" xfId="0" applyFont="1" applyFill="1" applyBorder="1" applyAlignment="1">
      <alignment horizontal="center" vertical="center"/>
    </xf>
    <xf numFmtId="0" fontId="23" fillId="8" borderId="16" xfId="0" applyFont="1" applyFill="1" applyBorder="1" applyAlignment="1">
      <alignment horizontal="center" vertical="center"/>
    </xf>
    <xf numFmtId="0" fontId="23" fillId="8" borderId="14" xfId="0" applyFont="1" applyFill="1" applyBorder="1" applyAlignment="1">
      <alignment horizontal="center" vertical="center" wrapText="1"/>
    </xf>
    <xf numFmtId="17" fontId="60" fillId="29" borderId="41" xfId="0" applyNumberFormat="1" applyFont="1" applyFill="1" applyBorder="1" applyAlignment="1" applyProtection="1">
      <alignment horizontal="center" vertical="center"/>
      <protection locked="0"/>
    </xf>
    <xf numFmtId="17" fontId="60" fillId="29" borderId="42" xfId="0" applyNumberFormat="1" applyFont="1" applyFill="1" applyBorder="1" applyAlignment="1" applyProtection="1">
      <alignment horizontal="center" vertical="center"/>
      <protection locked="0"/>
    </xf>
    <xf numFmtId="0" fontId="23" fillId="8" borderId="17" xfId="0" applyFont="1" applyFill="1" applyBorder="1" applyAlignment="1">
      <alignment horizontal="center" vertical="center"/>
    </xf>
    <xf numFmtId="0" fontId="57" fillId="27" borderId="20" xfId="0" applyFont="1" applyFill="1" applyBorder="1" applyAlignment="1">
      <alignment horizontal="left" wrapText="1"/>
    </xf>
    <xf numFmtId="0" fontId="53" fillId="27" borderId="19" xfId="0" applyFont="1" applyFill="1" applyBorder="1" applyAlignment="1">
      <alignment horizontal="left" wrapText="1"/>
    </xf>
    <xf numFmtId="0" fontId="53" fillId="27" borderId="35" xfId="0" applyFont="1" applyFill="1" applyBorder="1" applyAlignment="1">
      <alignment horizontal="left" wrapText="1"/>
    </xf>
    <xf numFmtId="176" fontId="44" fillId="8" borderId="20" xfId="0" applyNumberFormat="1" applyFont="1" applyFill="1" applyBorder="1" applyAlignment="1">
      <alignment horizontal="center" vertical="center"/>
    </xf>
    <xf numFmtId="176" fontId="44" fillId="8" borderId="35" xfId="0" applyNumberFormat="1" applyFont="1" applyFill="1" applyBorder="1" applyAlignment="1">
      <alignment horizontal="center" vertical="center"/>
    </xf>
    <xf numFmtId="176" fontId="44" fillId="8" borderId="36" xfId="0" applyNumberFormat="1" applyFont="1" applyFill="1" applyBorder="1" applyAlignment="1">
      <alignment horizontal="center" vertical="center"/>
    </xf>
    <xf numFmtId="176" fontId="44" fillId="8" borderId="37" xfId="0" applyNumberFormat="1" applyFont="1" applyFill="1" applyBorder="1" applyAlignment="1">
      <alignment horizontal="center" vertical="center"/>
    </xf>
    <xf numFmtId="176" fontId="43" fillId="8" borderId="20" xfId="0" applyNumberFormat="1" applyFont="1" applyFill="1" applyBorder="1" applyAlignment="1">
      <alignment horizontal="center" vertical="center"/>
    </xf>
    <xf numFmtId="176" fontId="43" fillId="8" borderId="35" xfId="0" applyNumberFormat="1" applyFont="1" applyFill="1" applyBorder="1" applyAlignment="1">
      <alignment horizontal="center" vertical="center"/>
    </xf>
    <xf numFmtId="176" fontId="43" fillId="8" borderId="36" xfId="0" applyNumberFormat="1" applyFont="1" applyFill="1" applyBorder="1" applyAlignment="1">
      <alignment horizontal="center" vertical="center"/>
    </xf>
    <xf numFmtId="176" fontId="43" fillId="8" borderId="37" xfId="0" applyNumberFormat="1" applyFont="1" applyFill="1" applyBorder="1" applyAlignment="1">
      <alignment horizontal="center" vertical="center"/>
    </xf>
    <xf numFmtId="176" fontId="44" fillId="0" borderId="20" xfId="0" applyNumberFormat="1" applyFont="1" applyBorder="1" applyAlignment="1">
      <alignment horizontal="center" vertical="center"/>
    </xf>
    <xf numFmtId="176" fontId="44" fillId="0" borderId="35" xfId="0" applyNumberFormat="1" applyFont="1" applyBorder="1" applyAlignment="1">
      <alignment horizontal="center" vertical="center"/>
    </xf>
    <xf numFmtId="176" fontId="44" fillId="0" borderId="36" xfId="0" applyNumberFormat="1" applyFont="1" applyBorder="1" applyAlignment="1">
      <alignment horizontal="center" vertical="center"/>
    </xf>
    <xf numFmtId="176" fontId="44" fillId="0" borderId="37" xfId="0" applyNumberFormat="1" applyFont="1" applyBorder="1" applyAlignment="1">
      <alignment horizontal="center" vertical="center"/>
    </xf>
    <xf numFmtId="0" fontId="42" fillId="0" borderId="36" xfId="0" applyFont="1" applyBorder="1" applyAlignment="1">
      <alignment horizontal="left" vertical="top" wrapText="1"/>
    </xf>
    <xf numFmtId="0" fontId="42" fillId="0" borderId="22" xfId="0" applyFont="1" applyBorder="1" applyAlignment="1">
      <alignment horizontal="left" vertical="top" wrapText="1"/>
    </xf>
    <xf numFmtId="0" fontId="42" fillId="0" borderId="37" xfId="0" applyFont="1" applyBorder="1" applyAlignment="1">
      <alignment horizontal="left" vertical="top" wrapText="1"/>
    </xf>
    <xf numFmtId="169" fontId="67" fillId="8" borderId="20" xfId="0" applyNumberFormat="1" applyFont="1" applyFill="1" applyBorder="1" applyAlignment="1">
      <alignment horizontal="center" vertical="center"/>
    </xf>
    <xf numFmtId="169" fontId="67" fillId="8" borderId="35" xfId="0" applyNumberFormat="1" applyFont="1" applyFill="1" applyBorder="1" applyAlignment="1">
      <alignment horizontal="center" vertical="center"/>
    </xf>
    <xf numFmtId="169" fontId="67" fillId="8" borderId="36" xfId="0" applyNumberFormat="1" applyFont="1" applyFill="1" applyBorder="1" applyAlignment="1">
      <alignment horizontal="center" vertical="center"/>
    </xf>
    <xf numFmtId="169" fontId="67" fillId="8" borderId="37" xfId="0" applyNumberFormat="1" applyFont="1" applyFill="1" applyBorder="1" applyAlignment="1">
      <alignment horizontal="center" vertical="center"/>
    </xf>
    <xf numFmtId="176" fontId="37" fillId="8" borderId="20" xfId="1" applyNumberFormat="1" applyFont="1" applyFill="1" applyBorder="1" applyAlignment="1">
      <alignment horizontal="center" vertical="center" wrapText="1"/>
    </xf>
    <xf numFmtId="176" fontId="37" fillId="8" borderId="35" xfId="1" applyNumberFormat="1" applyFont="1" applyFill="1" applyBorder="1" applyAlignment="1">
      <alignment horizontal="center" vertical="center" wrapText="1"/>
    </xf>
    <xf numFmtId="176" fontId="37" fillId="8" borderId="36" xfId="1" applyNumberFormat="1" applyFont="1" applyFill="1" applyBorder="1" applyAlignment="1">
      <alignment horizontal="center" vertical="center" wrapText="1"/>
    </xf>
    <xf numFmtId="176" fontId="37" fillId="8" borderId="37" xfId="1" applyNumberFormat="1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right" vertical="center" wrapText="1"/>
    </xf>
    <xf numFmtId="0" fontId="23" fillId="8" borderId="13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4" xfId="0" applyFont="1" applyBorder="1"/>
    <xf numFmtId="0" fontId="3" fillId="0" borderId="1" xfId="0" applyFont="1" applyBorder="1" applyAlignment="1">
      <alignment horizontal="center"/>
    </xf>
    <xf numFmtId="0" fontId="2" fillId="0" borderId="9" xfId="0" applyFont="1" applyBorder="1"/>
    <xf numFmtId="0" fontId="2" fillId="0" borderId="2" xfId="0" applyFont="1" applyBorder="1"/>
    <xf numFmtId="0" fontId="19" fillId="0" borderId="1" xfId="0" applyFont="1" applyBorder="1" applyAlignment="1">
      <alignment horizontal="center"/>
    </xf>
  </cellXfs>
  <cellStyles count="5">
    <cellStyle name="Moeda" xfId="3" builtinId="4"/>
    <cellStyle name="Normal" xfId="0" builtinId="0"/>
    <cellStyle name="Normal 3" xfId="2"/>
    <cellStyle name="Porcentagem" xfId="4" builtinId="5"/>
    <cellStyle name="Vírgula" xfId="1" builtinId="3"/>
  </cellStyles>
  <dxfs count="11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49999999999998E-2"/>
          <c:y val="5.0925925925925923E-2"/>
          <c:w val="0.78520756780402445"/>
          <c:h val="0.74433107319918346"/>
        </c:manualLayout>
      </c:layout>
      <c:lineChart>
        <c:grouping val="standard"/>
        <c:varyColors val="0"/>
        <c:ser>
          <c:idx val="0"/>
          <c:order val="0"/>
          <c:tx>
            <c:v>A</c:v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Planilha1!$D$13:$AN$13</c:f>
              <c:numCache>
                <c:formatCode>0%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1.0000000000000009E-2</c:v>
                </c:pt>
                <c:pt idx="3">
                  <c:v>2.0000000000000018E-2</c:v>
                </c:pt>
                <c:pt idx="4">
                  <c:v>3.0000000000000027E-2</c:v>
                </c:pt>
                <c:pt idx="5">
                  <c:v>4.0000000000000036E-2</c:v>
                </c:pt>
                <c:pt idx="6">
                  <c:v>5.0000000000000044E-2</c:v>
                </c:pt>
                <c:pt idx="7">
                  <c:v>6.0000000000000053E-2</c:v>
                </c:pt>
                <c:pt idx="8">
                  <c:v>7.0000000000000062E-2</c:v>
                </c:pt>
                <c:pt idx="9">
                  <c:v>8.0000000000000071E-2</c:v>
                </c:pt>
                <c:pt idx="10">
                  <c:v>9.000000000000008E-2</c:v>
                </c:pt>
                <c:pt idx="11">
                  <c:v>0.10000000000000009</c:v>
                </c:pt>
                <c:pt idx="12">
                  <c:v>0.10999999999999988</c:v>
                </c:pt>
                <c:pt idx="13">
                  <c:v>0.11999999999999988</c:v>
                </c:pt>
                <c:pt idx="14">
                  <c:v>0.12999999999999989</c:v>
                </c:pt>
                <c:pt idx="15">
                  <c:v>0.1399999999999999</c:v>
                </c:pt>
                <c:pt idx="16">
                  <c:v>0.14999999999999991</c:v>
                </c:pt>
                <c:pt idx="17">
                  <c:v>0.15999999999999992</c:v>
                </c:pt>
                <c:pt idx="18">
                  <c:v>0.16999999999999993</c:v>
                </c:pt>
                <c:pt idx="19">
                  <c:v>0.17999999999999994</c:v>
                </c:pt>
                <c:pt idx="20">
                  <c:v>0.18999999999999995</c:v>
                </c:pt>
                <c:pt idx="21">
                  <c:v>0.19999999999999996</c:v>
                </c:pt>
                <c:pt idx="22">
                  <c:v>0.20999999999999996</c:v>
                </c:pt>
                <c:pt idx="23">
                  <c:v>0.21999999999999997</c:v>
                </c:pt>
                <c:pt idx="24">
                  <c:v>0.22999999999999998</c:v>
                </c:pt>
                <c:pt idx="25">
                  <c:v>0.24</c:v>
                </c:pt>
                <c:pt idx="26">
                  <c:v>0.25</c:v>
                </c:pt>
                <c:pt idx="27">
                  <c:v>0.26</c:v>
                </c:pt>
                <c:pt idx="28">
                  <c:v>0.27</c:v>
                </c:pt>
                <c:pt idx="29">
                  <c:v>0.28000000000000003</c:v>
                </c:pt>
                <c:pt idx="30">
                  <c:v>0.29000000000000004</c:v>
                </c:pt>
                <c:pt idx="31">
                  <c:v>0.30000000000000004</c:v>
                </c:pt>
                <c:pt idx="32">
                  <c:v>0.31000000000000005</c:v>
                </c:pt>
                <c:pt idx="33">
                  <c:v>0.32000000000000006</c:v>
                </c:pt>
                <c:pt idx="34">
                  <c:v>0.33000000000000007</c:v>
                </c:pt>
                <c:pt idx="35">
                  <c:v>0.34000000000000008</c:v>
                </c:pt>
                <c:pt idx="36">
                  <c:v>0.35000000000000009</c:v>
                </c:pt>
              </c:numCache>
            </c:numRef>
          </c:cat>
          <c:val>
            <c:numRef>
              <c:f>Planilha1!$D$9:$AN$9</c:f>
              <c:numCache>
                <c:formatCode>0%</c:formatCode>
                <c:ptCount val="37"/>
                <c:pt idx="0">
                  <c:v>0</c:v>
                </c:pt>
                <c:pt idx="1">
                  <c:v>0.26045418084253047</c:v>
                </c:pt>
                <c:pt idx="2">
                  <c:v>0.27305872265095577</c:v>
                </c:pt>
                <c:pt idx="3">
                  <c:v>0.28566326445938106</c:v>
                </c:pt>
                <c:pt idx="4">
                  <c:v>0.29826780626780636</c:v>
                </c:pt>
                <c:pt idx="5">
                  <c:v>0.31087234807623187</c:v>
                </c:pt>
                <c:pt idx="6">
                  <c:v>0.32347688988465717</c:v>
                </c:pt>
                <c:pt idx="7">
                  <c:v>0.33608143169308247</c:v>
                </c:pt>
                <c:pt idx="8">
                  <c:v>0.34868597350150776</c:v>
                </c:pt>
                <c:pt idx="9">
                  <c:v>0.36129051530993306</c:v>
                </c:pt>
                <c:pt idx="10">
                  <c:v>0.37389505711835835</c:v>
                </c:pt>
                <c:pt idx="11">
                  <c:v>0.38649959892678365</c:v>
                </c:pt>
                <c:pt idx="12">
                  <c:v>0.3991041407352085</c:v>
                </c:pt>
                <c:pt idx="13">
                  <c:v>0.41170868254363424</c:v>
                </c:pt>
                <c:pt idx="14">
                  <c:v>0.42431322435205931</c:v>
                </c:pt>
                <c:pt idx="15">
                  <c:v>0.43691776616048461</c:v>
                </c:pt>
                <c:pt idx="16">
                  <c:v>0.44952230796890991</c:v>
                </c:pt>
                <c:pt idx="17">
                  <c:v>0.4621268497773352</c:v>
                </c:pt>
                <c:pt idx="18">
                  <c:v>0.4747313915857605</c:v>
                </c:pt>
                <c:pt idx="19">
                  <c:v>0.48733593339418579</c:v>
                </c:pt>
                <c:pt idx="20">
                  <c:v>0.49994047520261131</c:v>
                </c:pt>
                <c:pt idx="21">
                  <c:v>0.51254501701103661</c:v>
                </c:pt>
                <c:pt idx="22">
                  <c:v>0.5251495588194619</c:v>
                </c:pt>
                <c:pt idx="23">
                  <c:v>0.5377541006278872</c:v>
                </c:pt>
                <c:pt idx="24">
                  <c:v>0.5503586424363125</c:v>
                </c:pt>
                <c:pt idx="25">
                  <c:v>0.56296318424473779</c:v>
                </c:pt>
                <c:pt idx="26">
                  <c:v>0.57556772605316309</c:v>
                </c:pt>
                <c:pt idx="27">
                  <c:v>0.5881722678615886</c:v>
                </c:pt>
                <c:pt idx="28">
                  <c:v>0.6007768096700139</c:v>
                </c:pt>
                <c:pt idx="29">
                  <c:v>0.6133813514784392</c:v>
                </c:pt>
                <c:pt idx="30">
                  <c:v>0.62598589328686449</c:v>
                </c:pt>
                <c:pt idx="31">
                  <c:v>0.63859043509528979</c:v>
                </c:pt>
                <c:pt idx="32">
                  <c:v>0.65119497690371508</c:v>
                </c:pt>
                <c:pt idx="33">
                  <c:v>0.66379951871214038</c:v>
                </c:pt>
                <c:pt idx="34">
                  <c:v>0.67640406052056568</c:v>
                </c:pt>
                <c:pt idx="35">
                  <c:v>0.68900860232899097</c:v>
                </c:pt>
                <c:pt idx="36">
                  <c:v>0.70161314413741649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B2-4F17-9724-2922218991BF}"/>
            </c:ext>
          </c:extLst>
        </c:ser>
        <c:ser>
          <c:idx val="1"/>
          <c:order val="1"/>
          <c:tx>
            <c:v>B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Planilha1!$D$13:$AN$13</c:f>
              <c:numCache>
                <c:formatCode>0%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1.0000000000000009E-2</c:v>
                </c:pt>
                <c:pt idx="3">
                  <c:v>2.0000000000000018E-2</c:v>
                </c:pt>
                <c:pt idx="4">
                  <c:v>3.0000000000000027E-2</c:v>
                </c:pt>
                <c:pt idx="5">
                  <c:v>4.0000000000000036E-2</c:v>
                </c:pt>
                <c:pt idx="6">
                  <c:v>5.0000000000000044E-2</c:v>
                </c:pt>
                <c:pt idx="7">
                  <c:v>6.0000000000000053E-2</c:v>
                </c:pt>
                <c:pt idx="8">
                  <c:v>7.0000000000000062E-2</c:v>
                </c:pt>
                <c:pt idx="9">
                  <c:v>8.0000000000000071E-2</c:v>
                </c:pt>
                <c:pt idx="10">
                  <c:v>9.000000000000008E-2</c:v>
                </c:pt>
                <c:pt idx="11">
                  <c:v>0.10000000000000009</c:v>
                </c:pt>
                <c:pt idx="12">
                  <c:v>0.10999999999999988</c:v>
                </c:pt>
                <c:pt idx="13">
                  <c:v>0.11999999999999988</c:v>
                </c:pt>
                <c:pt idx="14">
                  <c:v>0.12999999999999989</c:v>
                </c:pt>
                <c:pt idx="15">
                  <c:v>0.1399999999999999</c:v>
                </c:pt>
                <c:pt idx="16">
                  <c:v>0.14999999999999991</c:v>
                </c:pt>
                <c:pt idx="17">
                  <c:v>0.15999999999999992</c:v>
                </c:pt>
                <c:pt idx="18">
                  <c:v>0.16999999999999993</c:v>
                </c:pt>
                <c:pt idx="19">
                  <c:v>0.17999999999999994</c:v>
                </c:pt>
                <c:pt idx="20">
                  <c:v>0.18999999999999995</c:v>
                </c:pt>
                <c:pt idx="21">
                  <c:v>0.19999999999999996</c:v>
                </c:pt>
                <c:pt idx="22">
                  <c:v>0.20999999999999996</c:v>
                </c:pt>
                <c:pt idx="23">
                  <c:v>0.21999999999999997</c:v>
                </c:pt>
                <c:pt idx="24">
                  <c:v>0.22999999999999998</c:v>
                </c:pt>
                <c:pt idx="25">
                  <c:v>0.24</c:v>
                </c:pt>
                <c:pt idx="26">
                  <c:v>0.25</c:v>
                </c:pt>
                <c:pt idx="27">
                  <c:v>0.26</c:v>
                </c:pt>
                <c:pt idx="28">
                  <c:v>0.27</c:v>
                </c:pt>
                <c:pt idx="29">
                  <c:v>0.28000000000000003</c:v>
                </c:pt>
                <c:pt idx="30">
                  <c:v>0.29000000000000004</c:v>
                </c:pt>
                <c:pt idx="31">
                  <c:v>0.30000000000000004</c:v>
                </c:pt>
                <c:pt idx="32">
                  <c:v>0.31000000000000005</c:v>
                </c:pt>
                <c:pt idx="33">
                  <c:v>0.32000000000000006</c:v>
                </c:pt>
                <c:pt idx="34">
                  <c:v>0.33000000000000007</c:v>
                </c:pt>
                <c:pt idx="35">
                  <c:v>0.34000000000000008</c:v>
                </c:pt>
                <c:pt idx="36">
                  <c:v>0.35000000000000009</c:v>
                </c:pt>
              </c:numCache>
            </c:numRef>
          </c:cat>
          <c:val>
            <c:numRef>
              <c:f>Planilha1!$D$10:$AN$10</c:f>
              <c:numCache>
                <c:formatCode>0%</c:formatCode>
                <c:ptCount val="37"/>
                <c:pt idx="0">
                  <c:v>0</c:v>
                </c:pt>
                <c:pt idx="1">
                  <c:v>4.099280978189479E-2</c:v>
                </c:pt>
                <c:pt idx="2">
                  <c:v>5.1402737879713722E-2</c:v>
                </c:pt>
                <c:pt idx="3">
                  <c:v>6.1812665977532655E-2</c:v>
                </c:pt>
                <c:pt idx="4">
                  <c:v>7.2222594075351587E-2</c:v>
                </c:pt>
                <c:pt idx="5">
                  <c:v>8.2632522173170742E-2</c:v>
                </c:pt>
                <c:pt idx="6">
                  <c:v>9.3042450270989674E-2</c:v>
                </c:pt>
                <c:pt idx="7">
                  <c:v>0.10345237836880861</c:v>
                </c:pt>
                <c:pt idx="8">
                  <c:v>0.11386230646662754</c:v>
                </c:pt>
                <c:pt idx="9">
                  <c:v>0.12427223456444647</c:v>
                </c:pt>
                <c:pt idx="10">
                  <c:v>0.1346821626622654</c:v>
                </c:pt>
                <c:pt idx="11">
                  <c:v>0.14509209076008434</c:v>
                </c:pt>
                <c:pt idx="12">
                  <c:v>0.15550201885790305</c:v>
                </c:pt>
                <c:pt idx="13">
                  <c:v>0.1659119469557222</c:v>
                </c:pt>
                <c:pt idx="14">
                  <c:v>0.17632187505354113</c:v>
                </c:pt>
                <c:pt idx="15">
                  <c:v>0.18673180315136007</c:v>
                </c:pt>
                <c:pt idx="16">
                  <c:v>0.197141731249179</c:v>
                </c:pt>
                <c:pt idx="17">
                  <c:v>0.20755165934699793</c:v>
                </c:pt>
                <c:pt idx="18">
                  <c:v>0.21796158744481686</c:v>
                </c:pt>
                <c:pt idx="19">
                  <c:v>0.22837151554263579</c:v>
                </c:pt>
                <c:pt idx="20">
                  <c:v>0.23878144364045495</c:v>
                </c:pt>
                <c:pt idx="21">
                  <c:v>0.24919137173827388</c:v>
                </c:pt>
                <c:pt idx="22">
                  <c:v>0.25960129983609281</c:v>
                </c:pt>
                <c:pt idx="23">
                  <c:v>0.27001122793391175</c:v>
                </c:pt>
                <c:pt idx="24">
                  <c:v>0.28042115603173068</c:v>
                </c:pt>
                <c:pt idx="25">
                  <c:v>0.29083108412954961</c:v>
                </c:pt>
                <c:pt idx="26">
                  <c:v>0.30124101222736854</c:v>
                </c:pt>
                <c:pt idx="27">
                  <c:v>0.3116509403251877</c:v>
                </c:pt>
                <c:pt idx="28">
                  <c:v>0.32206086842300663</c:v>
                </c:pt>
                <c:pt idx="29">
                  <c:v>0.33247079652082556</c:v>
                </c:pt>
                <c:pt idx="30">
                  <c:v>0.34288072461864449</c:v>
                </c:pt>
                <c:pt idx="31">
                  <c:v>0.35329065271646343</c:v>
                </c:pt>
                <c:pt idx="32">
                  <c:v>0.36370058081428236</c:v>
                </c:pt>
                <c:pt idx="33">
                  <c:v>0.37411050891210129</c:v>
                </c:pt>
                <c:pt idx="34">
                  <c:v>0.38452043700992022</c:v>
                </c:pt>
                <c:pt idx="35">
                  <c:v>0.39493036510773916</c:v>
                </c:pt>
                <c:pt idx="36">
                  <c:v>0.40534029320555831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35B2-4F17-9724-2922218991BF}"/>
            </c:ext>
          </c:extLst>
        </c:ser>
        <c:ser>
          <c:idx val="2"/>
          <c:order val="2"/>
          <c:tx>
            <c:v>C</c:v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Planilha1!$D$13:$AN$13</c:f>
              <c:numCache>
                <c:formatCode>0%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1.0000000000000009E-2</c:v>
                </c:pt>
                <c:pt idx="3">
                  <c:v>2.0000000000000018E-2</c:v>
                </c:pt>
                <c:pt idx="4">
                  <c:v>3.0000000000000027E-2</c:v>
                </c:pt>
                <c:pt idx="5">
                  <c:v>4.0000000000000036E-2</c:v>
                </c:pt>
                <c:pt idx="6">
                  <c:v>5.0000000000000044E-2</c:v>
                </c:pt>
                <c:pt idx="7">
                  <c:v>6.0000000000000053E-2</c:v>
                </c:pt>
                <c:pt idx="8">
                  <c:v>7.0000000000000062E-2</c:v>
                </c:pt>
                <c:pt idx="9">
                  <c:v>8.0000000000000071E-2</c:v>
                </c:pt>
                <c:pt idx="10">
                  <c:v>9.000000000000008E-2</c:v>
                </c:pt>
                <c:pt idx="11">
                  <c:v>0.10000000000000009</c:v>
                </c:pt>
                <c:pt idx="12">
                  <c:v>0.10999999999999988</c:v>
                </c:pt>
                <c:pt idx="13">
                  <c:v>0.11999999999999988</c:v>
                </c:pt>
                <c:pt idx="14">
                  <c:v>0.12999999999999989</c:v>
                </c:pt>
                <c:pt idx="15">
                  <c:v>0.1399999999999999</c:v>
                </c:pt>
                <c:pt idx="16">
                  <c:v>0.14999999999999991</c:v>
                </c:pt>
                <c:pt idx="17">
                  <c:v>0.15999999999999992</c:v>
                </c:pt>
                <c:pt idx="18">
                  <c:v>0.16999999999999993</c:v>
                </c:pt>
                <c:pt idx="19">
                  <c:v>0.17999999999999994</c:v>
                </c:pt>
                <c:pt idx="20">
                  <c:v>0.18999999999999995</c:v>
                </c:pt>
                <c:pt idx="21">
                  <c:v>0.19999999999999996</c:v>
                </c:pt>
                <c:pt idx="22">
                  <c:v>0.20999999999999996</c:v>
                </c:pt>
                <c:pt idx="23">
                  <c:v>0.21999999999999997</c:v>
                </c:pt>
                <c:pt idx="24">
                  <c:v>0.22999999999999998</c:v>
                </c:pt>
                <c:pt idx="25">
                  <c:v>0.24</c:v>
                </c:pt>
                <c:pt idx="26">
                  <c:v>0.25</c:v>
                </c:pt>
                <c:pt idx="27">
                  <c:v>0.26</c:v>
                </c:pt>
                <c:pt idx="28">
                  <c:v>0.27</c:v>
                </c:pt>
                <c:pt idx="29">
                  <c:v>0.28000000000000003</c:v>
                </c:pt>
                <c:pt idx="30">
                  <c:v>0.29000000000000004</c:v>
                </c:pt>
                <c:pt idx="31">
                  <c:v>0.30000000000000004</c:v>
                </c:pt>
                <c:pt idx="32">
                  <c:v>0.31000000000000005</c:v>
                </c:pt>
                <c:pt idx="33">
                  <c:v>0.32000000000000006</c:v>
                </c:pt>
                <c:pt idx="34">
                  <c:v>0.33000000000000007</c:v>
                </c:pt>
                <c:pt idx="35">
                  <c:v>0.34000000000000008</c:v>
                </c:pt>
                <c:pt idx="36">
                  <c:v>0.35000000000000009</c:v>
                </c:pt>
              </c:numCache>
            </c:numRef>
          </c:cat>
          <c:val>
            <c:numRef>
              <c:f>Planilha1!$D$11:$AN$11</c:f>
              <c:numCache>
                <c:formatCode>0%</c:formatCode>
                <c:ptCount val="37"/>
                <c:pt idx="0">
                  <c:v>0</c:v>
                </c:pt>
                <c:pt idx="1">
                  <c:v>0.28961525944163791</c:v>
                </c:pt>
                <c:pt idx="2">
                  <c:v>0.30251141203605436</c:v>
                </c:pt>
                <c:pt idx="3">
                  <c:v>0.31540756463047059</c:v>
                </c:pt>
                <c:pt idx="4">
                  <c:v>0.32830371722488705</c:v>
                </c:pt>
                <c:pt idx="5">
                  <c:v>0.3411998698193035</c:v>
                </c:pt>
                <c:pt idx="6">
                  <c:v>0.35409602241371996</c:v>
                </c:pt>
                <c:pt idx="7">
                  <c:v>0.36699217500813641</c:v>
                </c:pt>
                <c:pt idx="8">
                  <c:v>0.37988832760255264</c:v>
                </c:pt>
                <c:pt idx="9">
                  <c:v>0.3927844801969691</c:v>
                </c:pt>
                <c:pt idx="10">
                  <c:v>0.40568063279138533</c:v>
                </c:pt>
                <c:pt idx="11">
                  <c:v>0.41857678538580179</c:v>
                </c:pt>
                <c:pt idx="12">
                  <c:v>0.4314729379802178</c:v>
                </c:pt>
                <c:pt idx="13">
                  <c:v>0.44436909057463447</c:v>
                </c:pt>
                <c:pt idx="14">
                  <c:v>0.45726524316905071</c:v>
                </c:pt>
                <c:pt idx="15">
                  <c:v>0.47016139576346716</c:v>
                </c:pt>
                <c:pt idx="16">
                  <c:v>0.48305754835788339</c:v>
                </c:pt>
                <c:pt idx="17">
                  <c:v>0.49595370095229985</c:v>
                </c:pt>
                <c:pt idx="18">
                  <c:v>0.5088498535467163</c:v>
                </c:pt>
                <c:pt idx="19">
                  <c:v>0.52174600614113253</c:v>
                </c:pt>
                <c:pt idx="20">
                  <c:v>0.53464215873554921</c:v>
                </c:pt>
                <c:pt idx="21">
                  <c:v>0.54753831132996544</c:v>
                </c:pt>
                <c:pt idx="22">
                  <c:v>0.5604344639243819</c:v>
                </c:pt>
                <c:pt idx="23">
                  <c:v>0.57333061651879813</c:v>
                </c:pt>
                <c:pt idx="24">
                  <c:v>0.58622676911321459</c:v>
                </c:pt>
                <c:pt idx="25">
                  <c:v>0.59912292170763082</c:v>
                </c:pt>
                <c:pt idx="26">
                  <c:v>0.61201907430204727</c:v>
                </c:pt>
                <c:pt idx="27">
                  <c:v>0.62491522689646373</c:v>
                </c:pt>
                <c:pt idx="28">
                  <c:v>0.63781137949088018</c:v>
                </c:pt>
                <c:pt idx="29">
                  <c:v>0.65070753208529641</c:v>
                </c:pt>
                <c:pt idx="30">
                  <c:v>0.66360368467971287</c:v>
                </c:pt>
                <c:pt idx="31">
                  <c:v>0.67649983727412932</c:v>
                </c:pt>
                <c:pt idx="32">
                  <c:v>0.68939598986854556</c:v>
                </c:pt>
                <c:pt idx="33">
                  <c:v>0.70229214246296245</c:v>
                </c:pt>
                <c:pt idx="34">
                  <c:v>0.71518829505737869</c:v>
                </c:pt>
                <c:pt idx="35">
                  <c:v>0.72808444765179514</c:v>
                </c:pt>
                <c:pt idx="36">
                  <c:v>0.74098060024621115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35B2-4F17-9724-2922218991BF}"/>
            </c:ext>
          </c:extLst>
        </c:ser>
        <c:ser>
          <c:idx val="3"/>
          <c:order val="3"/>
          <c:tx>
            <c:v>D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Planilha1!$D$13:$AN$13</c:f>
              <c:numCache>
                <c:formatCode>0%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1.0000000000000009E-2</c:v>
                </c:pt>
                <c:pt idx="3">
                  <c:v>2.0000000000000018E-2</c:v>
                </c:pt>
                <c:pt idx="4">
                  <c:v>3.0000000000000027E-2</c:v>
                </c:pt>
                <c:pt idx="5">
                  <c:v>4.0000000000000036E-2</c:v>
                </c:pt>
                <c:pt idx="6">
                  <c:v>5.0000000000000044E-2</c:v>
                </c:pt>
                <c:pt idx="7">
                  <c:v>6.0000000000000053E-2</c:v>
                </c:pt>
                <c:pt idx="8">
                  <c:v>7.0000000000000062E-2</c:v>
                </c:pt>
                <c:pt idx="9">
                  <c:v>8.0000000000000071E-2</c:v>
                </c:pt>
                <c:pt idx="10">
                  <c:v>9.000000000000008E-2</c:v>
                </c:pt>
                <c:pt idx="11">
                  <c:v>0.10000000000000009</c:v>
                </c:pt>
                <c:pt idx="12">
                  <c:v>0.10999999999999988</c:v>
                </c:pt>
                <c:pt idx="13">
                  <c:v>0.11999999999999988</c:v>
                </c:pt>
                <c:pt idx="14">
                  <c:v>0.12999999999999989</c:v>
                </c:pt>
                <c:pt idx="15">
                  <c:v>0.1399999999999999</c:v>
                </c:pt>
                <c:pt idx="16">
                  <c:v>0.14999999999999991</c:v>
                </c:pt>
                <c:pt idx="17">
                  <c:v>0.15999999999999992</c:v>
                </c:pt>
                <c:pt idx="18">
                  <c:v>0.16999999999999993</c:v>
                </c:pt>
                <c:pt idx="19">
                  <c:v>0.17999999999999994</c:v>
                </c:pt>
                <c:pt idx="20">
                  <c:v>0.18999999999999995</c:v>
                </c:pt>
                <c:pt idx="21">
                  <c:v>0.19999999999999996</c:v>
                </c:pt>
                <c:pt idx="22">
                  <c:v>0.20999999999999996</c:v>
                </c:pt>
                <c:pt idx="23">
                  <c:v>0.21999999999999997</c:v>
                </c:pt>
                <c:pt idx="24">
                  <c:v>0.22999999999999998</c:v>
                </c:pt>
                <c:pt idx="25">
                  <c:v>0.24</c:v>
                </c:pt>
                <c:pt idx="26">
                  <c:v>0.25</c:v>
                </c:pt>
                <c:pt idx="27">
                  <c:v>0.26</c:v>
                </c:pt>
                <c:pt idx="28">
                  <c:v>0.27</c:v>
                </c:pt>
                <c:pt idx="29">
                  <c:v>0.28000000000000003</c:v>
                </c:pt>
                <c:pt idx="30">
                  <c:v>0.29000000000000004</c:v>
                </c:pt>
                <c:pt idx="31">
                  <c:v>0.30000000000000004</c:v>
                </c:pt>
                <c:pt idx="32">
                  <c:v>0.31000000000000005</c:v>
                </c:pt>
                <c:pt idx="33">
                  <c:v>0.32000000000000006</c:v>
                </c:pt>
                <c:pt idx="34">
                  <c:v>0.33000000000000007</c:v>
                </c:pt>
                <c:pt idx="35">
                  <c:v>0.34000000000000008</c:v>
                </c:pt>
                <c:pt idx="36">
                  <c:v>0.35000000000000009</c:v>
                </c:pt>
              </c:numCache>
            </c:numRef>
          </c:cat>
          <c:val>
            <c:numRef>
              <c:f>Planilha1!$D$12:$AN$12</c:f>
              <c:numCache>
                <c:formatCode>0%</c:formatCode>
                <c:ptCount val="37"/>
                <c:pt idx="0">
                  <c:v>0</c:v>
                </c:pt>
                <c:pt idx="1">
                  <c:v>2.5105822982239623E-2</c:v>
                </c:pt>
                <c:pt idx="2">
                  <c:v>3.5356881212062152E-2</c:v>
                </c:pt>
                <c:pt idx="3">
                  <c:v>4.560793944188446E-2</c:v>
                </c:pt>
                <c:pt idx="4">
                  <c:v>5.5858997671706767E-2</c:v>
                </c:pt>
                <c:pt idx="5">
                  <c:v>6.6110055901529519E-2</c:v>
                </c:pt>
                <c:pt idx="6">
                  <c:v>7.6361114131351826E-2</c:v>
                </c:pt>
                <c:pt idx="7">
                  <c:v>8.6612172361174133E-2</c:v>
                </c:pt>
                <c:pt idx="8">
                  <c:v>9.6863230590996441E-2</c:v>
                </c:pt>
                <c:pt idx="9">
                  <c:v>0.10711428882081897</c:v>
                </c:pt>
                <c:pt idx="10">
                  <c:v>0.11736534705064128</c:v>
                </c:pt>
                <c:pt idx="11">
                  <c:v>0.12761640528046359</c:v>
                </c:pt>
                <c:pt idx="12">
                  <c:v>0.13786746351028589</c:v>
                </c:pt>
                <c:pt idx="13">
                  <c:v>0.14811852174010842</c:v>
                </c:pt>
                <c:pt idx="14">
                  <c:v>0.15836957996993073</c:v>
                </c:pt>
                <c:pt idx="15">
                  <c:v>0.16862063819975326</c:v>
                </c:pt>
                <c:pt idx="16">
                  <c:v>0.17887169642957557</c:v>
                </c:pt>
                <c:pt idx="17">
                  <c:v>0.18912275465939787</c:v>
                </c:pt>
                <c:pt idx="18">
                  <c:v>0.1993738128892204</c:v>
                </c:pt>
                <c:pt idx="19">
                  <c:v>0.20962487111904271</c:v>
                </c:pt>
                <c:pt idx="20">
                  <c:v>0.21987592934886524</c:v>
                </c:pt>
                <c:pt idx="21">
                  <c:v>0.23012698757868755</c:v>
                </c:pt>
                <c:pt idx="22">
                  <c:v>0.24037804580851008</c:v>
                </c:pt>
                <c:pt idx="23">
                  <c:v>0.25062910403833238</c:v>
                </c:pt>
                <c:pt idx="24">
                  <c:v>0.26088016226815469</c:v>
                </c:pt>
                <c:pt idx="25">
                  <c:v>0.27113122049797722</c:v>
                </c:pt>
                <c:pt idx="26">
                  <c:v>0.28138227872779953</c:v>
                </c:pt>
                <c:pt idx="27">
                  <c:v>0.29163333695762206</c:v>
                </c:pt>
                <c:pt idx="28">
                  <c:v>0.30188439518744437</c:v>
                </c:pt>
                <c:pt idx="29">
                  <c:v>0.31213545341726689</c:v>
                </c:pt>
                <c:pt idx="30">
                  <c:v>0.3223865116470892</c:v>
                </c:pt>
                <c:pt idx="31">
                  <c:v>0.33263756987691151</c:v>
                </c:pt>
                <c:pt idx="32">
                  <c:v>0.34288862810673382</c:v>
                </c:pt>
                <c:pt idx="33">
                  <c:v>0.35313968633655657</c:v>
                </c:pt>
                <c:pt idx="34">
                  <c:v>0.3633907445663791</c:v>
                </c:pt>
                <c:pt idx="35">
                  <c:v>0.37364180279620141</c:v>
                </c:pt>
                <c:pt idx="36">
                  <c:v>0.38389286102602371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35B2-4F17-9724-2922218991BF}"/>
            </c:ext>
          </c:extLst>
        </c:ser>
        <c:ser>
          <c:idx val="4"/>
          <c:order val="4"/>
          <c:tx>
            <c:v>E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Planilha1!$D$13:$AN$13</c:f>
              <c:numCache>
                <c:formatCode>0%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1.0000000000000009E-2</c:v>
                </c:pt>
                <c:pt idx="3">
                  <c:v>2.0000000000000018E-2</c:v>
                </c:pt>
                <c:pt idx="4">
                  <c:v>3.0000000000000027E-2</c:v>
                </c:pt>
                <c:pt idx="5">
                  <c:v>4.0000000000000036E-2</c:v>
                </c:pt>
                <c:pt idx="6">
                  <c:v>5.0000000000000044E-2</c:v>
                </c:pt>
                <c:pt idx="7">
                  <c:v>6.0000000000000053E-2</c:v>
                </c:pt>
                <c:pt idx="8">
                  <c:v>7.0000000000000062E-2</c:v>
                </c:pt>
                <c:pt idx="9">
                  <c:v>8.0000000000000071E-2</c:v>
                </c:pt>
                <c:pt idx="10">
                  <c:v>9.000000000000008E-2</c:v>
                </c:pt>
                <c:pt idx="11">
                  <c:v>0.10000000000000009</c:v>
                </c:pt>
                <c:pt idx="12">
                  <c:v>0.10999999999999988</c:v>
                </c:pt>
                <c:pt idx="13">
                  <c:v>0.11999999999999988</c:v>
                </c:pt>
                <c:pt idx="14">
                  <c:v>0.12999999999999989</c:v>
                </c:pt>
                <c:pt idx="15">
                  <c:v>0.1399999999999999</c:v>
                </c:pt>
                <c:pt idx="16">
                  <c:v>0.14999999999999991</c:v>
                </c:pt>
                <c:pt idx="17">
                  <c:v>0.15999999999999992</c:v>
                </c:pt>
                <c:pt idx="18">
                  <c:v>0.16999999999999993</c:v>
                </c:pt>
                <c:pt idx="19">
                  <c:v>0.17999999999999994</c:v>
                </c:pt>
                <c:pt idx="20">
                  <c:v>0.18999999999999995</c:v>
                </c:pt>
                <c:pt idx="21">
                  <c:v>0.19999999999999996</c:v>
                </c:pt>
                <c:pt idx="22">
                  <c:v>0.20999999999999996</c:v>
                </c:pt>
                <c:pt idx="23">
                  <c:v>0.21999999999999997</c:v>
                </c:pt>
                <c:pt idx="24">
                  <c:v>0.22999999999999998</c:v>
                </c:pt>
                <c:pt idx="25">
                  <c:v>0.24</c:v>
                </c:pt>
                <c:pt idx="26">
                  <c:v>0.25</c:v>
                </c:pt>
                <c:pt idx="27">
                  <c:v>0.26</c:v>
                </c:pt>
                <c:pt idx="28">
                  <c:v>0.27</c:v>
                </c:pt>
                <c:pt idx="29">
                  <c:v>0.28000000000000003</c:v>
                </c:pt>
                <c:pt idx="30">
                  <c:v>0.29000000000000004</c:v>
                </c:pt>
                <c:pt idx="31">
                  <c:v>0.30000000000000004</c:v>
                </c:pt>
                <c:pt idx="32">
                  <c:v>0.31000000000000005</c:v>
                </c:pt>
                <c:pt idx="33">
                  <c:v>0.32000000000000006</c:v>
                </c:pt>
                <c:pt idx="34">
                  <c:v>0.33000000000000007</c:v>
                </c:pt>
                <c:pt idx="35">
                  <c:v>0.34000000000000008</c:v>
                </c:pt>
                <c:pt idx="36">
                  <c:v>0.35000000000000009</c:v>
                </c:pt>
              </c:numCache>
            </c:numRef>
          </c:cat>
          <c:val>
            <c:numRef>
              <c:f>Planilha1!$D$13:$AN$13</c:f>
              <c:numCache>
                <c:formatCode>0%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1.0000000000000009E-2</c:v>
                </c:pt>
                <c:pt idx="3">
                  <c:v>2.0000000000000018E-2</c:v>
                </c:pt>
                <c:pt idx="4">
                  <c:v>3.0000000000000027E-2</c:v>
                </c:pt>
                <c:pt idx="5">
                  <c:v>4.0000000000000036E-2</c:v>
                </c:pt>
                <c:pt idx="6">
                  <c:v>5.0000000000000044E-2</c:v>
                </c:pt>
                <c:pt idx="7">
                  <c:v>6.0000000000000053E-2</c:v>
                </c:pt>
                <c:pt idx="8">
                  <c:v>7.0000000000000062E-2</c:v>
                </c:pt>
                <c:pt idx="9">
                  <c:v>8.0000000000000071E-2</c:v>
                </c:pt>
                <c:pt idx="10">
                  <c:v>9.000000000000008E-2</c:v>
                </c:pt>
                <c:pt idx="11">
                  <c:v>0.10000000000000009</c:v>
                </c:pt>
                <c:pt idx="12">
                  <c:v>0.10999999999999988</c:v>
                </c:pt>
                <c:pt idx="13">
                  <c:v>0.11999999999999988</c:v>
                </c:pt>
                <c:pt idx="14">
                  <c:v>0.12999999999999989</c:v>
                </c:pt>
                <c:pt idx="15">
                  <c:v>0.1399999999999999</c:v>
                </c:pt>
                <c:pt idx="16">
                  <c:v>0.14999999999999991</c:v>
                </c:pt>
                <c:pt idx="17">
                  <c:v>0.15999999999999992</c:v>
                </c:pt>
                <c:pt idx="18">
                  <c:v>0.16999999999999993</c:v>
                </c:pt>
                <c:pt idx="19">
                  <c:v>0.17999999999999994</c:v>
                </c:pt>
                <c:pt idx="20">
                  <c:v>0.18999999999999995</c:v>
                </c:pt>
                <c:pt idx="21">
                  <c:v>0.19999999999999996</c:v>
                </c:pt>
                <c:pt idx="22">
                  <c:v>0.20999999999999996</c:v>
                </c:pt>
                <c:pt idx="23">
                  <c:v>0.21999999999999997</c:v>
                </c:pt>
                <c:pt idx="24">
                  <c:v>0.22999999999999998</c:v>
                </c:pt>
                <c:pt idx="25">
                  <c:v>0.24</c:v>
                </c:pt>
                <c:pt idx="26">
                  <c:v>0.25</c:v>
                </c:pt>
                <c:pt idx="27">
                  <c:v>0.26</c:v>
                </c:pt>
                <c:pt idx="28">
                  <c:v>0.27</c:v>
                </c:pt>
                <c:pt idx="29">
                  <c:v>0.28000000000000003</c:v>
                </c:pt>
                <c:pt idx="30">
                  <c:v>0.29000000000000004</c:v>
                </c:pt>
                <c:pt idx="31">
                  <c:v>0.30000000000000004</c:v>
                </c:pt>
                <c:pt idx="32">
                  <c:v>0.31000000000000005</c:v>
                </c:pt>
                <c:pt idx="33">
                  <c:v>0.32000000000000006</c:v>
                </c:pt>
                <c:pt idx="34">
                  <c:v>0.33000000000000007</c:v>
                </c:pt>
                <c:pt idx="35">
                  <c:v>0.34000000000000008</c:v>
                </c:pt>
                <c:pt idx="36">
                  <c:v>0.35000000000000009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35B2-4F17-9724-292221899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502688080"/>
        <c:axId val="1502688496"/>
      </c:lineChart>
      <c:catAx>
        <c:axId val="150268808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02688496"/>
        <c:crosses val="autoZero"/>
        <c:auto val="1"/>
        <c:lblAlgn val="ctr"/>
        <c:lblOffset val="100"/>
        <c:noMultiLvlLbl val="0"/>
      </c:catAx>
      <c:valAx>
        <c:axId val="15026884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0268808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aseline="0"/>
              <a:t>Nº de Servidores - NC-B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E01-4E1A-8E70-68635826B5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E01-4E1A-8E70-68635826B5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Proposta!$Z$120:$AA$120</c:f>
              <c:strCache>
                <c:ptCount val="2"/>
                <c:pt idx="0">
                  <c:v>Efetivos</c:v>
                </c:pt>
                <c:pt idx="1">
                  <c:v>Aposentados e Pensionistas</c:v>
                </c:pt>
              </c:strCache>
            </c:strRef>
          </c:cat>
          <c:val>
            <c:numRef>
              <c:f>Proposta!$Z$122:$AA$122</c:f>
              <c:numCache>
                <c:formatCode>General</c:formatCode>
                <c:ptCount val="2"/>
                <c:pt idx="0">
                  <c:v>2830</c:v>
                </c:pt>
                <c:pt idx="1">
                  <c:v>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01-4E1A-8E70-68635826B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aseline="0"/>
              <a:t>Nº de Servidores - NC-C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93-4149-B7AE-3FCE7ABE02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93-4149-B7AE-3FCE7ABE02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Proposta!$Z$120:$AA$120</c:f>
              <c:strCache>
                <c:ptCount val="2"/>
                <c:pt idx="0">
                  <c:v>Efetivos</c:v>
                </c:pt>
                <c:pt idx="1">
                  <c:v>Aposentados e Pensionistas</c:v>
                </c:pt>
              </c:strCache>
            </c:strRef>
          </c:cat>
          <c:val>
            <c:numRef>
              <c:f>Proposta!$Z$123:$AA$123</c:f>
              <c:numCache>
                <c:formatCode>General</c:formatCode>
                <c:ptCount val="2"/>
                <c:pt idx="0">
                  <c:v>17517</c:v>
                </c:pt>
                <c:pt idx="1">
                  <c:v>22754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93-4149-B7AE-3FCE7ABE0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aseline="0"/>
              <a:t>Nº de Servidores - NC-D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FB-4DD8-9503-B840601833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FB-4DD8-9503-B840601833B7}"/>
              </c:ext>
            </c:extLst>
          </c:dPt>
          <c:dLbls>
            <c:dLbl>
              <c:idx val="0"/>
              <c:layout>
                <c:manualLayout>
                  <c:x val="8.6021505376344086E-3"/>
                  <c:y val="-0.2600000000000000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FB-4DD8-9503-B840601833B7}"/>
                </c:ext>
              </c:extLst>
            </c:dLbl>
            <c:dLbl>
              <c:idx val="1"/>
              <c:layout>
                <c:manualLayout>
                  <c:x val="-2.8673835125448043E-2"/>
                  <c:y val="3.49999999999999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DFB-4DD8-9503-B840601833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Proposta!$Z$120:$AA$120</c:f>
              <c:strCache>
                <c:ptCount val="2"/>
                <c:pt idx="0">
                  <c:v>Efetivos</c:v>
                </c:pt>
                <c:pt idx="1">
                  <c:v>Aposentados e Pensionistas</c:v>
                </c:pt>
              </c:strCache>
            </c:strRef>
          </c:cat>
          <c:val>
            <c:numRef>
              <c:f>Proposta!$Z$124:$AA$124</c:f>
              <c:numCache>
                <c:formatCode>General</c:formatCode>
                <c:ptCount val="2"/>
                <c:pt idx="0">
                  <c:v>63677</c:v>
                </c:pt>
                <c:pt idx="1">
                  <c:v>34911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FB-4DD8-9503-B84060183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aseline="0"/>
              <a:t>Nº de Servidores - NC-E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2C-41AA-84DB-D290637657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2C-41AA-84DB-D290637657CC}"/>
              </c:ext>
            </c:extLst>
          </c:dPt>
          <c:dLbls>
            <c:dLbl>
              <c:idx val="0"/>
              <c:layout>
                <c:manualLayout>
                  <c:x val="1.7204301075268817E-2"/>
                  <c:y val="-0.2900000000000000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2C-41AA-84DB-D290637657CC}"/>
                </c:ext>
              </c:extLst>
            </c:dLbl>
            <c:dLbl>
              <c:idx val="1"/>
              <c:layout>
                <c:manualLayout>
                  <c:x val="-4.3010752688172053E-2"/>
                  <c:y val="3.9999999999999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72C-41AA-84DB-D290637657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Proposta!$Z$120:$AA$120</c:f>
              <c:strCache>
                <c:ptCount val="2"/>
                <c:pt idx="0">
                  <c:v>Efetivos</c:v>
                </c:pt>
                <c:pt idx="1">
                  <c:v>Aposentados e Pensionistas</c:v>
                </c:pt>
              </c:strCache>
            </c:strRef>
          </c:cat>
          <c:val>
            <c:numRef>
              <c:f>Proposta!$Z$125:$AA$125</c:f>
              <c:numCache>
                <c:formatCode>General</c:formatCode>
                <c:ptCount val="2"/>
                <c:pt idx="0">
                  <c:v>46680</c:v>
                </c:pt>
                <c:pt idx="1">
                  <c:v>22616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2C-41AA-84DB-D29063765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100" b="1"/>
              <a:t>Percentuais de aumentO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1.7291970971059067E-2"/>
          <c:y val="0.15303037488655077"/>
          <c:w val="0.9579148732663797"/>
          <c:h val="0.688048398243605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Planilha1!$B$9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(Planilha1!$E$2,Planilha1!$J$2,Planilha1!$O$2,Planilha1!$R$2,Planilha1!$Y$2,Planilha1!$AD$2,Planilha1!$AI$2,Planilha1!$AM$2)</c:f>
              <c:numCache>
                <c:formatCode>0%</c:formatCode>
                <c:ptCount val="8"/>
                <c:pt idx="0">
                  <c:v>0</c:v>
                </c:pt>
                <c:pt idx="1">
                  <c:v>0.05</c:v>
                </c:pt>
                <c:pt idx="2">
                  <c:v>9.9999999999999992E-2</c:v>
                </c:pt>
                <c:pt idx="3">
                  <c:v>0.12999999999999998</c:v>
                </c:pt>
                <c:pt idx="4">
                  <c:v>0.20000000000000004</c:v>
                </c:pt>
                <c:pt idx="5">
                  <c:v>0.25000000000000006</c:v>
                </c:pt>
                <c:pt idx="6">
                  <c:v>0.3000000000000001</c:v>
                </c:pt>
                <c:pt idx="7">
                  <c:v>0.34000000000000014</c:v>
                </c:pt>
              </c:numCache>
            </c:numRef>
          </c:cat>
          <c:val>
            <c:numRef>
              <c:f>(Planilha1!$E$9,Planilha1!$J$9,Planilha1!$O$9,Planilha1!$R$9,Planilha1!$Y$9,Planilha1!$AD$9,Planilha1!$AI$9,Planilha1!$AM$9)</c:f>
              <c:numCache>
                <c:formatCode>0%</c:formatCode>
                <c:ptCount val="8"/>
                <c:pt idx="0">
                  <c:v>0.26045418084253047</c:v>
                </c:pt>
                <c:pt idx="1">
                  <c:v>0.32347688988465717</c:v>
                </c:pt>
                <c:pt idx="2">
                  <c:v>0.38649959892678365</c:v>
                </c:pt>
                <c:pt idx="3">
                  <c:v>0.42431322435205931</c:v>
                </c:pt>
                <c:pt idx="4">
                  <c:v>0.51254501701103661</c:v>
                </c:pt>
                <c:pt idx="5">
                  <c:v>0.57556772605316309</c:v>
                </c:pt>
                <c:pt idx="6">
                  <c:v>0.63859043509528979</c:v>
                </c:pt>
                <c:pt idx="7">
                  <c:v>0.68900860232899097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1-4AF6-B96F-1FD59D2E4A52}"/>
            </c:ext>
          </c:extLst>
        </c:ser>
        <c:ser>
          <c:idx val="1"/>
          <c:order val="1"/>
          <c:tx>
            <c:strRef>
              <c:f>Planilha1!$B$10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(Planilha1!$E$2,Planilha1!$J$2,Planilha1!$O$2,Planilha1!$R$2,Planilha1!$Y$2,Planilha1!$AD$2,Planilha1!$AI$2,Planilha1!$AM$2)</c:f>
              <c:numCache>
                <c:formatCode>0%</c:formatCode>
                <c:ptCount val="8"/>
                <c:pt idx="0">
                  <c:v>0</c:v>
                </c:pt>
                <c:pt idx="1">
                  <c:v>0.05</c:v>
                </c:pt>
                <c:pt idx="2">
                  <c:v>9.9999999999999992E-2</c:v>
                </c:pt>
                <c:pt idx="3">
                  <c:v>0.12999999999999998</c:v>
                </c:pt>
                <c:pt idx="4">
                  <c:v>0.20000000000000004</c:v>
                </c:pt>
                <c:pt idx="5">
                  <c:v>0.25000000000000006</c:v>
                </c:pt>
                <c:pt idx="6">
                  <c:v>0.3000000000000001</c:v>
                </c:pt>
                <c:pt idx="7">
                  <c:v>0.34000000000000014</c:v>
                </c:pt>
              </c:numCache>
            </c:numRef>
          </c:cat>
          <c:val>
            <c:numRef>
              <c:f>(Planilha1!$E$10,Planilha1!$J$10,Planilha1!$O$10,Planilha1!$R$10,Planilha1!$Y$10,Planilha1!$AD$10,Planilha1!$AI$10,Planilha1!$AM$10)</c:f>
              <c:numCache>
                <c:formatCode>0%</c:formatCode>
                <c:ptCount val="8"/>
                <c:pt idx="0">
                  <c:v>4.099280978189479E-2</c:v>
                </c:pt>
                <c:pt idx="1">
                  <c:v>9.3042450270989674E-2</c:v>
                </c:pt>
                <c:pt idx="2">
                  <c:v>0.14509209076008434</c:v>
                </c:pt>
                <c:pt idx="3">
                  <c:v>0.17632187505354113</c:v>
                </c:pt>
                <c:pt idx="4">
                  <c:v>0.24919137173827388</c:v>
                </c:pt>
                <c:pt idx="5">
                  <c:v>0.30124101222736854</c:v>
                </c:pt>
                <c:pt idx="6">
                  <c:v>0.35329065271646343</c:v>
                </c:pt>
                <c:pt idx="7">
                  <c:v>0.39493036510773916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1-4AF6-B96F-1FD59D2E4A52}"/>
            </c:ext>
          </c:extLst>
        </c:ser>
        <c:ser>
          <c:idx val="2"/>
          <c:order val="2"/>
          <c:tx>
            <c:strRef>
              <c:f>Planilha1!$B$11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(Planilha1!$E$2,Planilha1!$J$2,Planilha1!$O$2,Planilha1!$R$2,Planilha1!$Y$2,Planilha1!$AD$2,Planilha1!$AI$2,Planilha1!$AM$2)</c:f>
              <c:numCache>
                <c:formatCode>0%</c:formatCode>
                <c:ptCount val="8"/>
                <c:pt idx="0">
                  <c:v>0</c:v>
                </c:pt>
                <c:pt idx="1">
                  <c:v>0.05</c:v>
                </c:pt>
                <c:pt idx="2">
                  <c:v>9.9999999999999992E-2</c:v>
                </c:pt>
                <c:pt idx="3">
                  <c:v>0.12999999999999998</c:v>
                </c:pt>
                <c:pt idx="4">
                  <c:v>0.20000000000000004</c:v>
                </c:pt>
                <c:pt idx="5">
                  <c:v>0.25000000000000006</c:v>
                </c:pt>
                <c:pt idx="6">
                  <c:v>0.3000000000000001</c:v>
                </c:pt>
                <c:pt idx="7">
                  <c:v>0.34000000000000014</c:v>
                </c:pt>
              </c:numCache>
            </c:numRef>
          </c:cat>
          <c:val>
            <c:numRef>
              <c:f>(Planilha1!$E$11,Planilha1!$J$11,Planilha1!$O$11,Planilha1!$R$11,Planilha1!$Y$11,Planilha1!$AD$11,Planilha1!$AI$11,Planilha1!$AM$11)</c:f>
              <c:numCache>
                <c:formatCode>0%</c:formatCode>
                <c:ptCount val="8"/>
                <c:pt idx="0">
                  <c:v>0.28961525944163791</c:v>
                </c:pt>
                <c:pt idx="1">
                  <c:v>0.35409602241371996</c:v>
                </c:pt>
                <c:pt idx="2">
                  <c:v>0.41857678538580179</c:v>
                </c:pt>
                <c:pt idx="3">
                  <c:v>0.45726524316905071</c:v>
                </c:pt>
                <c:pt idx="4">
                  <c:v>0.54753831132996544</c:v>
                </c:pt>
                <c:pt idx="5">
                  <c:v>0.61201907430204727</c:v>
                </c:pt>
                <c:pt idx="6">
                  <c:v>0.67649983727412932</c:v>
                </c:pt>
                <c:pt idx="7">
                  <c:v>0.72808444765179514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1-4AF6-B96F-1FD59D2E4A52}"/>
            </c:ext>
          </c:extLst>
        </c:ser>
        <c:ser>
          <c:idx val="3"/>
          <c:order val="3"/>
          <c:tx>
            <c:strRef>
              <c:f>Planilha1!$B$12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(Planilha1!$E$2,Planilha1!$J$2,Planilha1!$O$2,Planilha1!$R$2,Planilha1!$Y$2,Planilha1!$AD$2,Planilha1!$AI$2,Planilha1!$AM$2)</c:f>
              <c:numCache>
                <c:formatCode>0%</c:formatCode>
                <c:ptCount val="8"/>
                <c:pt idx="0">
                  <c:v>0</c:v>
                </c:pt>
                <c:pt idx="1">
                  <c:v>0.05</c:v>
                </c:pt>
                <c:pt idx="2">
                  <c:v>9.9999999999999992E-2</c:v>
                </c:pt>
                <c:pt idx="3">
                  <c:v>0.12999999999999998</c:v>
                </c:pt>
                <c:pt idx="4">
                  <c:v>0.20000000000000004</c:v>
                </c:pt>
                <c:pt idx="5">
                  <c:v>0.25000000000000006</c:v>
                </c:pt>
                <c:pt idx="6">
                  <c:v>0.3000000000000001</c:v>
                </c:pt>
                <c:pt idx="7">
                  <c:v>0.34000000000000014</c:v>
                </c:pt>
              </c:numCache>
            </c:numRef>
          </c:cat>
          <c:val>
            <c:numRef>
              <c:f>(Planilha1!$E$12,Planilha1!$J$12,Planilha1!$O$12,Planilha1!$R$12,Planilha1!$Y$12,Planilha1!$AD$12,Planilha1!$AI$12,Planilha1!$AM$12)</c:f>
              <c:numCache>
                <c:formatCode>0%</c:formatCode>
                <c:ptCount val="8"/>
                <c:pt idx="0">
                  <c:v>2.5105822982239623E-2</c:v>
                </c:pt>
                <c:pt idx="1">
                  <c:v>7.6361114131351826E-2</c:v>
                </c:pt>
                <c:pt idx="2">
                  <c:v>0.12761640528046359</c:v>
                </c:pt>
                <c:pt idx="3">
                  <c:v>0.15836957996993073</c:v>
                </c:pt>
                <c:pt idx="4">
                  <c:v>0.23012698757868755</c:v>
                </c:pt>
                <c:pt idx="5">
                  <c:v>0.28138227872779953</c:v>
                </c:pt>
                <c:pt idx="6">
                  <c:v>0.33263756987691151</c:v>
                </c:pt>
                <c:pt idx="7">
                  <c:v>0.37364180279620141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51-4AF6-B96F-1FD59D2E4A52}"/>
            </c:ext>
          </c:extLst>
        </c:ser>
        <c:ser>
          <c:idx val="4"/>
          <c:order val="4"/>
          <c:tx>
            <c:strRef>
              <c:f>Planilha1!$B$13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(Planilha1!$E$2,Planilha1!$J$2,Planilha1!$O$2,Planilha1!$R$2,Planilha1!$Y$2,Planilha1!$AD$2,Planilha1!$AI$2,Planilha1!$AM$2)</c:f>
              <c:numCache>
                <c:formatCode>0%</c:formatCode>
                <c:ptCount val="8"/>
                <c:pt idx="0">
                  <c:v>0</c:v>
                </c:pt>
                <c:pt idx="1">
                  <c:v>0.05</c:v>
                </c:pt>
                <c:pt idx="2">
                  <c:v>9.9999999999999992E-2</c:v>
                </c:pt>
                <c:pt idx="3">
                  <c:v>0.12999999999999998</c:v>
                </c:pt>
                <c:pt idx="4">
                  <c:v>0.20000000000000004</c:v>
                </c:pt>
                <c:pt idx="5">
                  <c:v>0.25000000000000006</c:v>
                </c:pt>
                <c:pt idx="6">
                  <c:v>0.3000000000000001</c:v>
                </c:pt>
                <c:pt idx="7">
                  <c:v>0.34000000000000014</c:v>
                </c:pt>
              </c:numCache>
            </c:numRef>
          </c:cat>
          <c:val>
            <c:numRef>
              <c:f>(Planilha1!$E$13,Planilha1!$J$13,Planilha1!$O$13,Planilha1!$R$13,Planilha1!$Y$13,Planilha1!$AD$13,Planilha1!$AI$13,Planilha1!$AM$13)</c:f>
              <c:numCache>
                <c:formatCode>0%</c:formatCode>
                <c:ptCount val="8"/>
                <c:pt idx="0">
                  <c:v>0</c:v>
                </c:pt>
                <c:pt idx="1">
                  <c:v>5.0000000000000044E-2</c:v>
                </c:pt>
                <c:pt idx="2">
                  <c:v>0.10000000000000009</c:v>
                </c:pt>
                <c:pt idx="3">
                  <c:v>0.12999999999999989</c:v>
                </c:pt>
                <c:pt idx="4">
                  <c:v>0.19999999999999996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0.34000000000000008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51-4AF6-B96F-1FD59D2E4A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9"/>
        <c:overlap val="-10"/>
        <c:axId val="1289305536"/>
        <c:axId val="1289298048"/>
      </c:barChart>
      <c:catAx>
        <c:axId val="1289305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 de aumento do nível</a:t>
                </a:r>
                <a:r>
                  <a:rPr lang="pt-BR" baseline="0"/>
                  <a:t> de classificação e</a:t>
                </a:r>
                <a:r>
                  <a:rPr lang="pt-BR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9298048"/>
        <c:crosses val="autoZero"/>
        <c:auto val="1"/>
        <c:lblAlgn val="ctr"/>
        <c:lblOffset val="100"/>
        <c:noMultiLvlLbl val="0"/>
      </c:catAx>
      <c:valAx>
        <c:axId val="1289298048"/>
        <c:scaling>
          <c:orientation val="minMax"/>
          <c:max val="0.8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128930553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8164397040472309E-2"/>
          <c:y val="3.5172426526355875E-2"/>
          <c:w val="0.16979441963686107"/>
          <c:h val="9.8775309539436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100"/>
              <a:t>Distribuição </a:t>
            </a:r>
            <a:r>
              <a:rPr lang="pt-BR" sz="1100" baseline="0"/>
              <a:t>EFETIVOS POR PADRÃO DE VENCIMENTO</a:t>
            </a:r>
          </a:p>
          <a:p>
            <a:pPr>
              <a:defRPr/>
            </a:pPr>
            <a:r>
              <a:rPr lang="pt-BR" sz="1100" baseline="0"/>
              <a:t>Nível a</a:t>
            </a:r>
            <a:endParaRPr lang="pt-BR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1.7236340539420553E-2"/>
          <c:y val="0.16512632917824507"/>
          <c:w val="0.9684000423443957"/>
          <c:h val="0.731086065361601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-540000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17A-45F9-82A5-5CD7BDD6BD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Proposta!$AG$15:$AG$33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9</c:v>
                </c:pt>
                <c:pt idx="15">
                  <c:v>102</c:v>
                </c:pt>
                <c:pt idx="16">
                  <c:v>83</c:v>
                </c:pt>
                <c:pt idx="17">
                  <c:v>112</c:v>
                </c:pt>
                <c:pt idx="18">
                  <c:v>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A-45F9-82A5-5CD7BDD6BD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"/>
        <c:axId val="304618352"/>
        <c:axId val="304604208"/>
      </c:barChart>
      <c:catAx>
        <c:axId val="304618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4604208"/>
        <c:crosses val="autoZero"/>
        <c:auto val="1"/>
        <c:lblAlgn val="ctr"/>
        <c:lblOffset val="100"/>
        <c:noMultiLvlLbl val="0"/>
      </c:catAx>
      <c:valAx>
        <c:axId val="3046042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0461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100" b="1" i="0" kern="1200" cap="all" spc="120" baseline="0">
                <a:solidFill>
                  <a:srgbClr val="595959"/>
                </a:solidFill>
                <a:effectLst/>
              </a:rPr>
              <a:t>Distribuição EFETIVOS POR PADRÃO DE VENCIMENTO</a:t>
            </a:r>
            <a:endParaRPr lang="pt-BR" sz="1100">
              <a:effectLst/>
            </a:endParaRPr>
          </a:p>
          <a:p>
            <a:pPr>
              <a:defRPr/>
            </a:pPr>
            <a:r>
              <a:rPr lang="pt-BR" sz="1100" baseline="0"/>
              <a:t>Nível b</a:t>
            </a:r>
            <a:endParaRPr lang="pt-BR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-540000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DAC-4FFE-A514-AB27D1EA38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Proposta!$AG$34:$AG$52</c:f>
              <c:numCache>
                <c:formatCode>General</c:formatCode>
                <c:ptCount val="19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18</c:v>
                </c:pt>
                <c:pt idx="10">
                  <c:v>32</c:v>
                </c:pt>
                <c:pt idx="11">
                  <c:v>28</c:v>
                </c:pt>
                <c:pt idx="12">
                  <c:v>27</c:v>
                </c:pt>
                <c:pt idx="13">
                  <c:v>8</c:v>
                </c:pt>
                <c:pt idx="14">
                  <c:v>6</c:v>
                </c:pt>
                <c:pt idx="15">
                  <c:v>209</c:v>
                </c:pt>
                <c:pt idx="16">
                  <c:v>188</c:v>
                </c:pt>
                <c:pt idx="17">
                  <c:v>257</c:v>
                </c:pt>
                <c:pt idx="18">
                  <c:v>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AC-4FFE-A514-AB27D1EA38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"/>
        <c:axId val="304618352"/>
        <c:axId val="304604208"/>
      </c:barChart>
      <c:catAx>
        <c:axId val="304618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4604208"/>
        <c:crosses val="autoZero"/>
        <c:auto val="1"/>
        <c:lblAlgn val="ctr"/>
        <c:lblOffset val="100"/>
        <c:noMultiLvlLbl val="0"/>
      </c:catAx>
      <c:valAx>
        <c:axId val="3046042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0461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100" b="1" i="0" kern="1200" cap="all" spc="120" baseline="0">
                <a:solidFill>
                  <a:srgbClr val="595959"/>
                </a:solidFill>
                <a:effectLst/>
              </a:rPr>
              <a:t>Distribuição EFETIVOS POR PADRÃO DE VENCIMENTO</a:t>
            </a:r>
            <a:endParaRPr lang="pt-BR" sz="1100">
              <a:effectLst/>
            </a:endParaRPr>
          </a:p>
          <a:p>
            <a:pPr>
              <a:defRPr/>
            </a:pPr>
            <a:r>
              <a:rPr lang="pt-BR" sz="1100" b="1" i="0" kern="1200" cap="all" spc="120" baseline="0">
                <a:solidFill>
                  <a:srgbClr val="595959"/>
                </a:solidFill>
                <a:effectLst/>
              </a:rPr>
              <a:t>Nível C</a:t>
            </a:r>
            <a:endParaRPr lang="pt-BR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-540000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A96-4614-A98A-5C05F0C6A5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Proposta!$AG$53:$AG$71</c:f>
              <c:numCache>
                <c:formatCode>General</c:formatCode>
                <c:ptCount val="19"/>
                <c:pt idx="0">
                  <c:v>179</c:v>
                </c:pt>
                <c:pt idx="1">
                  <c:v>19</c:v>
                </c:pt>
                <c:pt idx="2">
                  <c:v>86</c:v>
                </c:pt>
                <c:pt idx="3">
                  <c:v>63</c:v>
                </c:pt>
                <c:pt idx="4">
                  <c:v>184</c:v>
                </c:pt>
                <c:pt idx="5">
                  <c:v>270</c:v>
                </c:pt>
                <c:pt idx="6">
                  <c:v>604</c:v>
                </c:pt>
                <c:pt idx="7">
                  <c:v>1406</c:v>
                </c:pt>
                <c:pt idx="8">
                  <c:v>1523</c:v>
                </c:pt>
                <c:pt idx="9">
                  <c:v>1748</c:v>
                </c:pt>
                <c:pt idx="10">
                  <c:v>1147</c:v>
                </c:pt>
                <c:pt idx="11">
                  <c:v>818</c:v>
                </c:pt>
                <c:pt idx="12">
                  <c:v>406</c:v>
                </c:pt>
                <c:pt idx="13">
                  <c:v>330</c:v>
                </c:pt>
                <c:pt idx="14">
                  <c:v>437</c:v>
                </c:pt>
                <c:pt idx="15">
                  <c:v>1548</c:v>
                </c:pt>
                <c:pt idx="16">
                  <c:v>934</c:v>
                </c:pt>
                <c:pt idx="17">
                  <c:v>626</c:v>
                </c:pt>
                <c:pt idx="18">
                  <c:v>5189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6-4614-A98A-5C05F0C6A5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"/>
        <c:axId val="304618352"/>
        <c:axId val="304604208"/>
      </c:barChart>
      <c:catAx>
        <c:axId val="304618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4604208"/>
        <c:crosses val="autoZero"/>
        <c:auto val="1"/>
        <c:lblAlgn val="ctr"/>
        <c:lblOffset val="100"/>
        <c:noMultiLvlLbl val="0"/>
      </c:catAx>
      <c:valAx>
        <c:axId val="3046042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0461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100" b="1" i="0" kern="1200" cap="all" spc="120" baseline="0">
                <a:solidFill>
                  <a:srgbClr val="595959"/>
                </a:solidFill>
                <a:effectLst/>
              </a:rPr>
              <a:t>Distribuição EFETIVOS POR PADRÃO DE VENCIMENTO</a:t>
            </a:r>
            <a:endParaRPr lang="pt-BR" sz="1100">
              <a:effectLst/>
            </a:endParaRPr>
          </a:p>
          <a:p>
            <a:pPr>
              <a:defRPr/>
            </a:pPr>
            <a:r>
              <a:rPr lang="pt-BR" sz="1100" b="1" i="0" kern="1200" cap="all" spc="120" baseline="0">
                <a:solidFill>
                  <a:srgbClr val="595959"/>
                </a:solidFill>
                <a:effectLst/>
              </a:rPr>
              <a:t>Nível D</a:t>
            </a:r>
            <a:endParaRPr lang="pt-BR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2.0882440586863615E-2"/>
          <c:y val="0.19824992194884961"/>
          <c:w val="0.96466048516069236"/>
          <c:h val="0.699141850731554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-540000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3C1-43DE-B149-F45E0F26DF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Proposta!$AG$72:$AG$90</c:f>
              <c:numCache>
                <c:formatCode>General</c:formatCode>
                <c:ptCount val="19"/>
                <c:pt idx="0">
                  <c:v>4429</c:v>
                </c:pt>
                <c:pt idx="1">
                  <c:v>309</c:v>
                </c:pt>
                <c:pt idx="2">
                  <c:v>1745</c:v>
                </c:pt>
                <c:pt idx="3">
                  <c:v>694</c:v>
                </c:pt>
                <c:pt idx="4">
                  <c:v>2458</c:v>
                </c:pt>
                <c:pt idx="5">
                  <c:v>1213</c:v>
                </c:pt>
                <c:pt idx="6">
                  <c:v>3389</c:v>
                </c:pt>
                <c:pt idx="7">
                  <c:v>4943</c:v>
                </c:pt>
                <c:pt idx="8">
                  <c:v>5707</c:v>
                </c:pt>
                <c:pt idx="9">
                  <c:v>7598</c:v>
                </c:pt>
                <c:pt idx="10">
                  <c:v>4610</c:v>
                </c:pt>
                <c:pt idx="11">
                  <c:v>4952</c:v>
                </c:pt>
                <c:pt idx="12">
                  <c:v>3837</c:v>
                </c:pt>
                <c:pt idx="13">
                  <c:v>3348</c:v>
                </c:pt>
                <c:pt idx="14">
                  <c:v>1655</c:v>
                </c:pt>
                <c:pt idx="15">
                  <c:v>2795</c:v>
                </c:pt>
                <c:pt idx="16">
                  <c:v>1238</c:v>
                </c:pt>
                <c:pt idx="17">
                  <c:v>823</c:v>
                </c:pt>
                <c:pt idx="18">
                  <c:v>7934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C1-43DE-B149-F45E0F26DF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"/>
        <c:axId val="304618352"/>
        <c:axId val="304604208"/>
      </c:barChart>
      <c:catAx>
        <c:axId val="304618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4604208"/>
        <c:crosses val="autoZero"/>
        <c:auto val="1"/>
        <c:lblAlgn val="ctr"/>
        <c:lblOffset val="100"/>
        <c:noMultiLvlLbl val="0"/>
      </c:catAx>
      <c:valAx>
        <c:axId val="3046042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0461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100" b="1" i="0" kern="1200" cap="all" spc="120" baseline="0">
                <a:solidFill>
                  <a:srgbClr val="595959"/>
                </a:solidFill>
                <a:effectLst/>
              </a:rPr>
              <a:t>Distribuição EFETIVOS POR PADRÃO DE VENCIMENTO</a:t>
            </a:r>
            <a:endParaRPr lang="pt-BR" sz="1100">
              <a:effectLst/>
            </a:endParaRPr>
          </a:p>
          <a:p>
            <a:pPr>
              <a:defRPr/>
            </a:pPr>
            <a:r>
              <a:rPr lang="pt-BR" sz="1100" b="1" i="0" kern="1200" cap="all" spc="120" baseline="0">
                <a:solidFill>
                  <a:srgbClr val="595959"/>
                </a:solidFill>
                <a:effectLst/>
              </a:rPr>
              <a:t>Nível E</a:t>
            </a:r>
            <a:endParaRPr lang="pt-BR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-540000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3B4-406C-8B81-D007510053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Proposta!$AG$91:$AG$109</c:f>
              <c:numCache>
                <c:formatCode>General</c:formatCode>
                <c:ptCount val="19"/>
                <c:pt idx="0">
                  <c:v>2352</c:v>
                </c:pt>
                <c:pt idx="1">
                  <c:v>274</c:v>
                </c:pt>
                <c:pt idx="2">
                  <c:v>1195</c:v>
                </c:pt>
                <c:pt idx="3">
                  <c:v>562</c:v>
                </c:pt>
                <c:pt idx="4">
                  <c:v>1753</c:v>
                </c:pt>
                <c:pt idx="5">
                  <c:v>998</c:v>
                </c:pt>
                <c:pt idx="6">
                  <c:v>2629</c:v>
                </c:pt>
                <c:pt idx="7">
                  <c:v>3379</c:v>
                </c:pt>
                <c:pt idx="8">
                  <c:v>3938</c:v>
                </c:pt>
                <c:pt idx="9">
                  <c:v>5721</c:v>
                </c:pt>
                <c:pt idx="10">
                  <c:v>3458</c:v>
                </c:pt>
                <c:pt idx="11">
                  <c:v>4129</c:v>
                </c:pt>
                <c:pt idx="12">
                  <c:v>4170</c:v>
                </c:pt>
                <c:pt idx="13">
                  <c:v>3075</c:v>
                </c:pt>
                <c:pt idx="14">
                  <c:v>1939</c:v>
                </c:pt>
                <c:pt idx="15">
                  <c:v>2222</c:v>
                </c:pt>
                <c:pt idx="16">
                  <c:v>937</c:v>
                </c:pt>
                <c:pt idx="17">
                  <c:v>485</c:v>
                </c:pt>
                <c:pt idx="18">
                  <c:v>3464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B4-406C-8B81-D007510053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"/>
        <c:axId val="304618352"/>
        <c:axId val="304604208"/>
      </c:barChart>
      <c:catAx>
        <c:axId val="304618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4604208"/>
        <c:crosses val="autoZero"/>
        <c:auto val="1"/>
        <c:lblAlgn val="ctr"/>
        <c:lblOffset val="100"/>
        <c:noMultiLvlLbl val="0"/>
      </c:catAx>
      <c:valAx>
        <c:axId val="3046042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0461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100" b="1"/>
              <a:t>Percentuais de AUMENT</a:t>
            </a:r>
            <a:r>
              <a:rPr lang="pt-BR" sz="1100" b="1" baseline="0"/>
              <a:t>O CONFORME CENÁRIOS DE REAJUSTES DO NÍVEL e</a:t>
            </a:r>
            <a:endParaRPr lang="pt-BR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1.7291970971059067E-2"/>
          <c:y val="0.18517609172093918"/>
          <c:w val="0.9579148732663797"/>
          <c:h val="0.65590256295472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Planilha1!$B$9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(Planilha1!$E$2,Planilha1!$J$2,Planilha1!$O$2,Planilha1!$R$2,Planilha1!$Y$2,Planilha1!$AD$2,Planilha1!$AI$2,Planilha1!$AM$2)</c:f>
              <c:numCache>
                <c:formatCode>0%</c:formatCode>
                <c:ptCount val="8"/>
                <c:pt idx="0">
                  <c:v>0</c:v>
                </c:pt>
                <c:pt idx="1">
                  <c:v>0.05</c:v>
                </c:pt>
                <c:pt idx="2">
                  <c:v>9.9999999999999992E-2</c:v>
                </c:pt>
                <c:pt idx="3">
                  <c:v>0.12999999999999998</c:v>
                </c:pt>
                <c:pt idx="4">
                  <c:v>0.20000000000000004</c:v>
                </c:pt>
                <c:pt idx="5">
                  <c:v>0.25000000000000006</c:v>
                </c:pt>
                <c:pt idx="6">
                  <c:v>0.3000000000000001</c:v>
                </c:pt>
                <c:pt idx="7">
                  <c:v>0.34000000000000014</c:v>
                </c:pt>
              </c:numCache>
            </c:numRef>
          </c:cat>
          <c:val>
            <c:numRef>
              <c:f>(Planilha1!$E$9,Planilha1!$J$9,Planilha1!$O$9,Planilha1!$R$9,Planilha1!$Y$9,Planilha1!$AD$9,Planilha1!$AI$9,Planilha1!$AM$9)</c:f>
              <c:numCache>
                <c:formatCode>0%</c:formatCode>
                <c:ptCount val="8"/>
                <c:pt idx="0">
                  <c:v>0.26045418084253047</c:v>
                </c:pt>
                <c:pt idx="1">
                  <c:v>0.32347688988465717</c:v>
                </c:pt>
                <c:pt idx="2">
                  <c:v>0.38649959892678365</c:v>
                </c:pt>
                <c:pt idx="3">
                  <c:v>0.42431322435205931</c:v>
                </c:pt>
                <c:pt idx="4">
                  <c:v>0.51254501701103661</c:v>
                </c:pt>
                <c:pt idx="5">
                  <c:v>0.57556772605316309</c:v>
                </c:pt>
                <c:pt idx="6">
                  <c:v>0.63859043509528979</c:v>
                </c:pt>
                <c:pt idx="7">
                  <c:v>0.68900860232899097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6-452B-AB69-ED6E504E9B9D}"/>
            </c:ext>
          </c:extLst>
        </c:ser>
        <c:ser>
          <c:idx val="1"/>
          <c:order val="1"/>
          <c:tx>
            <c:strRef>
              <c:f>Planilha1!$B$10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(Planilha1!$E$2,Planilha1!$J$2,Planilha1!$O$2,Planilha1!$R$2,Planilha1!$Y$2,Planilha1!$AD$2,Planilha1!$AI$2,Planilha1!$AM$2)</c:f>
              <c:numCache>
                <c:formatCode>0%</c:formatCode>
                <c:ptCount val="8"/>
                <c:pt idx="0">
                  <c:v>0</c:v>
                </c:pt>
                <c:pt idx="1">
                  <c:v>0.05</c:v>
                </c:pt>
                <c:pt idx="2">
                  <c:v>9.9999999999999992E-2</c:v>
                </c:pt>
                <c:pt idx="3">
                  <c:v>0.12999999999999998</c:v>
                </c:pt>
                <c:pt idx="4">
                  <c:v>0.20000000000000004</c:v>
                </c:pt>
                <c:pt idx="5">
                  <c:v>0.25000000000000006</c:v>
                </c:pt>
                <c:pt idx="6">
                  <c:v>0.3000000000000001</c:v>
                </c:pt>
                <c:pt idx="7">
                  <c:v>0.34000000000000014</c:v>
                </c:pt>
              </c:numCache>
            </c:numRef>
          </c:cat>
          <c:val>
            <c:numRef>
              <c:f>(Planilha1!$E$10,Planilha1!$J$10,Planilha1!$O$10,Planilha1!$R$10,Planilha1!$Y$10,Planilha1!$AD$10,Planilha1!$AI$10,Planilha1!$AM$10)</c:f>
              <c:numCache>
                <c:formatCode>0%</c:formatCode>
                <c:ptCount val="8"/>
                <c:pt idx="0">
                  <c:v>4.099280978189479E-2</c:v>
                </c:pt>
                <c:pt idx="1">
                  <c:v>9.3042450270989674E-2</c:v>
                </c:pt>
                <c:pt idx="2">
                  <c:v>0.14509209076008434</c:v>
                </c:pt>
                <c:pt idx="3">
                  <c:v>0.17632187505354113</c:v>
                </c:pt>
                <c:pt idx="4">
                  <c:v>0.24919137173827388</c:v>
                </c:pt>
                <c:pt idx="5">
                  <c:v>0.30124101222736854</c:v>
                </c:pt>
                <c:pt idx="6">
                  <c:v>0.35329065271646343</c:v>
                </c:pt>
                <c:pt idx="7">
                  <c:v>0.39493036510773916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66-452B-AB69-ED6E504E9B9D}"/>
            </c:ext>
          </c:extLst>
        </c:ser>
        <c:ser>
          <c:idx val="2"/>
          <c:order val="2"/>
          <c:tx>
            <c:strRef>
              <c:f>Planilha1!$B$11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(Planilha1!$E$2,Planilha1!$J$2,Planilha1!$O$2,Planilha1!$R$2,Planilha1!$Y$2,Planilha1!$AD$2,Planilha1!$AI$2,Planilha1!$AM$2)</c:f>
              <c:numCache>
                <c:formatCode>0%</c:formatCode>
                <c:ptCount val="8"/>
                <c:pt idx="0">
                  <c:v>0</c:v>
                </c:pt>
                <c:pt idx="1">
                  <c:v>0.05</c:v>
                </c:pt>
                <c:pt idx="2">
                  <c:v>9.9999999999999992E-2</c:v>
                </c:pt>
                <c:pt idx="3">
                  <c:v>0.12999999999999998</c:v>
                </c:pt>
                <c:pt idx="4">
                  <c:v>0.20000000000000004</c:v>
                </c:pt>
                <c:pt idx="5">
                  <c:v>0.25000000000000006</c:v>
                </c:pt>
                <c:pt idx="6">
                  <c:v>0.3000000000000001</c:v>
                </c:pt>
                <c:pt idx="7">
                  <c:v>0.34000000000000014</c:v>
                </c:pt>
              </c:numCache>
            </c:numRef>
          </c:cat>
          <c:val>
            <c:numRef>
              <c:f>(Planilha1!$E$11,Planilha1!$J$11,Planilha1!$O$11,Planilha1!$R$11,Planilha1!$Y$11,Planilha1!$AD$11,Planilha1!$AI$11,Planilha1!$AM$11)</c:f>
              <c:numCache>
                <c:formatCode>0%</c:formatCode>
                <c:ptCount val="8"/>
                <c:pt idx="0">
                  <c:v>0.28961525944163791</c:v>
                </c:pt>
                <c:pt idx="1">
                  <c:v>0.35409602241371996</c:v>
                </c:pt>
                <c:pt idx="2">
                  <c:v>0.41857678538580179</c:v>
                </c:pt>
                <c:pt idx="3">
                  <c:v>0.45726524316905071</c:v>
                </c:pt>
                <c:pt idx="4">
                  <c:v>0.54753831132996544</c:v>
                </c:pt>
                <c:pt idx="5">
                  <c:v>0.61201907430204727</c:v>
                </c:pt>
                <c:pt idx="6">
                  <c:v>0.67649983727412932</c:v>
                </c:pt>
                <c:pt idx="7">
                  <c:v>0.72808444765179514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66-452B-AB69-ED6E504E9B9D}"/>
            </c:ext>
          </c:extLst>
        </c:ser>
        <c:ser>
          <c:idx val="3"/>
          <c:order val="3"/>
          <c:tx>
            <c:strRef>
              <c:f>Planilha1!$B$12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(Planilha1!$E$2,Planilha1!$J$2,Planilha1!$O$2,Planilha1!$R$2,Planilha1!$Y$2,Planilha1!$AD$2,Planilha1!$AI$2,Planilha1!$AM$2)</c:f>
              <c:numCache>
                <c:formatCode>0%</c:formatCode>
                <c:ptCount val="8"/>
                <c:pt idx="0">
                  <c:v>0</c:v>
                </c:pt>
                <c:pt idx="1">
                  <c:v>0.05</c:v>
                </c:pt>
                <c:pt idx="2">
                  <c:v>9.9999999999999992E-2</c:v>
                </c:pt>
                <c:pt idx="3">
                  <c:v>0.12999999999999998</c:v>
                </c:pt>
                <c:pt idx="4">
                  <c:v>0.20000000000000004</c:v>
                </c:pt>
                <c:pt idx="5">
                  <c:v>0.25000000000000006</c:v>
                </c:pt>
                <c:pt idx="6">
                  <c:v>0.3000000000000001</c:v>
                </c:pt>
                <c:pt idx="7">
                  <c:v>0.34000000000000014</c:v>
                </c:pt>
              </c:numCache>
            </c:numRef>
          </c:cat>
          <c:val>
            <c:numRef>
              <c:f>(Planilha1!$E$12,Planilha1!$J$12,Planilha1!$O$12,Planilha1!$R$12,Planilha1!$Y$12,Planilha1!$AD$12,Planilha1!$AI$12,Planilha1!$AM$12)</c:f>
              <c:numCache>
                <c:formatCode>0%</c:formatCode>
                <c:ptCount val="8"/>
                <c:pt idx="0">
                  <c:v>2.5105822982239623E-2</c:v>
                </c:pt>
                <c:pt idx="1">
                  <c:v>7.6361114131351826E-2</c:v>
                </c:pt>
                <c:pt idx="2">
                  <c:v>0.12761640528046359</c:v>
                </c:pt>
                <c:pt idx="3">
                  <c:v>0.15836957996993073</c:v>
                </c:pt>
                <c:pt idx="4">
                  <c:v>0.23012698757868755</c:v>
                </c:pt>
                <c:pt idx="5">
                  <c:v>0.28138227872779953</c:v>
                </c:pt>
                <c:pt idx="6">
                  <c:v>0.33263756987691151</c:v>
                </c:pt>
                <c:pt idx="7">
                  <c:v>0.37364180279620141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66-452B-AB69-ED6E504E9B9D}"/>
            </c:ext>
          </c:extLst>
        </c:ser>
        <c:ser>
          <c:idx val="4"/>
          <c:order val="4"/>
          <c:tx>
            <c:strRef>
              <c:f>Planilha1!$B$13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(Planilha1!$E$2,Planilha1!$J$2,Planilha1!$O$2,Planilha1!$R$2,Planilha1!$Y$2,Planilha1!$AD$2,Planilha1!$AI$2,Planilha1!$AM$2)</c:f>
              <c:numCache>
                <c:formatCode>0%</c:formatCode>
                <c:ptCount val="8"/>
                <c:pt idx="0">
                  <c:v>0</c:v>
                </c:pt>
                <c:pt idx="1">
                  <c:v>0.05</c:v>
                </c:pt>
                <c:pt idx="2">
                  <c:v>9.9999999999999992E-2</c:v>
                </c:pt>
                <c:pt idx="3">
                  <c:v>0.12999999999999998</c:v>
                </c:pt>
                <c:pt idx="4">
                  <c:v>0.20000000000000004</c:v>
                </c:pt>
                <c:pt idx="5">
                  <c:v>0.25000000000000006</c:v>
                </c:pt>
                <c:pt idx="6">
                  <c:v>0.3000000000000001</c:v>
                </c:pt>
                <c:pt idx="7">
                  <c:v>0.34000000000000014</c:v>
                </c:pt>
              </c:numCache>
            </c:numRef>
          </c:cat>
          <c:val>
            <c:numRef>
              <c:f>(Planilha1!$E$13,Planilha1!$J$13,Planilha1!$O$13,Planilha1!$R$13,Planilha1!$Y$13,Planilha1!$AD$13,Planilha1!$AI$13,Planilha1!$AM$13)</c:f>
              <c:numCache>
                <c:formatCode>0%</c:formatCode>
                <c:ptCount val="8"/>
                <c:pt idx="0">
                  <c:v>0</c:v>
                </c:pt>
                <c:pt idx="1">
                  <c:v>5.0000000000000044E-2</c:v>
                </c:pt>
                <c:pt idx="2">
                  <c:v>0.10000000000000009</c:v>
                </c:pt>
                <c:pt idx="3">
                  <c:v>0.12999999999999989</c:v>
                </c:pt>
                <c:pt idx="4">
                  <c:v>0.19999999999999996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0.34000000000000008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66-452B-AB69-ED6E504E9B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9"/>
        <c:overlap val="-10"/>
        <c:axId val="1289305536"/>
        <c:axId val="1289298048"/>
      </c:barChart>
      <c:catAx>
        <c:axId val="1289305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/>
                  <a:t>% de aumento do nível</a:t>
                </a:r>
                <a:r>
                  <a:rPr lang="pt-BR" sz="1000" baseline="0"/>
                  <a:t> de classificação e</a:t>
                </a:r>
                <a:r>
                  <a:rPr lang="pt-BR" sz="1000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9298048"/>
        <c:crosses val="autoZero"/>
        <c:auto val="1"/>
        <c:lblAlgn val="ctr"/>
        <c:lblOffset val="100"/>
        <c:noMultiLvlLbl val="0"/>
      </c:catAx>
      <c:valAx>
        <c:axId val="1289298048"/>
        <c:scaling>
          <c:orientation val="minMax"/>
          <c:max val="0.8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128930553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366057731680544E-2"/>
          <c:y val="3.0580155117357719E-2"/>
          <c:w val="0.13158193474088661"/>
          <c:h val="7.5833507054023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aseline="0"/>
              <a:t>Nº de Servidores - NC-A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64-4DB9-A181-BA957905DD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64-4DB9-A181-BA957905DD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Proposta!$Z$120:$AA$120</c:f>
              <c:strCache>
                <c:ptCount val="2"/>
                <c:pt idx="0">
                  <c:v>Efetivos</c:v>
                </c:pt>
                <c:pt idx="1">
                  <c:v>Aposentados e Pensionistas</c:v>
                </c:pt>
              </c:strCache>
            </c:strRef>
          </c:cat>
          <c:val>
            <c:numRef>
              <c:f>Proposta!$Z$121:$AA$121</c:f>
              <c:numCache>
                <c:formatCode>General</c:formatCode>
                <c:ptCount val="2"/>
                <c:pt idx="0">
                  <c:v>1466</c:v>
                </c:pt>
                <c:pt idx="1">
                  <c:v>3227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64-4DB9-A181-BA957905D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28</xdr:row>
      <xdr:rowOff>76200</xdr:rowOff>
    </xdr:from>
    <xdr:to>
      <xdr:col>34</xdr:col>
      <xdr:colOff>304800</xdr:colOff>
      <xdr:row>41</xdr:row>
      <xdr:rowOff>174625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152400</xdr:colOff>
      <xdr:row>15</xdr:row>
      <xdr:rowOff>133350</xdr:rowOff>
    </xdr:from>
    <xdr:to>
      <xdr:col>20</xdr:col>
      <xdr:colOff>387351</xdr:colOff>
      <xdr:row>29</xdr:row>
      <xdr:rowOff>10583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450499</xdr:colOff>
      <xdr:row>38</xdr:row>
      <xdr:rowOff>34749</xdr:rowOff>
    </xdr:from>
    <xdr:to>
      <xdr:col>5</xdr:col>
      <xdr:colOff>247299</xdr:colOff>
      <xdr:row>38</xdr:row>
      <xdr:rowOff>491949</xdr:rowOff>
    </xdr:to>
    <xdr:sp macro="" textlink="">
      <xdr:nvSpPr>
        <xdr:cNvPr id="6" name="Seta para Baix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220937" y="6686374"/>
          <a:ext cx="542925" cy="457200"/>
        </a:xfrm>
        <a:prstGeom prst="downArrow">
          <a:avLst/>
        </a:prstGeom>
        <a:solidFill>
          <a:srgbClr val="0070C0"/>
        </a:solidFill>
        <a:ln>
          <a:noFill/>
        </a:ln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313889</xdr:colOff>
      <xdr:row>66</xdr:row>
      <xdr:rowOff>272761</xdr:rowOff>
    </xdr:from>
    <xdr:to>
      <xdr:col>20</xdr:col>
      <xdr:colOff>7938</xdr:colOff>
      <xdr:row>73</xdr:row>
      <xdr:rowOff>116899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317500</xdr:colOff>
      <xdr:row>73</xdr:row>
      <xdr:rowOff>216478</xdr:rowOff>
    </xdr:from>
    <xdr:to>
      <xdr:col>20</xdr:col>
      <xdr:colOff>15875</xdr:colOff>
      <xdr:row>80</xdr:row>
      <xdr:rowOff>89479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317500</xdr:colOff>
      <xdr:row>80</xdr:row>
      <xdr:rowOff>142153</xdr:rowOff>
    </xdr:from>
    <xdr:to>
      <xdr:col>19</xdr:col>
      <xdr:colOff>682128</xdr:colOff>
      <xdr:row>87</xdr:row>
      <xdr:rowOff>15154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317500</xdr:colOff>
      <xdr:row>87</xdr:row>
      <xdr:rowOff>80818</xdr:rowOff>
    </xdr:from>
    <xdr:to>
      <xdr:col>19</xdr:col>
      <xdr:colOff>674178</xdr:colOff>
      <xdr:row>93</xdr:row>
      <xdr:rowOff>334819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317500</xdr:colOff>
      <xdr:row>94</xdr:row>
      <xdr:rowOff>9382</xdr:rowOff>
    </xdr:from>
    <xdr:to>
      <xdr:col>19</xdr:col>
      <xdr:colOff>682128</xdr:colOff>
      <xdr:row>100</xdr:row>
      <xdr:rowOff>263383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247548</xdr:colOff>
      <xdr:row>57</xdr:row>
      <xdr:rowOff>39687</xdr:rowOff>
    </xdr:from>
    <xdr:to>
      <xdr:col>19</xdr:col>
      <xdr:colOff>671079</xdr:colOff>
      <xdr:row>66</xdr:row>
      <xdr:rowOff>145677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230186</xdr:colOff>
      <xdr:row>66</xdr:row>
      <xdr:rowOff>261938</xdr:rowOff>
    </xdr:from>
    <xdr:to>
      <xdr:col>4</xdr:col>
      <xdr:colOff>198436</xdr:colOff>
      <xdr:row>73</xdr:row>
      <xdr:rowOff>134938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87312</xdr:colOff>
      <xdr:row>69</xdr:row>
      <xdr:rowOff>373062</xdr:rowOff>
    </xdr:from>
    <xdr:to>
      <xdr:col>4</xdr:col>
      <xdr:colOff>523875</xdr:colOff>
      <xdr:row>69</xdr:row>
      <xdr:rowOff>373062</xdr:rowOff>
    </xdr:to>
    <xdr:cxnSp macro="">
      <xdr:nvCxnSpPr>
        <xdr:cNvPr id="3" name="Conector de Seta Reta 2"/>
        <xdr:cNvCxnSpPr/>
      </xdr:nvCxnSpPr>
      <xdr:spPr>
        <a:xfrm>
          <a:off x="3921125" y="21399500"/>
          <a:ext cx="118268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222250</xdr:colOff>
      <xdr:row>73</xdr:row>
      <xdr:rowOff>206375</xdr:rowOff>
    </xdr:from>
    <xdr:to>
      <xdr:col>4</xdr:col>
      <xdr:colOff>190500</xdr:colOff>
      <xdr:row>80</xdr:row>
      <xdr:rowOff>79375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230187</xdr:colOff>
      <xdr:row>80</xdr:row>
      <xdr:rowOff>150813</xdr:rowOff>
    </xdr:from>
    <xdr:to>
      <xdr:col>4</xdr:col>
      <xdr:colOff>198437</xdr:colOff>
      <xdr:row>87</xdr:row>
      <xdr:rowOff>23813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222250</xdr:colOff>
      <xdr:row>87</xdr:row>
      <xdr:rowOff>87312</xdr:rowOff>
    </xdr:from>
    <xdr:to>
      <xdr:col>4</xdr:col>
      <xdr:colOff>190500</xdr:colOff>
      <xdr:row>93</xdr:row>
      <xdr:rowOff>341312</xdr:rowOff>
    </xdr:to>
    <xdr:graphicFrame macro="">
      <xdr:nvGraphicFramePr>
        <xdr:cNvPr id="24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230187</xdr:colOff>
      <xdr:row>94</xdr:row>
      <xdr:rowOff>7938</xdr:rowOff>
    </xdr:from>
    <xdr:to>
      <xdr:col>4</xdr:col>
      <xdr:colOff>198437</xdr:colOff>
      <xdr:row>100</xdr:row>
      <xdr:rowOff>261938</xdr:rowOff>
    </xdr:to>
    <xdr:graphicFrame macro="">
      <xdr:nvGraphicFramePr>
        <xdr:cNvPr id="25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184150</xdr:colOff>
      <xdr:row>76</xdr:row>
      <xdr:rowOff>327024</xdr:rowOff>
    </xdr:from>
    <xdr:to>
      <xdr:col>4</xdr:col>
      <xdr:colOff>620713</xdr:colOff>
      <xdr:row>76</xdr:row>
      <xdr:rowOff>327024</xdr:rowOff>
    </xdr:to>
    <xdr:cxnSp macro="">
      <xdr:nvCxnSpPr>
        <xdr:cNvPr id="29" name="Conector de Seta Reta 28"/>
        <xdr:cNvCxnSpPr/>
      </xdr:nvCxnSpPr>
      <xdr:spPr>
        <a:xfrm>
          <a:off x="4017963" y="24020462"/>
          <a:ext cx="118268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185738</xdr:colOff>
      <xdr:row>83</xdr:row>
      <xdr:rowOff>273049</xdr:rowOff>
    </xdr:from>
    <xdr:to>
      <xdr:col>4</xdr:col>
      <xdr:colOff>622301</xdr:colOff>
      <xdr:row>83</xdr:row>
      <xdr:rowOff>273049</xdr:rowOff>
    </xdr:to>
    <xdr:cxnSp macro="">
      <xdr:nvCxnSpPr>
        <xdr:cNvPr id="30" name="Conector de Seta Reta 29"/>
        <xdr:cNvCxnSpPr/>
      </xdr:nvCxnSpPr>
      <xdr:spPr>
        <a:xfrm>
          <a:off x="4019551" y="26633487"/>
          <a:ext cx="118268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107950</xdr:colOff>
      <xdr:row>90</xdr:row>
      <xdr:rowOff>195262</xdr:rowOff>
    </xdr:from>
    <xdr:to>
      <xdr:col>4</xdr:col>
      <xdr:colOff>544513</xdr:colOff>
      <xdr:row>90</xdr:row>
      <xdr:rowOff>195262</xdr:rowOff>
    </xdr:to>
    <xdr:cxnSp macro="">
      <xdr:nvCxnSpPr>
        <xdr:cNvPr id="31" name="Conector de Seta Reta 30"/>
        <xdr:cNvCxnSpPr/>
      </xdr:nvCxnSpPr>
      <xdr:spPr>
        <a:xfrm>
          <a:off x="3941763" y="29222700"/>
          <a:ext cx="118268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117475</xdr:colOff>
      <xdr:row>97</xdr:row>
      <xdr:rowOff>117475</xdr:rowOff>
    </xdr:from>
    <xdr:to>
      <xdr:col>4</xdr:col>
      <xdr:colOff>554038</xdr:colOff>
      <xdr:row>97</xdr:row>
      <xdr:rowOff>117475</xdr:rowOff>
    </xdr:to>
    <xdr:cxnSp macro="">
      <xdr:nvCxnSpPr>
        <xdr:cNvPr id="32" name="Conector de Seta Reta 31"/>
        <xdr:cNvCxnSpPr/>
      </xdr:nvCxnSpPr>
      <xdr:spPr>
        <a:xfrm>
          <a:off x="3951288" y="31811913"/>
          <a:ext cx="118268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122671</xdr:colOff>
      <xdr:row>44</xdr:row>
      <xdr:rowOff>71438</xdr:rowOff>
    </xdr:from>
    <xdr:to>
      <xdr:col>13</xdr:col>
      <xdr:colOff>627784</xdr:colOff>
      <xdr:row>44</xdr:row>
      <xdr:rowOff>367290</xdr:rowOff>
    </xdr:to>
    <xdr:sp macro="" textlink="">
      <xdr:nvSpPr>
        <xdr:cNvPr id="5" name="Seta para a Esquerda e para a Direita 4"/>
        <xdr:cNvSpPr/>
      </xdr:nvSpPr>
      <xdr:spPr>
        <a:xfrm>
          <a:off x="10512859" y="8977313"/>
          <a:ext cx="1163925" cy="295852"/>
        </a:xfrm>
        <a:prstGeom prst="leftRightArrow">
          <a:avLst/>
        </a:prstGeom>
        <a:solidFill>
          <a:schemeClr val="bg1">
            <a:lumMod val="95000"/>
          </a:schemeClr>
        </a:solidFill>
        <a:ln>
          <a:solidFill>
            <a:schemeClr val="bg2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15</xdr:col>
      <xdr:colOff>460024</xdr:colOff>
      <xdr:row>24</xdr:row>
      <xdr:rowOff>242712</xdr:rowOff>
    </xdr:from>
    <xdr:to>
      <xdr:col>16</xdr:col>
      <xdr:colOff>320324</xdr:colOff>
      <xdr:row>38</xdr:row>
      <xdr:rowOff>382412</xdr:rowOff>
    </xdr:to>
    <xdr:sp macro="" textlink="">
      <xdr:nvSpPr>
        <xdr:cNvPr id="38" name="Seta para Baixo 3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2255149" y="6576837"/>
          <a:ext cx="542925" cy="457200"/>
        </a:xfrm>
        <a:prstGeom prst="downArrow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18</xdr:col>
      <xdr:colOff>421924</xdr:colOff>
      <xdr:row>24</xdr:row>
      <xdr:rowOff>252237</xdr:rowOff>
    </xdr:from>
    <xdr:to>
      <xdr:col>19</xdr:col>
      <xdr:colOff>282224</xdr:colOff>
      <xdr:row>38</xdr:row>
      <xdr:rowOff>391937</xdr:rowOff>
    </xdr:to>
    <xdr:sp macro="" textlink="">
      <xdr:nvSpPr>
        <xdr:cNvPr id="39" name="Seta para Baixo 3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3677549" y="6586362"/>
          <a:ext cx="542925" cy="457200"/>
        </a:xfrm>
        <a:prstGeom prst="downArrow">
          <a:avLst/>
        </a:prstGeom>
        <a:solidFill>
          <a:srgbClr val="FFC000"/>
        </a:solidFill>
        <a:ln>
          <a:noFill/>
        </a:ln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13"/>
  <sheetViews>
    <sheetView workbookViewId="0">
      <selection activeCell="E10" sqref="E10"/>
    </sheetView>
  </sheetViews>
  <sheetFormatPr defaultColWidth="6.453125" defaultRowHeight="16" customHeight="1" x14ac:dyDescent="0.25"/>
  <cols>
    <col min="1" max="1" width="1.7265625" style="115" customWidth="1"/>
    <col min="2" max="2" width="22.7265625" style="115" customWidth="1"/>
    <col min="3" max="3" width="7.81640625" style="170" customWidth="1"/>
    <col min="4" max="5" width="7" style="170" customWidth="1"/>
    <col min="6" max="40" width="7" style="115" customWidth="1"/>
    <col min="41" max="16384" width="6.453125" style="115"/>
  </cols>
  <sheetData>
    <row r="1" spans="2:40" ht="16" customHeight="1" x14ac:dyDescent="0.25">
      <c r="B1" s="171" t="s">
        <v>611</v>
      </c>
    </row>
    <row r="2" spans="2:40" ht="16" customHeight="1" x14ac:dyDescent="0.25">
      <c r="D2" s="160" t="s">
        <v>9</v>
      </c>
      <c r="E2" s="175">
        <v>0</v>
      </c>
      <c r="F2" s="175">
        <f>E2+1%</f>
        <v>0.01</v>
      </c>
      <c r="G2" s="175">
        <f t="shared" ref="G2:AB2" si="0">F2+1%</f>
        <v>0.02</v>
      </c>
      <c r="H2" s="175">
        <f t="shared" si="0"/>
        <v>0.03</v>
      </c>
      <c r="I2" s="175">
        <f t="shared" si="0"/>
        <v>0.04</v>
      </c>
      <c r="J2" s="175">
        <f t="shared" si="0"/>
        <v>0.05</v>
      </c>
      <c r="K2" s="175">
        <f t="shared" si="0"/>
        <v>6.0000000000000005E-2</v>
      </c>
      <c r="L2" s="175">
        <f t="shared" si="0"/>
        <v>7.0000000000000007E-2</v>
      </c>
      <c r="M2" s="175">
        <f t="shared" si="0"/>
        <v>0.08</v>
      </c>
      <c r="N2" s="175">
        <f t="shared" si="0"/>
        <v>0.09</v>
      </c>
      <c r="O2" s="175">
        <f t="shared" si="0"/>
        <v>9.9999999999999992E-2</v>
      </c>
      <c r="P2" s="175">
        <f t="shared" si="0"/>
        <v>0.10999999999999999</v>
      </c>
      <c r="Q2" s="175">
        <f t="shared" si="0"/>
        <v>0.11999999999999998</v>
      </c>
      <c r="R2" s="175">
        <f t="shared" si="0"/>
        <v>0.12999999999999998</v>
      </c>
      <c r="S2" s="175">
        <f t="shared" si="0"/>
        <v>0.13999999999999999</v>
      </c>
      <c r="T2" s="175">
        <f t="shared" si="0"/>
        <v>0.15</v>
      </c>
      <c r="U2" s="175">
        <f t="shared" si="0"/>
        <v>0.16</v>
      </c>
      <c r="V2" s="175">
        <f t="shared" si="0"/>
        <v>0.17</v>
      </c>
      <c r="W2" s="175">
        <f t="shared" si="0"/>
        <v>0.18000000000000002</v>
      </c>
      <c r="X2" s="175">
        <f t="shared" si="0"/>
        <v>0.19000000000000003</v>
      </c>
      <c r="Y2" s="175">
        <f t="shared" si="0"/>
        <v>0.20000000000000004</v>
      </c>
      <c r="Z2" s="175">
        <f t="shared" si="0"/>
        <v>0.21000000000000005</v>
      </c>
      <c r="AA2" s="175">
        <f t="shared" si="0"/>
        <v>0.22000000000000006</v>
      </c>
      <c r="AB2" s="175">
        <f t="shared" si="0"/>
        <v>0.23000000000000007</v>
      </c>
      <c r="AC2" s="175">
        <f t="shared" ref="AC2:AN2" si="1">AB2+1%</f>
        <v>0.24000000000000007</v>
      </c>
      <c r="AD2" s="175">
        <f t="shared" si="1"/>
        <v>0.25000000000000006</v>
      </c>
      <c r="AE2" s="175">
        <f t="shared" si="1"/>
        <v>0.26000000000000006</v>
      </c>
      <c r="AF2" s="175">
        <f t="shared" si="1"/>
        <v>0.27000000000000007</v>
      </c>
      <c r="AG2" s="175">
        <f t="shared" si="1"/>
        <v>0.28000000000000008</v>
      </c>
      <c r="AH2" s="175">
        <f t="shared" si="1"/>
        <v>0.29000000000000009</v>
      </c>
      <c r="AI2" s="175">
        <f t="shared" si="1"/>
        <v>0.3000000000000001</v>
      </c>
      <c r="AJ2" s="175">
        <f t="shared" si="1"/>
        <v>0.31000000000000011</v>
      </c>
      <c r="AK2" s="175">
        <f t="shared" si="1"/>
        <v>0.32000000000000012</v>
      </c>
      <c r="AL2" s="175">
        <f t="shared" si="1"/>
        <v>0.33000000000000013</v>
      </c>
      <c r="AM2" s="175">
        <f t="shared" si="1"/>
        <v>0.34000000000000014</v>
      </c>
      <c r="AN2" s="175">
        <f t="shared" si="1"/>
        <v>0.35000000000000014</v>
      </c>
    </row>
    <row r="3" spans="2:40" ht="16" customHeight="1" x14ac:dyDescent="0.25">
      <c r="B3" s="172" t="s">
        <v>573</v>
      </c>
      <c r="C3" s="174">
        <v>0.4</v>
      </c>
      <c r="D3" s="173">
        <v>1446.12</v>
      </c>
      <c r="E3" s="173">
        <f>E$7*$C3</f>
        <v>1822.768</v>
      </c>
      <c r="F3" s="173">
        <f t="shared" ref="F3:AC6" si="2">F$7*$C3</f>
        <v>1840.99568</v>
      </c>
      <c r="G3" s="173">
        <f t="shared" si="2"/>
        <v>1859.22336</v>
      </c>
      <c r="H3" s="173">
        <f t="shared" si="2"/>
        <v>1877.4510399999999</v>
      </c>
      <c r="I3" s="173">
        <f t="shared" si="2"/>
        <v>1895.6787200000003</v>
      </c>
      <c r="J3" s="173">
        <f t="shared" si="2"/>
        <v>1913.9064000000003</v>
      </c>
      <c r="K3" s="173">
        <f t="shared" si="2"/>
        <v>1932.1340800000003</v>
      </c>
      <c r="L3" s="173">
        <f t="shared" si="2"/>
        <v>1950.3617600000002</v>
      </c>
      <c r="M3" s="173">
        <f t="shared" si="2"/>
        <v>1968.5894400000002</v>
      </c>
      <c r="N3" s="173">
        <f t="shared" si="2"/>
        <v>1986.8171200000002</v>
      </c>
      <c r="O3" s="173">
        <f t="shared" si="2"/>
        <v>2005.0448000000001</v>
      </c>
      <c r="P3" s="173">
        <f t="shared" si="2"/>
        <v>2023.2724799999996</v>
      </c>
      <c r="Q3" s="173">
        <f t="shared" si="2"/>
        <v>2041.5001600000001</v>
      </c>
      <c r="R3" s="173">
        <f t="shared" si="2"/>
        <v>2059.72784</v>
      </c>
      <c r="S3" s="173">
        <f t="shared" si="2"/>
        <v>2077.95552</v>
      </c>
      <c r="T3" s="173">
        <f t="shared" si="2"/>
        <v>2096.1831999999999</v>
      </c>
      <c r="U3" s="173">
        <f t="shared" si="2"/>
        <v>2114.4108799999999</v>
      </c>
      <c r="V3" s="173">
        <f t="shared" si="2"/>
        <v>2132.6385599999999</v>
      </c>
      <c r="W3" s="173">
        <f t="shared" si="2"/>
        <v>2150.8662399999998</v>
      </c>
      <c r="X3" s="173">
        <f t="shared" si="2"/>
        <v>2169.0939200000003</v>
      </c>
      <c r="Y3" s="173">
        <f t="shared" si="2"/>
        <v>2187.3216000000002</v>
      </c>
      <c r="Z3" s="173">
        <f t="shared" si="2"/>
        <v>2205.5492800000002</v>
      </c>
      <c r="AA3" s="173">
        <f t="shared" si="2"/>
        <v>2223.7769600000001</v>
      </c>
      <c r="AB3" s="173">
        <f t="shared" si="2"/>
        <v>2242.0046400000001</v>
      </c>
      <c r="AC3" s="173">
        <f t="shared" si="2"/>
        <v>2260.2323200000001</v>
      </c>
      <c r="AD3" s="173">
        <f t="shared" ref="AC3:AN6" si="3">AD$7*$C3</f>
        <v>2278.46</v>
      </c>
      <c r="AE3" s="173">
        <f t="shared" si="3"/>
        <v>2296.6876800000005</v>
      </c>
      <c r="AF3" s="173">
        <f t="shared" si="3"/>
        <v>2314.9153600000004</v>
      </c>
      <c r="AG3" s="173">
        <f t="shared" si="3"/>
        <v>2333.1430400000004</v>
      </c>
      <c r="AH3" s="173">
        <f t="shared" si="3"/>
        <v>2351.3707200000003</v>
      </c>
      <c r="AI3" s="173">
        <f t="shared" si="3"/>
        <v>2369.5984000000003</v>
      </c>
      <c r="AJ3" s="173">
        <f t="shared" si="3"/>
        <v>2387.8260800000003</v>
      </c>
      <c r="AK3" s="173">
        <f t="shared" si="3"/>
        <v>2406.0537600000002</v>
      </c>
      <c r="AL3" s="173">
        <f t="shared" si="3"/>
        <v>2424.2814400000002</v>
      </c>
      <c r="AM3" s="173">
        <f t="shared" si="3"/>
        <v>2442.5091200000002</v>
      </c>
      <c r="AN3" s="173">
        <f t="shared" si="3"/>
        <v>2460.7368000000006</v>
      </c>
    </row>
    <row r="4" spans="2:40" ht="16" customHeight="1" x14ac:dyDescent="0.25">
      <c r="B4" s="172" t="s">
        <v>574</v>
      </c>
      <c r="C4" s="174">
        <v>0.4</v>
      </c>
      <c r="D4" s="173">
        <v>1750.99</v>
      </c>
      <c r="E4" s="173">
        <f>E$7*$C4</f>
        <v>1822.768</v>
      </c>
      <c r="F4" s="173">
        <f t="shared" si="2"/>
        <v>1840.99568</v>
      </c>
      <c r="G4" s="173">
        <f t="shared" si="2"/>
        <v>1859.22336</v>
      </c>
      <c r="H4" s="173">
        <f t="shared" si="2"/>
        <v>1877.4510399999999</v>
      </c>
      <c r="I4" s="173">
        <f t="shared" si="2"/>
        <v>1895.6787200000003</v>
      </c>
      <c r="J4" s="173">
        <f t="shared" si="2"/>
        <v>1913.9064000000003</v>
      </c>
      <c r="K4" s="173">
        <f t="shared" si="2"/>
        <v>1932.1340800000003</v>
      </c>
      <c r="L4" s="173">
        <f t="shared" si="2"/>
        <v>1950.3617600000002</v>
      </c>
      <c r="M4" s="173">
        <f t="shared" si="2"/>
        <v>1968.5894400000002</v>
      </c>
      <c r="N4" s="173">
        <f t="shared" si="2"/>
        <v>1986.8171200000002</v>
      </c>
      <c r="O4" s="173">
        <f t="shared" si="2"/>
        <v>2005.0448000000001</v>
      </c>
      <c r="P4" s="173">
        <f t="shared" si="2"/>
        <v>2023.2724799999996</v>
      </c>
      <c r="Q4" s="173">
        <f t="shared" si="2"/>
        <v>2041.5001600000001</v>
      </c>
      <c r="R4" s="173">
        <f t="shared" si="2"/>
        <v>2059.72784</v>
      </c>
      <c r="S4" s="173">
        <f t="shared" si="2"/>
        <v>2077.95552</v>
      </c>
      <c r="T4" s="173">
        <f t="shared" si="2"/>
        <v>2096.1831999999999</v>
      </c>
      <c r="U4" s="173">
        <f t="shared" si="2"/>
        <v>2114.4108799999999</v>
      </c>
      <c r="V4" s="173">
        <f t="shared" si="2"/>
        <v>2132.6385599999999</v>
      </c>
      <c r="W4" s="173">
        <f t="shared" si="2"/>
        <v>2150.8662399999998</v>
      </c>
      <c r="X4" s="173">
        <f t="shared" si="2"/>
        <v>2169.0939200000003</v>
      </c>
      <c r="Y4" s="173">
        <f t="shared" si="2"/>
        <v>2187.3216000000002</v>
      </c>
      <c r="Z4" s="173">
        <f t="shared" si="2"/>
        <v>2205.5492800000002</v>
      </c>
      <c r="AA4" s="173">
        <f t="shared" si="2"/>
        <v>2223.7769600000001</v>
      </c>
      <c r="AB4" s="173">
        <f t="shared" si="2"/>
        <v>2242.0046400000001</v>
      </c>
      <c r="AC4" s="173">
        <f t="shared" si="3"/>
        <v>2260.2323200000001</v>
      </c>
      <c r="AD4" s="173">
        <f t="shared" si="3"/>
        <v>2278.46</v>
      </c>
      <c r="AE4" s="173">
        <f t="shared" si="3"/>
        <v>2296.6876800000005</v>
      </c>
      <c r="AF4" s="173">
        <f t="shared" si="3"/>
        <v>2314.9153600000004</v>
      </c>
      <c r="AG4" s="173">
        <f t="shared" si="3"/>
        <v>2333.1430400000004</v>
      </c>
      <c r="AH4" s="173">
        <f t="shared" si="3"/>
        <v>2351.3707200000003</v>
      </c>
      <c r="AI4" s="173">
        <f t="shared" si="3"/>
        <v>2369.5984000000003</v>
      </c>
      <c r="AJ4" s="173">
        <f t="shared" si="3"/>
        <v>2387.8260800000003</v>
      </c>
      <c r="AK4" s="173">
        <f t="shared" si="3"/>
        <v>2406.0537600000002</v>
      </c>
      <c r="AL4" s="173">
        <f t="shared" si="3"/>
        <v>2424.2814400000002</v>
      </c>
      <c r="AM4" s="173">
        <f t="shared" si="3"/>
        <v>2442.5091200000002</v>
      </c>
      <c r="AN4" s="173">
        <f t="shared" si="3"/>
        <v>2460.7368000000006</v>
      </c>
    </row>
    <row r="5" spans="2:40" ht="16" customHeight="1" x14ac:dyDescent="0.25">
      <c r="B5" s="172" t="s">
        <v>575</v>
      </c>
      <c r="C5" s="174">
        <v>0.6</v>
      </c>
      <c r="D5" s="173">
        <v>2120.13</v>
      </c>
      <c r="E5" s="173">
        <f>E$7*$C5</f>
        <v>2734.152</v>
      </c>
      <c r="F5" s="173">
        <f t="shared" si="2"/>
        <v>2761.49352</v>
      </c>
      <c r="G5" s="173">
        <f t="shared" si="2"/>
        <v>2788.8350399999999</v>
      </c>
      <c r="H5" s="173">
        <f t="shared" si="2"/>
        <v>2816.1765599999999</v>
      </c>
      <c r="I5" s="173">
        <f t="shared" si="2"/>
        <v>2843.5180800000003</v>
      </c>
      <c r="J5" s="173">
        <f t="shared" si="2"/>
        <v>2870.8596000000002</v>
      </c>
      <c r="K5" s="173">
        <f t="shared" si="2"/>
        <v>2898.2011200000002</v>
      </c>
      <c r="L5" s="173">
        <f t="shared" si="2"/>
        <v>2925.5426400000001</v>
      </c>
      <c r="M5" s="173">
        <f t="shared" si="2"/>
        <v>2952.8841600000001</v>
      </c>
      <c r="N5" s="173">
        <f t="shared" si="2"/>
        <v>2980.22568</v>
      </c>
      <c r="O5" s="173">
        <f t="shared" si="2"/>
        <v>3007.5672</v>
      </c>
      <c r="P5" s="173">
        <f t="shared" si="2"/>
        <v>3034.9087199999994</v>
      </c>
      <c r="Q5" s="173">
        <f t="shared" si="2"/>
        <v>3062.2502399999998</v>
      </c>
      <c r="R5" s="173">
        <f t="shared" si="2"/>
        <v>3089.5917599999998</v>
      </c>
      <c r="S5" s="173">
        <f t="shared" si="2"/>
        <v>3116.9332799999997</v>
      </c>
      <c r="T5" s="173">
        <f t="shared" si="2"/>
        <v>3144.2747999999997</v>
      </c>
      <c r="U5" s="173">
        <f t="shared" si="2"/>
        <v>3171.6163199999996</v>
      </c>
      <c r="V5" s="173">
        <f t="shared" si="2"/>
        <v>3198.9578399999996</v>
      </c>
      <c r="W5" s="173">
        <f t="shared" si="2"/>
        <v>3226.2993599999995</v>
      </c>
      <c r="X5" s="173">
        <f t="shared" si="2"/>
        <v>3253.6408799999999</v>
      </c>
      <c r="Y5" s="173">
        <f t="shared" si="2"/>
        <v>3280.9823999999999</v>
      </c>
      <c r="Z5" s="173">
        <f t="shared" si="2"/>
        <v>3308.3239199999998</v>
      </c>
      <c r="AA5" s="173">
        <f t="shared" si="2"/>
        <v>3335.6654399999998</v>
      </c>
      <c r="AB5" s="173">
        <f t="shared" si="2"/>
        <v>3363.0069599999997</v>
      </c>
      <c r="AC5" s="173">
        <f t="shared" si="3"/>
        <v>3390.3484799999997</v>
      </c>
      <c r="AD5" s="173">
        <f t="shared" si="3"/>
        <v>3417.6899999999996</v>
      </c>
      <c r="AE5" s="173">
        <f t="shared" si="3"/>
        <v>3445.03152</v>
      </c>
      <c r="AF5" s="173">
        <f t="shared" si="3"/>
        <v>3472.3730399999999</v>
      </c>
      <c r="AG5" s="173">
        <f t="shared" si="3"/>
        <v>3499.7145599999999</v>
      </c>
      <c r="AH5" s="173">
        <f t="shared" si="3"/>
        <v>3527.0560799999998</v>
      </c>
      <c r="AI5" s="173">
        <f t="shared" si="3"/>
        <v>3554.3975999999998</v>
      </c>
      <c r="AJ5" s="173">
        <f t="shared" si="3"/>
        <v>3581.7391199999997</v>
      </c>
      <c r="AK5" s="173">
        <f t="shared" si="3"/>
        <v>3609.0806400000006</v>
      </c>
      <c r="AL5" s="173">
        <f t="shared" si="3"/>
        <v>3636.4221600000005</v>
      </c>
      <c r="AM5" s="173">
        <f t="shared" si="3"/>
        <v>3663.7636800000005</v>
      </c>
      <c r="AN5" s="173">
        <f t="shared" si="3"/>
        <v>3691.1052</v>
      </c>
    </row>
    <row r="6" spans="2:40" ht="16" customHeight="1" x14ac:dyDescent="0.25">
      <c r="B6" s="172" t="s">
        <v>576</v>
      </c>
      <c r="C6" s="174">
        <v>0.6</v>
      </c>
      <c r="D6" s="173">
        <v>2667.19</v>
      </c>
      <c r="E6" s="173">
        <f>E$7*$C6</f>
        <v>2734.152</v>
      </c>
      <c r="F6" s="173">
        <f t="shared" si="2"/>
        <v>2761.49352</v>
      </c>
      <c r="G6" s="173">
        <f t="shared" si="2"/>
        <v>2788.8350399999999</v>
      </c>
      <c r="H6" s="173">
        <f t="shared" si="2"/>
        <v>2816.1765599999999</v>
      </c>
      <c r="I6" s="173">
        <f t="shared" si="2"/>
        <v>2843.5180800000003</v>
      </c>
      <c r="J6" s="173">
        <f t="shared" si="2"/>
        <v>2870.8596000000002</v>
      </c>
      <c r="K6" s="173">
        <f t="shared" si="2"/>
        <v>2898.2011200000002</v>
      </c>
      <c r="L6" s="173">
        <f t="shared" si="2"/>
        <v>2925.5426400000001</v>
      </c>
      <c r="M6" s="173">
        <f t="shared" si="2"/>
        <v>2952.8841600000001</v>
      </c>
      <c r="N6" s="173">
        <f t="shared" si="2"/>
        <v>2980.22568</v>
      </c>
      <c r="O6" s="173">
        <f t="shared" si="2"/>
        <v>3007.5672</v>
      </c>
      <c r="P6" s="173">
        <f t="shared" si="2"/>
        <v>3034.9087199999994</v>
      </c>
      <c r="Q6" s="173">
        <f t="shared" si="2"/>
        <v>3062.2502399999998</v>
      </c>
      <c r="R6" s="173">
        <f t="shared" si="2"/>
        <v>3089.5917599999998</v>
      </c>
      <c r="S6" s="173">
        <f t="shared" si="2"/>
        <v>3116.9332799999997</v>
      </c>
      <c r="T6" s="173">
        <f t="shared" si="2"/>
        <v>3144.2747999999997</v>
      </c>
      <c r="U6" s="173">
        <f t="shared" si="2"/>
        <v>3171.6163199999996</v>
      </c>
      <c r="V6" s="173">
        <f t="shared" si="2"/>
        <v>3198.9578399999996</v>
      </c>
      <c r="W6" s="173">
        <f t="shared" si="2"/>
        <v>3226.2993599999995</v>
      </c>
      <c r="X6" s="173">
        <f t="shared" si="2"/>
        <v>3253.6408799999999</v>
      </c>
      <c r="Y6" s="173">
        <f t="shared" si="2"/>
        <v>3280.9823999999999</v>
      </c>
      <c r="Z6" s="173">
        <f t="shared" si="2"/>
        <v>3308.3239199999998</v>
      </c>
      <c r="AA6" s="173">
        <f t="shared" si="2"/>
        <v>3335.6654399999998</v>
      </c>
      <c r="AB6" s="173">
        <f t="shared" si="2"/>
        <v>3363.0069599999997</v>
      </c>
      <c r="AC6" s="173">
        <f t="shared" si="3"/>
        <v>3390.3484799999997</v>
      </c>
      <c r="AD6" s="173">
        <f t="shared" si="3"/>
        <v>3417.6899999999996</v>
      </c>
      <c r="AE6" s="173">
        <f t="shared" si="3"/>
        <v>3445.03152</v>
      </c>
      <c r="AF6" s="173">
        <f t="shared" si="3"/>
        <v>3472.3730399999999</v>
      </c>
      <c r="AG6" s="173">
        <f t="shared" si="3"/>
        <v>3499.7145599999999</v>
      </c>
      <c r="AH6" s="173">
        <f t="shared" si="3"/>
        <v>3527.0560799999998</v>
      </c>
      <c r="AI6" s="173">
        <f t="shared" si="3"/>
        <v>3554.3975999999998</v>
      </c>
      <c r="AJ6" s="173">
        <f t="shared" si="3"/>
        <v>3581.7391199999997</v>
      </c>
      <c r="AK6" s="173">
        <f t="shared" si="3"/>
        <v>3609.0806400000006</v>
      </c>
      <c r="AL6" s="173">
        <f t="shared" si="3"/>
        <v>3636.4221600000005</v>
      </c>
      <c r="AM6" s="173">
        <f t="shared" si="3"/>
        <v>3663.7636800000005</v>
      </c>
      <c r="AN6" s="173">
        <f t="shared" si="3"/>
        <v>3691.1052</v>
      </c>
    </row>
    <row r="7" spans="2:40" ht="16" customHeight="1" x14ac:dyDescent="0.25">
      <c r="B7" s="172" t="s">
        <v>577</v>
      </c>
      <c r="C7" s="174">
        <v>0</v>
      </c>
      <c r="D7" s="173">
        <v>4556.92</v>
      </c>
      <c r="E7" s="173">
        <f>$D7*(1+E$2)</f>
        <v>4556.92</v>
      </c>
      <c r="F7" s="173">
        <f>$D7*(1+F$2)</f>
        <v>4602.4892</v>
      </c>
      <c r="G7" s="173">
        <f t="shared" ref="G7:AC7" si="4">$D7*(1+G$2)</f>
        <v>4648.0583999999999</v>
      </c>
      <c r="H7" s="173">
        <f t="shared" si="4"/>
        <v>4693.6275999999998</v>
      </c>
      <c r="I7" s="173">
        <f t="shared" si="4"/>
        <v>4739.1968000000006</v>
      </c>
      <c r="J7" s="173">
        <f t="shared" si="4"/>
        <v>4784.7660000000005</v>
      </c>
      <c r="K7" s="173">
        <f t="shared" si="4"/>
        <v>4830.3352000000004</v>
      </c>
      <c r="L7" s="173">
        <f t="shared" si="4"/>
        <v>4875.9044000000004</v>
      </c>
      <c r="M7" s="173">
        <f t="shared" si="4"/>
        <v>4921.4736000000003</v>
      </c>
      <c r="N7" s="173">
        <f t="shared" si="4"/>
        <v>4967.0428000000002</v>
      </c>
      <c r="O7" s="173">
        <f t="shared" si="4"/>
        <v>5012.6120000000001</v>
      </c>
      <c r="P7" s="173">
        <f t="shared" si="4"/>
        <v>5058.1811999999991</v>
      </c>
      <c r="Q7" s="173">
        <f t="shared" si="4"/>
        <v>5103.7503999999999</v>
      </c>
      <c r="R7" s="173">
        <f t="shared" si="4"/>
        <v>5149.3195999999998</v>
      </c>
      <c r="S7" s="173">
        <f t="shared" si="4"/>
        <v>5194.8887999999997</v>
      </c>
      <c r="T7" s="173">
        <f t="shared" si="4"/>
        <v>5240.4579999999996</v>
      </c>
      <c r="U7" s="173">
        <f t="shared" si="4"/>
        <v>5286.0271999999995</v>
      </c>
      <c r="V7" s="173">
        <f t="shared" si="4"/>
        <v>5331.5963999999994</v>
      </c>
      <c r="W7" s="173">
        <f t="shared" si="4"/>
        <v>5377.1655999999994</v>
      </c>
      <c r="X7" s="173">
        <f t="shared" si="4"/>
        <v>5422.7348000000002</v>
      </c>
      <c r="Y7" s="173">
        <f t="shared" si="4"/>
        <v>5468.3040000000001</v>
      </c>
      <c r="Z7" s="173">
        <f t="shared" si="4"/>
        <v>5513.8732</v>
      </c>
      <c r="AA7" s="173">
        <f t="shared" si="4"/>
        <v>5559.4423999999999</v>
      </c>
      <c r="AB7" s="173">
        <f t="shared" si="4"/>
        <v>5605.0115999999998</v>
      </c>
      <c r="AC7" s="173">
        <f t="shared" si="4"/>
        <v>5650.5807999999997</v>
      </c>
      <c r="AD7" s="173">
        <f t="shared" ref="AD7:AN7" si="5">$D7*(1+AD$2)</f>
        <v>5696.15</v>
      </c>
      <c r="AE7" s="173">
        <f t="shared" si="5"/>
        <v>5741.7192000000005</v>
      </c>
      <c r="AF7" s="173">
        <f t="shared" si="5"/>
        <v>5787.2884000000004</v>
      </c>
      <c r="AG7" s="173">
        <f t="shared" si="5"/>
        <v>5832.8576000000003</v>
      </c>
      <c r="AH7" s="173">
        <f t="shared" si="5"/>
        <v>5878.4268000000002</v>
      </c>
      <c r="AI7" s="173">
        <f t="shared" si="5"/>
        <v>5923.9960000000001</v>
      </c>
      <c r="AJ7" s="173">
        <f t="shared" si="5"/>
        <v>5969.5652</v>
      </c>
      <c r="AK7" s="173">
        <f t="shared" si="5"/>
        <v>6015.1344000000008</v>
      </c>
      <c r="AL7" s="173">
        <f t="shared" si="5"/>
        <v>6060.7036000000007</v>
      </c>
      <c r="AM7" s="173">
        <f t="shared" si="5"/>
        <v>6106.2728000000006</v>
      </c>
      <c r="AN7" s="173">
        <f t="shared" si="5"/>
        <v>6151.8420000000006</v>
      </c>
    </row>
    <row r="9" spans="2:40" ht="16" customHeight="1" x14ac:dyDescent="0.25">
      <c r="B9" s="176" t="s">
        <v>8</v>
      </c>
      <c r="C9" s="168"/>
      <c r="D9" s="179">
        <f t="shared" ref="D9:G13" si="6">D3/$D3-1</f>
        <v>0</v>
      </c>
      <c r="E9" s="179">
        <f t="shared" si="6"/>
        <v>0.26045418084253047</v>
      </c>
      <c r="F9" s="179">
        <f t="shared" si="6"/>
        <v>0.27305872265095577</v>
      </c>
      <c r="G9" s="179">
        <f t="shared" si="6"/>
        <v>0.28566326445938106</v>
      </c>
      <c r="H9" s="179">
        <f t="shared" ref="H9:AN9" si="7">H3/$D3-1</f>
        <v>0.29826780626780636</v>
      </c>
      <c r="I9" s="179">
        <f t="shared" si="7"/>
        <v>0.31087234807623187</v>
      </c>
      <c r="J9" s="179">
        <f t="shared" si="7"/>
        <v>0.32347688988465717</v>
      </c>
      <c r="K9" s="179">
        <f t="shared" si="7"/>
        <v>0.33608143169308247</v>
      </c>
      <c r="L9" s="179">
        <f t="shared" si="7"/>
        <v>0.34868597350150776</v>
      </c>
      <c r="M9" s="179">
        <f t="shared" si="7"/>
        <v>0.36129051530993306</v>
      </c>
      <c r="N9" s="179">
        <f t="shared" si="7"/>
        <v>0.37389505711835835</v>
      </c>
      <c r="O9" s="179">
        <f t="shared" si="7"/>
        <v>0.38649959892678365</v>
      </c>
      <c r="P9" s="179">
        <f t="shared" si="7"/>
        <v>0.3991041407352085</v>
      </c>
      <c r="Q9" s="179">
        <f t="shared" si="7"/>
        <v>0.41170868254363424</v>
      </c>
      <c r="R9" s="179">
        <f t="shared" si="7"/>
        <v>0.42431322435205931</v>
      </c>
      <c r="S9" s="179">
        <f t="shared" si="7"/>
        <v>0.43691776616048461</v>
      </c>
      <c r="T9" s="179">
        <f t="shared" si="7"/>
        <v>0.44952230796890991</v>
      </c>
      <c r="U9" s="179">
        <f t="shared" si="7"/>
        <v>0.4621268497773352</v>
      </c>
      <c r="V9" s="179">
        <f t="shared" si="7"/>
        <v>0.4747313915857605</v>
      </c>
      <c r="W9" s="179">
        <f t="shared" si="7"/>
        <v>0.48733593339418579</v>
      </c>
      <c r="X9" s="179">
        <f t="shared" si="7"/>
        <v>0.49994047520261131</v>
      </c>
      <c r="Y9" s="179">
        <f t="shared" si="7"/>
        <v>0.51254501701103661</v>
      </c>
      <c r="Z9" s="179">
        <f t="shared" si="7"/>
        <v>0.5251495588194619</v>
      </c>
      <c r="AA9" s="179">
        <f t="shared" si="7"/>
        <v>0.5377541006278872</v>
      </c>
      <c r="AB9" s="179">
        <f t="shared" si="7"/>
        <v>0.5503586424363125</v>
      </c>
      <c r="AC9" s="179">
        <f t="shared" si="7"/>
        <v>0.56296318424473779</v>
      </c>
      <c r="AD9" s="179">
        <f t="shared" si="7"/>
        <v>0.57556772605316309</v>
      </c>
      <c r="AE9" s="179">
        <f t="shared" si="7"/>
        <v>0.5881722678615886</v>
      </c>
      <c r="AF9" s="179">
        <f t="shared" si="7"/>
        <v>0.6007768096700139</v>
      </c>
      <c r="AG9" s="179">
        <f t="shared" si="7"/>
        <v>0.6133813514784392</v>
      </c>
      <c r="AH9" s="179">
        <f t="shared" si="7"/>
        <v>0.62598589328686449</v>
      </c>
      <c r="AI9" s="179">
        <f t="shared" si="7"/>
        <v>0.63859043509528979</v>
      </c>
      <c r="AJ9" s="179">
        <f t="shared" si="7"/>
        <v>0.65119497690371508</v>
      </c>
      <c r="AK9" s="179">
        <f t="shared" si="7"/>
        <v>0.66379951871214038</v>
      </c>
      <c r="AL9" s="179">
        <f t="shared" si="7"/>
        <v>0.67640406052056568</v>
      </c>
      <c r="AM9" s="179">
        <f t="shared" si="7"/>
        <v>0.68900860232899097</v>
      </c>
      <c r="AN9" s="179">
        <f t="shared" si="7"/>
        <v>0.70161314413741649</v>
      </c>
    </row>
    <row r="10" spans="2:40" ht="16" customHeight="1" x14ac:dyDescent="0.25">
      <c r="B10" s="177" t="s">
        <v>13</v>
      </c>
      <c r="C10" s="169"/>
      <c r="D10" s="179">
        <f t="shared" si="6"/>
        <v>0</v>
      </c>
      <c r="E10" s="179">
        <f t="shared" si="6"/>
        <v>4.099280978189479E-2</v>
      </c>
      <c r="F10" s="179">
        <f t="shared" si="6"/>
        <v>5.1402737879713722E-2</v>
      </c>
      <c r="G10" s="179">
        <f t="shared" si="6"/>
        <v>6.1812665977532655E-2</v>
      </c>
      <c r="H10" s="179">
        <f t="shared" ref="H10:AN10" si="8">H4/$D4-1</f>
        <v>7.2222594075351587E-2</v>
      </c>
      <c r="I10" s="179">
        <f t="shared" si="8"/>
        <v>8.2632522173170742E-2</v>
      </c>
      <c r="J10" s="179">
        <f t="shared" si="8"/>
        <v>9.3042450270989674E-2</v>
      </c>
      <c r="K10" s="179">
        <f t="shared" si="8"/>
        <v>0.10345237836880861</v>
      </c>
      <c r="L10" s="179">
        <f t="shared" si="8"/>
        <v>0.11386230646662754</v>
      </c>
      <c r="M10" s="179">
        <f t="shared" si="8"/>
        <v>0.12427223456444647</v>
      </c>
      <c r="N10" s="179">
        <f t="shared" si="8"/>
        <v>0.1346821626622654</v>
      </c>
      <c r="O10" s="179">
        <f t="shared" si="8"/>
        <v>0.14509209076008434</v>
      </c>
      <c r="P10" s="179">
        <f t="shared" si="8"/>
        <v>0.15550201885790305</v>
      </c>
      <c r="Q10" s="179">
        <f t="shared" si="8"/>
        <v>0.1659119469557222</v>
      </c>
      <c r="R10" s="179">
        <f t="shared" si="8"/>
        <v>0.17632187505354113</v>
      </c>
      <c r="S10" s="179">
        <f t="shared" si="8"/>
        <v>0.18673180315136007</v>
      </c>
      <c r="T10" s="179">
        <f t="shared" si="8"/>
        <v>0.197141731249179</v>
      </c>
      <c r="U10" s="179">
        <f t="shared" si="8"/>
        <v>0.20755165934699793</v>
      </c>
      <c r="V10" s="179">
        <f t="shared" si="8"/>
        <v>0.21796158744481686</v>
      </c>
      <c r="W10" s="179">
        <f t="shared" si="8"/>
        <v>0.22837151554263579</v>
      </c>
      <c r="X10" s="179">
        <f t="shared" si="8"/>
        <v>0.23878144364045495</v>
      </c>
      <c r="Y10" s="179">
        <f t="shared" si="8"/>
        <v>0.24919137173827388</v>
      </c>
      <c r="Z10" s="179">
        <f t="shared" si="8"/>
        <v>0.25960129983609281</v>
      </c>
      <c r="AA10" s="179">
        <f t="shared" si="8"/>
        <v>0.27001122793391175</v>
      </c>
      <c r="AB10" s="179">
        <f t="shared" si="8"/>
        <v>0.28042115603173068</v>
      </c>
      <c r="AC10" s="179">
        <f t="shared" si="8"/>
        <v>0.29083108412954961</v>
      </c>
      <c r="AD10" s="179">
        <f t="shared" si="8"/>
        <v>0.30124101222736854</v>
      </c>
      <c r="AE10" s="179">
        <f t="shared" si="8"/>
        <v>0.3116509403251877</v>
      </c>
      <c r="AF10" s="179">
        <f t="shared" si="8"/>
        <v>0.32206086842300663</v>
      </c>
      <c r="AG10" s="179">
        <f t="shared" si="8"/>
        <v>0.33247079652082556</v>
      </c>
      <c r="AH10" s="179">
        <f t="shared" si="8"/>
        <v>0.34288072461864449</v>
      </c>
      <c r="AI10" s="179">
        <f t="shared" si="8"/>
        <v>0.35329065271646343</v>
      </c>
      <c r="AJ10" s="179">
        <f t="shared" si="8"/>
        <v>0.36370058081428236</v>
      </c>
      <c r="AK10" s="179">
        <f t="shared" si="8"/>
        <v>0.37411050891210129</v>
      </c>
      <c r="AL10" s="179">
        <f t="shared" si="8"/>
        <v>0.38452043700992022</v>
      </c>
      <c r="AM10" s="179">
        <f t="shared" si="8"/>
        <v>0.39493036510773916</v>
      </c>
      <c r="AN10" s="179">
        <f t="shared" si="8"/>
        <v>0.40534029320555831</v>
      </c>
    </row>
    <row r="11" spans="2:40" ht="16" customHeight="1" x14ac:dyDescent="0.25">
      <c r="B11" s="176" t="s">
        <v>14</v>
      </c>
      <c r="C11" s="168"/>
      <c r="D11" s="179">
        <f t="shared" si="6"/>
        <v>0</v>
      </c>
      <c r="E11" s="179">
        <f t="shared" si="6"/>
        <v>0.28961525944163791</v>
      </c>
      <c r="F11" s="179">
        <f t="shared" si="6"/>
        <v>0.30251141203605436</v>
      </c>
      <c r="G11" s="179">
        <f t="shared" si="6"/>
        <v>0.31540756463047059</v>
      </c>
      <c r="H11" s="179">
        <f t="shared" ref="H11:AN11" si="9">H5/$D5-1</f>
        <v>0.32830371722488705</v>
      </c>
      <c r="I11" s="179">
        <f t="shared" si="9"/>
        <v>0.3411998698193035</v>
      </c>
      <c r="J11" s="179">
        <f t="shared" si="9"/>
        <v>0.35409602241371996</v>
      </c>
      <c r="K11" s="179">
        <f t="shared" si="9"/>
        <v>0.36699217500813641</v>
      </c>
      <c r="L11" s="179">
        <f t="shared" si="9"/>
        <v>0.37988832760255264</v>
      </c>
      <c r="M11" s="179">
        <f t="shared" si="9"/>
        <v>0.3927844801969691</v>
      </c>
      <c r="N11" s="179">
        <f t="shared" si="9"/>
        <v>0.40568063279138533</v>
      </c>
      <c r="O11" s="179">
        <f t="shared" si="9"/>
        <v>0.41857678538580179</v>
      </c>
      <c r="P11" s="179">
        <f t="shared" si="9"/>
        <v>0.4314729379802178</v>
      </c>
      <c r="Q11" s="179">
        <f t="shared" si="9"/>
        <v>0.44436909057463447</v>
      </c>
      <c r="R11" s="179">
        <f t="shared" si="9"/>
        <v>0.45726524316905071</v>
      </c>
      <c r="S11" s="179">
        <f t="shared" si="9"/>
        <v>0.47016139576346716</v>
      </c>
      <c r="T11" s="179">
        <f t="shared" si="9"/>
        <v>0.48305754835788339</v>
      </c>
      <c r="U11" s="179">
        <f t="shared" si="9"/>
        <v>0.49595370095229985</v>
      </c>
      <c r="V11" s="179">
        <f t="shared" si="9"/>
        <v>0.5088498535467163</v>
      </c>
      <c r="W11" s="179">
        <f t="shared" si="9"/>
        <v>0.52174600614113253</v>
      </c>
      <c r="X11" s="179">
        <f t="shared" si="9"/>
        <v>0.53464215873554921</v>
      </c>
      <c r="Y11" s="179">
        <f t="shared" si="9"/>
        <v>0.54753831132996544</v>
      </c>
      <c r="Z11" s="179">
        <f t="shared" si="9"/>
        <v>0.5604344639243819</v>
      </c>
      <c r="AA11" s="179">
        <f t="shared" si="9"/>
        <v>0.57333061651879813</v>
      </c>
      <c r="AB11" s="179">
        <f t="shared" si="9"/>
        <v>0.58622676911321459</v>
      </c>
      <c r="AC11" s="179">
        <f t="shared" si="9"/>
        <v>0.59912292170763082</v>
      </c>
      <c r="AD11" s="179">
        <f t="shared" si="9"/>
        <v>0.61201907430204727</v>
      </c>
      <c r="AE11" s="179">
        <f t="shared" si="9"/>
        <v>0.62491522689646373</v>
      </c>
      <c r="AF11" s="179">
        <f t="shared" si="9"/>
        <v>0.63781137949088018</v>
      </c>
      <c r="AG11" s="179">
        <f t="shared" si="9"/>
        <v>0.65070753208529641</v>
      </c>
      <c r="AH11" s="179">
        <f t="shared" si="9"/>
        <v>0.66360368467971287</v>
      </c>
      <c r="AI11" s="179">
        <f t="shared" si="9"/>
        <v>0.67649983727412932</v>
      </c>
      <c r="AJ11" s="179">
        <f t="shared" si="9"/>
        <v>0.68939598986854556</v>
      </c>
      <c r="AK11" s="179">
        <f t="shared" si="9"/>
        <v>0.70229214246296245</v>
      </c>
      <c r="AL11" s="179">
        <f t="shared" si="9"/>
        <v>0.71518829505737869</v>
      </c>
      <c r="AM11" s="179">
        <f t="shared" si="9"/>
        <v>0.72808444765179514</v>
      </c>
      <c r="AN11" s="179">
        <f t="shared" si="9"/>
        <v>0.74098060024621115</v>
      </c>
    </row>
    <row r="12" spans="2:40" ht="16" customHeight="1" x14ac:dyDescent="0.25">
      <c r="B12" s="177" t="s">
        <v>15</v>
      </c>
      <c r="C12" s="169"/>
      <c r="D12" s="179">
        <f t="shared" si="6"/>
        <v>0</v>
      </c>
      <c r="E12" s="179">
        <f t="shared" si="6"/>
        <v>2.5105822982239623E-2</v>
      </c>
      <c r="F12" s="179">
        <f t="shared" si="6"/>
        <v>3.5356881212062152E-2</v>
      </c>
      <c r="G12" s="179">
        <f t="shared" si="6"/>
        <v>4.560793944188446E-2</v>
      </c>
      <c r="H12" s="179">
        <f t="shared" ref="H12:AN12" si="10">H6/$D6-1</f>
        <v>5.5858997671706767E-2</v>
      </c>
      <c r="I12" s="179">
        <f t="shared" si="10"/>
        <v>6.6110055901529519E-2</v>
      </c>
      <c r="J12" s="179">
        <f t="shared" si="10"/>
        <v>7.6361114131351826E-2</v>
      </c>
      <c r="K12" s="179">
        <f t="shared" si="10"/>
        <v>8.6612172361174133E-2</v>
      </c>
      <c r="L12" s="179">
        <f t="shared" si="10"/>
        <v>9.6863230590996441E-2</v>
      </c>
      <c r="M12" s="179">
        <f t="shared" si="10"/>
        <v>0.10711428882081897</v>
      </c>
      <c r="N12" s="179">
        <f t="shared" si="10"/>
        <v>0.11736534705064128</v>
      </c>
      <c r="O12" s="179">
        <f t="shared" si="10"/>
        <v>0.12761640528046359</v>
      </c>
      <c r="P12" s="179">
        <f t="shared" si="10"/>
        <v>0.13786746351028589</v>
      </c>
      <c r="Q12" s="179">
        <f t="shared" si="10"/>
        <v>0.14811852174010842</v>
      </c>
      <c r="R12" s="179">
        <f t="shared" si="10"/>
        <v>0.15836957996993073</v>
      </c>
      <c r="S12" s="179">
        <f t="shared" si="10"/>
        <v>0.16862063819975326</v>
      </c>
      <c r="T12" s="179">
        <f t="shared" si="10"/>
        <v>0.17887169642957557</v>
      </c>
      <c r="U12" s="179">
        <f t="shared" si="10"/>
        <v>0.18912275465939787</v>
      </c>
      <c r="V12" s="179">
        <f t="shared" si="10"/>
        <v>0.1993738128892204</v>
      </c>
      <c r="W12" s="179">
        <f t="shared" si="10"/>
        <v>0.20962487111904271</v>
      </c>
      <c r="X12" s="179">
        <f t="shared" si="10"/>
        <v>0.21987592934886524</v>
      </c>
      <c r="Y12" s="179">
        <f t="shared" si="10"/>
        <v>0.23012698757868755</v>
      </c>
      <c r="Z12" s="179">
        <f t="shared" si="10"/>
        <v>0.24037804580851008</v>
      </c>
      <c r="AA12" s="179">
        <f t="shared" si="10"/>
        <v>0.25062910403833238</v>
      </c>
      <c r="AB12" s="179">
        <f t="shared" si="10"/>
        <v>0.26088016226815469</v>
      </c>
      <c r="AC12" s="179">
        <f t="shared" si="10"/>
        <v>0.27113122049797722</v>
      </c>
      <c r="AD12" s="179">
        <f t="shared" si="10"/>
        <v>0.28138227872779953</v>
      </c>
      <c r="AE12" s="179">
        <f t="shared" si="10"/>
        <v>0.29163333695762206</v>
      </c>
      <c r="AF12" s="179">
        <f t="shared" si="10"/>
        <v>0.30188439518744437</v>
      </c>
      <c r="AG12" s="179">
        <f t="shared" si="10"/>
        <v>0.31213545341726689</v>
      </c>
      <c r="AH12" s="179">
        <f t="shared" si="10"/>
        <v>0.3223865116470892</v>
      </c>
      <c r="AI12" s="179">
        <f t="shared" si="10"/>
        <v>0.33263756987691151</v>
      </c>
      <c r="AJ12" s="179">
        <f t="shared" si="10"/>
        <v>0.34288862810673382</v>
      </c>
      <c r="AK12" s="179">
        <f t="shared" si="10"/>
        <v>0.35313968633655657</v>
      </c>
      <c r="AL12" s="179">
        <f t="shared" si="10"/>
        <v>0.3633907445663791</v>
      </c>
      <c r="AM12" s="179">
        <f t="shared" si="10"/>
        <v>0.37364180279620141</v>
      </c>
      <c r="AN12" s="179">
        <f t="shared" si="10"/>
        <v>0.38389286102602371</v>
      </c>
    </row>
    <row r="13" spans="2:40" ht="16" customHeight="1" x14ac:dyDescent="0.25">
      <c r="B13" s="176" t="s">
        <v>16</v>
      </c>
      <c r="C13" s="168"/>
      <c r="D13" s="179">
        <f t="shared" si="6"/>
        <v>0</v>
      </c>
      <c r="E13" s="179">
        <f t="shared" si="6"/>
        <v>0</v>
      </c>
      <c r="F13" s="179">
        <f t="shared" si="6"/>
        <v>1.0000000000000009E-2</v>
      </c>
      <c r="G13" s="179">
        <f t="shared" si="6"/>
        <v>2.0000000000000018E-2</v>
      </c>
      <c r="H13" s="179">
        <f t="shared" ref="H13:AN13" si="11">H7/$D7-1</f>
        <v>3.0000000000000027E-2</v>
      </c>
      <c r="I13" s="179">
        <f t="shared" si="11"/>
        <v>4.0000000000000036E-2</v>
      </c>
      <c r="J13" s="179">
        <f t="shared" si="11"/>
        <v>5.0000000000000044E-2</v>
      </c>
      <c r="K13" s="179">
        <f t="shared" si="11"/>
        <v>6.0000000000000053E-2</v>
      </c>
      <c r="L13" s="179">
        <f t="shared" si="11"/>
        <v>7.0000000000000062E-2</v>
      </c>
      <c r="M13" s="179">
        <f t="shared" si="11"/>
        <v>8.0000000000000071E-2</v>
      </c>
      <c r="N13" s="179">
        <f t="shared" si="11"/>
        <v>9.000000000000008E-2</v>
      </c>
      <c r="O13" s="179">
        <f t="shared" si="11"/>
        <v>0.10000000000000009</v>
      </c>
      <c r="P13" s="179">
        <f t="shared" si="11"/>
        <v>0.10999999999999988</v>
      </c>
      <c r="Q13" s="179">
        <f t="shared" si="11"/>
        <v>0.11999999999999988</v>
      </c>
      <c r="R13" s="179">
        <f t="shared" si="11"/>
        <v>0.12999999999999989</v>
      </c>
      <c r="S13" s="179">
        <f t="shared" si="11"/>
        <v>0.1399999999999999</v>
      </c>
      <c r="T13" s="179">
        <f t="shared" si="11"/>
        <v>0.14999999999999991</v>
      </c>
      <c r="U13" s="179">
        <f t="shared" si="11"/>
        <v>0.15999999999999992</v>
      </c>
      <c r="V13" s="179">
        <f t="shared" si="11"/>
        <v>0.16999999999999993</v>
      </c>
      <c r="W13" s="179">
        <f t="shared" si="11"/>
        <v>0.17999999999999994</v>
      </c>
      <c r="X13" s="179">
        <f t="shared" si="11"/>
        <v>0.18999999999999995</v>
      </c>
      <c r="Y13" s="179">
        <f t="shared" si="11"/>
        <v>0.19999999999999996</v>
      </c>
      <c r="Z13" s="179">
        <f t="shared" si="11"/>
        <v>0.20999999999999996</v>
      </c>
      <c r="AA13" s="179">
        <f t="shared" si="11"/>
        <v>0.21999999999999997</v>
      </c>
      <c r="AB13" s="179">
        <f t="shared" si="11"/>
        <v>0.22999999999999998</v>
      </c>
      <c r="AC13" s="179">
        <f t="shared" si="11"/>
        <v>0.24</v>
      </c>
      <c r="AD13" s="179">
        <f t="shared" si="11"/>
        <v>0.25</v>
      </c>
      <c r="AE13" s="179">
        <f t="shared" si="11"/>
        <v>0.26</v>
      </c>
      <c r="AF13" s="179">
        <f t="shared" si="11"/>
        <v>0.27</v>
      </c>
      <c r="AG13" s="179">
        <f t="shared" si="11"/>
        <v>0.28000000000000003</v>
      </c>
      <c r="AH13" s="179">
        <f t="shared" si="11"/>
        <v>0.29000000000000004</v>
      </c>
      <c r="AI13" s="179">
        <f t="shared" si="11"/>
        <v>0.30000000000000004</v>
      </c>
      <c r="AJ13" s="179">
        <f t="shared" si="11"/>
        <v>0.31000000000000005</v>
      </c>
      <c r="AK13" s="179">
        <f t="shared" si="11"/>
        <v>0.32000000000000006</v>
      </c>
      <c r="AL13" s="179">
        <f t="shared" si="11"/>
        <v>0.33000000000000007</v>
      </c>
      <c r="AM13" s="179">
        <f t="shared" si="11"/>
        <v>0.34000000000000008</v>
      </c>
      <c r="AN13" s="179">
        <f t="shared" si="11"/>
        <v>0.35000000000000009</v>
      </c>
    </row>
  </sheetData>
  <sheetProtection algorithmName="SHA-512" hashValue="c9Q9+kqV35OCC6p2LRL+hveb8huiWT/3HZ0BV6ozecPRvXQBLenC0X1OVSJn1d7qH1thZSG526weVH/a4wLO7A==" saltValue="t3oA3VSTUkd0PhXer4tTx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00"/>
  <sheetViews>
    <sheetView workbookViewId="0">
      <pane ySplit="3" topLeftCell="A295" activePane="bottomLeft" state="frozen"/>
      <selection activeCell="K49" sqref="K49:L50"/>
      <selection pane="bottomLeft" activeCell="K49" sqref="K49:L50"/>
    </sheetView>
  </sheetViews>
  <sheetFormatPr defaultColWidth="12.54296875" defaultRowHeight="15" customHeight="1" x14ac:dyDescent="0.25"/>
  <cols>
    <col min="1" max="12" width="6.54296875" customWidth="1"/>
  </cols>
  <sheetData>
    <row r="1" spans="1:12" ht="15.75" customHeight="1" x14ac:dyDescent="0.3">
      <c r="C1" s="9"/>
      <c r="D1" s="9"/>
      <c r="E1" s="3" t="s">
        <v>110</v>
      </c>
    </row>
    <row r="2" spans="1:12" ht="15.75" customHeight="1" x14ac:dyDescent="0.3">
      <c r="A2" s="3" t="s">
        <v>117</v>
      </c>
      <c r="B2" s="3" t="s">
        <v>118</v>
      </c>
      <c r="C2" s="54"/>
      <c r="D2" s="54"/>
      <c r="E2" s="55">
        <v>0</v>
      </c>
      <c r="F2" s="55">
        <v>0.1</v>
      </c>
      <c r="G2" s="55">
        <v>0.15</v>
      </c>
      <c r="H2" s="55">
        <v>0.2</v>
      </c>
      <c r="I2" s="55">
        <v>0.25</v>
      </c>
      <c r="J2" s="55">
        <v>0.3</v>
      </c>
      <c r="K2" s="55">
        <v>0.52</v>
      </c>
      <c r="L2" s="55">
        <v>0.75</v>
      </c>
    </row>
    <row r="3" spans="1:12" ht="15.75" customHeight="1" x14ac:dyDescent="0.3">
      <c r="A3" t="s">
        <v>8</v>
      </c>
      <c r="B3">
        <v>101</v>
      </c>
      <c r="C3" s="9"/>
      <c r="D3" t="s">
        <v>463</v>
      </c>
      <c r="E3" s="3">
        <f>'BD de Pessoal'!E3+'BD de Pessoal'!W3</f>
        <v>4</v>
      </c>
      <c r="F3" s="3">
        <f>'BD de Pessoal'!F3+'BD de Pessoal'!X3</f>
        <v>0</v>
      </c>
      <c r="G3" s="3">
        <f>'BD de Pessoal'!G3+'BD de Pessoal'!Y3</f>
        <v>0</v>
      </c>
      <c r="H3" s="3">
        <f>'BD de Pessoal'!H3+'BD de Pessoal'!Z3</f>
        <v>1</v>
      </c>
      <c r="I3" s="3">
        <f>'BD de Pessoal'!I3+'BD de Pessoal'!AA3</f>
        <v>0</v>
      </c>
      <c r="J3" s="3">
        <f>'BD de Pessoal'!J3+'BD de Pessoal'!AB3</f>
        <v>0</v>
      </c>
      <c r="K3" s="3">
        <f>'BD de Pessoal'!K3+'BD de Pessoal'!AC3</f>
        <v>0</v>
      </c>
      <c r="L3" s="3">
        <f>'BD de Pessoal'!L3+'BD de Pessoal'!AD3</f>
        <v>0</v>
      </c>
    </row>
    <row r="4" spans="1:12" ht="15.75" customHeight="1" x14ac:dyDescent="0.3">
      <c r="A4" t="s">
        <v>8</v>
      </c>
      <c r="B4">
        <v>102</v>
      </c>
      <c r="C4" s="9"/>
      <c r="D4" t="s">
        <v>464</v>
      </c>
      <c r="E4" s="3">
        <f>'BD de Pessoal'!E4+'BD de Pessoal'!W4</f>
        <v>8</v>
      </c>
      <c r="F4" s="3">
        <f>'BD de Pessoal'!F4+'BD de Pessoal'!X4</f>
        <v>0</v>
      </c>
      <c r="G4" s="3">
        <f>'BD de Pessoal'!G4+'BD de Pessoal'!Y4</f>
        <v>0</v>
      </c>
      <c r="H4" s="3">
        <f>'BD de Pessoal'!H4+'BD de Pessoal'!Z4</f>
        <v>0</v>
      </c>
      <c r="I4" s="3">
        <f>'BD de Pessoal'!I4+'BD de Pessoal'!AA4</f>
        <v>0</v>
      </c>
      <c r="J4" s="3">
        <f>'BD de Pessoal'!J4+'BD de Pessoal'!AB4</f>
        <v>0</v>
      </c>
      <c r="K4" s="3">
        <f>'BD de Pessoal'!K4+'BD de Pessoal'!AC4</f>
        <v>0</v>
      </c>
      <c r="L4" s="3">
        <f>'BD de Pessoal'!L4+'BD de Pessoal'!AD4</f>
        <v>0</v>
      </c>
    </row>
    <row r="5" spans="1:12" ht="15.75" customHeight="1" x14ac:dyDescent="0.3">
      <c r="A5" t="s">
        <v>8</v>
      </c>
      <c r="B5">
        <v>103</v>
      </c>
      <c r="C5" s="9"/>
      <c r="D5" t="s">
        <v>465</v>
      </c>
      <c r="E5" s="3">
        <f>'BD de Pessoal'!E5+'BD de Pessoal'!W5</f>
        <v>23</v>
      </c>
      <c r="F5" s="3">
        <f>'BD de Pessoal'!F5+'BD de Pessoal'!X5</f>
        <v>0</v>
      </c>
      <c r="G5" s="3">
        <f>'BD de Pessoal'!G5+'BD de Pessoal'!Y5</f>
        <v>0</v>
      </c>
      <c r="H5" s="3">
        <f>'BD de Pessoal'!H5+'BD de Pessoal'!Z5</f>
        <v>0</v>
      </c>
      <c r="I5" s="3">
        <f>'BD de Pessoal'!I5+'BD de Pessoal'!AA5</f>
        <v>0</v>
      </c>
      <c r="J5" s="3">
        <f>'BD de Pessoal'!J5+'BD de Pessoal'!AB5</f>
        <v>0</v>
      </c>
      <c r="K5" s="3">
        <f>'BD de Pessoal'!K5+'BD de Pessoal'!AC5</f>
        <v>0</v>
      </c>
      <c r="L5" s="3">
        <f>'BD de Pessoal'!L5+'BD de Pessoal'!AD5</f>
        <v>0</v>
      </c>
    </row>
    <row r="6" spans="1:12" ht="15.75" customHeight="1" x14ac:dyDescent="0.3">
      <c r="A6" t="s">
        <v>8</v>
      </c>
      <c r="B6">
        <v>104</v>
      </c>
      <c r="C6" s="9"/>
      <c r="D6" t="s">
        <v>466</v>
      </c>
      <c r="E6" s="3">
        <f>'BD de Pessoal'!E6+'BD de Pessoal'!W6</f>
        <v>22</v>
      </c>
      <c r="F6" s="3">
        <f>'BD de Pessoal'!F6+'BD de Pessoal'!X6</f>
        <v>1</v>
      </c>
      <c r="G6" s="3">
        <f>'BD de Pessoal'!G6+'BD de Pessoal'!Y6</f>
        <v>2</v>
      </c>
      <c r="H6" s="3">
        <f>'BD de Pessoal'!H6+'BD de Pessoal'!Z6</f>
        <v>0</v>
      </c>
      <c r="I6" s="3">
        <f>'BD de Pessoal'!I6+'BD de Pessoal'!AA6</f>
        <v>0</v>
      </c>
      <c r="J6" s="3">
        <f>'BD de Pessoal'!J6+'BD de Pessoal'!AB6</f>
        <v>0</v>
      </c>
      <c r="K6" s="3">
        <f>'BD de Pessoal'!K6+'BD de Pessoal'!AC6</f>
        <v>0</v>
      </c>
      <c r="L6" s="3">
        <f>'BD de Pessoal'!L6+'BD de Pessoal'!AD6</f>
        <v>0</v>
      </c>
    </row>
    <row r="7" spans="1:12" ht="15.75" customHeight="1" x14ac:dyDescent="0.3">
      <c r="A7" t="s">
        <v>8</v>
      </c>
      <c r="B7">
        <v>105</v>
      </c>
      <c r="C7" s="9"/>
      <c r="D7" t="s">
        <v>467</v>
      </c>
      <c r="E7" s="3">
        <f>'BD de Pessoal'!E7+'BD de Pessoal'!W7</f>
        <v>41</v>
      </c>
      <c r="F7" s="3">
        <f>'BD de Pessoal'!F7+'BD de Pessoal'!X7</f>
        <v>0</v>
      </c>
      <c r="G7" s="3">
        <f>'BD de Pessoal'!G7+'BD de Pessoal'!Y7</f>
        <v>0</v>
      </c>
      <c r="H7" s="3">
        <f>'BD de Pessoal'!H7+'BD de Pessoal'!Z7</f>
        <v>0</v>
      </c>
      <c r="I7" s="3">
        <f>'BD de Pessoal'!I7+'BD de Pessoal'!AA7</f>
        <v>0</v>
      </c>
      <c r="J7" s="3">
        <f>'BD de Pessoal'!J7+'BD de Pessoal'!AB7</f>
        <v>0</v>
      </c>
      <c r="K7" s="3">
        <f>'BD de Pessoal'!K7+'BD de Pessoal'!AC7</f>
        <v>0</v>
      </c>
      <c r="L7" s="3">
        <f>'BD de Pessoal'!L7+'BD de Pessoal'!AD7</f>
        <v>0</v>
      </c>
    </row>
    <row r="8" spans="1:12" ht="15.75" customHeight="1" x14ac:dyDescent="0.3">
      <c r="A8" t="s">
        <v>8</v>
      </c>
      <c r="B8">
        <v>106</v>
      </c>
      <c r="C8" s="9"/>
      <c r="D8" t="s">
        <v>468</v>
      </c>
      <c r="E8" s="3">
        <f>'BD de Pessoal'!E8+'BD de Pessoal'!W8</f>
        <v>57</v>
      </c>
      <c r="F8" s="3">
        <f>'BD de Pessoal'!F8+'BD de Pessoal'!X8</f>
        <v>0</v>
      </c>
      <c r="G8" s="3">
        <f>'BD de Pessoal'!G8+'BD de Pessoal'!Y8</f>
        <v>0</v>
      </c>
      <c r="H8" s="3">
        <f>'BD de Pessoal'!H8+'BD de Pessoal'!Z8</f>
        <v>2</v>
      </c>
      <c r="I8" s="3">
        <f>'BD de Pessoal'!I8+'BD de Pessoal'!AA8</f>
        <v>0</v>
      </c>
      <c r="J8" s="3">
        <f>'BD de Pessoal'!J8+'BD de Pessoal'!AB8</f>
        <v>0</v>
      </c>
      <c r="K8" s="3">
        <f>'BD de Pessoal'!K8+'BD de Pessoal'!AC8</f>
        <v>0</v>
      </c>
      <c r="L8" s="3">
        <f>'BD de Pessoal'!L8+'BD de Pessoal'!AD8</f>
        <v>0</v>
      </c>
    </row>
    <row r="9" spans="1:12" ht="15.75" customHeight="1" x14ac:dyDescent="0.3">
      <c r="A9" t="s">
        <v>8</v>
      </c>
      <c r="B9">
        <v>107</v>
      </c>
      <c r="C9" s="9"/>
      <c r="D9" t="s">
        <v>469</v>
      </c>
      <c r="E9" s="3">
        <f>'BD de Pessoal'!E9+'BD de Pessoal'!W9</f>
        <v>65</v>
      </c>
      <c r="F9" s="3">
        <f>'BD de Pessoal'!F9+'BD de Pessoal'!X9</f>
        <v>1</v>
      </c>
      <c r="G9" s="3">
        <f>'BD de Pessoal'!G9+'BD de Pessoal'!Y9</f>
        <v>0</v>
      </c>
      <c r="H9" s="3">
        <f>'BD de Pessoal'!H9+'BD de Pessoal'!Z9</f>
        <v>2</v>
      </c>
      <c r="I9" s="3">
        <f>'BD de Pessoal'!I9+'BD de Pessoal'!AA9</f>
        <v>0</v>
      </c>
      <c r="J9" s="3">
        <f>'BD de Pessoal'!J9+'BD de Pessoal'!AB9</f>
        <v>0</v>
      </c>
      <c r="K9" s="3">
        <f>'BD de Pessoal'!K9+'BD de Pessoal'!AC9</f>
        <v>0</v>
      </c>
      <c r="L9" s="3">
        <f>'BD de Pessoal'!L9+'BD de Pessoal'!AD9</f>
        <v>0</v>
      </c>
    </row>
    <row r="10" spans="1:12" ht="15.75" customHeight="1" x14ac:dyDescent="0.3">
      <c r="A10" t="s">
        <v>8</v>
      </c>
      <c r="B10">
        <v>108</v>
      </c>
      <c r="C10" s="9"/>
      <c r="D10" t="s">
        <v>470</v>
      </c>
      <c r="E10" s="3">
        <f>'BD de Pessoal'!E10+'BD de Pessoal'!W10</f>
        <v>76</v>
      </c>
      <c r="F10" s="3">
        <f>'BD de Pessoal'!F10+'BD de Pessoal'!X10</f>
        <v>4</v>
      </c>
      <c r="G10" s="3">
        <f>'BD de Pessoal'!G10+'BD de Pessoal'!Y10</f>
        <v>0</v>
      </c>
      <c r="H10" s="3">
        <f>'BD de Pessoal'!H10+'BD de Pessoal'!Z10</f>
        <v>1</v>
      </c>
      <c r="I10" s="3">
        <f>'BD de Pessoal'!I10+'BD de Pessoal'!AA10</f>
        <v>0</v>
      </c>
      <c r="J10" s="3">
        <f>'BD de Pessoal'!J10+'BD de Pessoal'!AB10</f>
        <v>0</v>
      </c>
      <c r="K10" s="3">
        <f>'BD de Pessoal'!K10+'BD de Pessoal'!AC10</f>
        <v>0</v>
      </c>
      <c r="L10" s="3">
        <f>'BD de Pessoal'!L10+'BD de Pessoal'!AD10</f>
        <v>0</v>
      </c>
    </row>
    <row r="11" spans="1:12" ht="15.75" customHeight="1" x14ac:dyDescent="0.3">
      <c r="A11" t="s">
        <v>8</v>
      </c>
      <c r="B11">
        <v>109</v>
      </c>
      <c r="C11" s="9"/>
      <c r="D11" t="s">
        <v>471</v>
      </c>
      <c r="E11" s="3">
        <f>'BD de Pessoal'!E11+'BD de Pessoal'!W11</f>
        <v>89</v>
      </c>
      <c r="F11" s="3">
        <f>'BD de Pessoal'!F11+'BD de Pessoal'!X11</f>
        <v>1</v>
      </c>
      <c r="G11" s="3">
        <f>'BD de Pessoal'!G11+'BD de Pessoal'!Y11</f>
        <v>2</v>
      </c>
      <c r="H11" s="3">
        <f>'BD de Pessoal'!H11+'BD de Pessoal'!Z11</f>
        <v>0</v>
      </c>
      <c r="I11" s="3">
        <f>'BD de Pessoal'!I11+'BD de Pessoal'!AA11</f>
        <v>0</v>
      </c>
      <c r="J11" s="3">
        <f>'BD de Pessoal'!J11+'BD de Pessoal'!AB11</f>
        <v>0</v>
      </c>
      <c r="K11" s="3">
        <f>'BD de Pessoal'!K11+'BD de Pessoal'!AC11</f>
        <v>0</v>
      </c>
      <c r="L11" s="3">
        <f>'BD de Pessoal'!L11+'BD de Pessoal'!AD11</f>
        <v>0</v>
      </c>
    </row>
    <row r="12" spans="1:12" ht="15.75" customHeight="1" x14ac:dyDescent="0.3">
      <c r="A12" t="s">
        <v>8</v>
      </c>
      <c r="B12">
        <v>110</v>
      </c>
      <c r="C12" s="9"/>
      <c r="D12" t="s">
        <v>472</v>
      </c>
      <c r="E12" s="3">
        <f>'BD de Pessoal'!E12+'BD de Pessoal'!W12</f>
        <v>90</v>
      </c>
      <c r="F12" s="3">
        <f>'BD de Pessoal'!F12+'BD de Pessoal'!X12</f>
        <v>3</v>
      </c>
      <c r="G12" s="3">
        <f>'BD de Pessoal'!G12+'BD de Pessoal'!Y12</f>
        <v>0</v>
      </c>
      <c r="H12" s="3">
        <f>'BD de Pessoal'!H12+'BD de Pessoal'!Z12</f>
        <v>0</v>
      </c>
      <c r="I12" s="3">
        <f>'BD de Pessoal'!I12+'BD de Pessoal'!AA12</f>
        <v>0</v>
      </c>
      <c r="J12" s="3">
        <f>'BD de Pessoal'!J12+'BD de Pessoal'!AB12</f>
        <v>0</v>
      </c>
      <c r="K12" s="3">
        <f>'BD de Pessoal'!K12+'BD de Pessoal'!AC12</f>
        <v>0</v>
      </c>
      <c r="L12" s="3">
        <f>'BD de Pessoal'!L12+'BD de Pessoal'!AD12</f>
        <v>0</v>
      </c>
    </row>
    <row r="13" spans="1:12" ht="15.75" customHeight="1" x14ac:dyDescent="0.3">
      <c r="A13" t="s">
        <v>8</v>
      </c>
      <c r="B13">
        <v>111</v>
      </c>
      <c r="C13" s="9"/>
      <c r="D13" t="s">
        <v>473</v>
      </c>
      <c r="E13" s="3">
        <f>'BD de Pessoal'!E13+'BD de Pessoal'!W13</f>
        <v>93</v>
      </c>
      <c r="F13" s="3">
        <f>'BD de Pessoal'!F13+'BD de Pessoal'!X13</f>
        <v>1</v>
      </c>
      <c r="G13" s="3">
        <f>'BD de Pessoal'!G13+'BD de Pessoal'!Y13</f>
        <v>2</v>
      </c>
      <c r="H13" s="3">
        <f>'BD de Pessoal'!H13+'BD de Pessoal'!Z13</f>
        <v>0</v>
      </c>
      <c r="I13" s="3">
        <f>'BD de Pessoal'!I13+'BD de Pessoal'!AA13</f>
        <v>0</v>
      </c>
      <c r="J13" s="3">
        <f>'BD de Pessoal'!J13+'BD de Pessoal'!AB13</f>
        <v>0</v>
      </c>
      <c r="K13" s="3">
        <f>'BD de Pessoal'!K13+'BD de Pessoal'!AC13</f>
        <v>0</v>
      </c>
      <c r="L13" s="3">
        <f>'BD de Pessoal'!L13+'BD de Pessoal'!AD13</f>
        <v>0</v>
      </c>
    </row>
    <row r="14" spans="1:12" ht="15.75" customHeight="1" x14ac:dyDescent="0.3">
      <c r="A14" t="s">
        <v>8</v>
      </c>
      <c r="B14">
        <v>112</v>
      </c>
      <c r="C14" s="9"/>
      <c r="D14" t="s">
        <v>474</v>
      </c>
      <c r="E14" s="3">
        <f>'BD de Pessoal'!E14+'BD de Pessoal'!W14</f>
        <v>104</v>
      </c>
      <c r="F14" s="3">
        <f>'BD de Pessoal'!F14+'BD de Pessoal'!X14</f>
        <v>5</v>
      </c>
      <c r="G14" s="3">
        <f>'BD de Pessoal'!G14+'BD de Pessoal'!Y14</f>
        <v>0</v>
      </c>
      <c r="H14" s="3">
        <f>'BD de Pessoal'!H14+'BD de Pessoal'!Z14</f>
        <v>2</v>
      </c>
      <c r="I14" s="3">
        <f>'BD de Pessoal'!I14+'BD de Pessoal'!AA14</f>
        <v>0</v>
      </c>
      <c r="J14" s="3">
        <f>'BD de Pessoal'!J14+'BD de Pessoal'!AB14</f>
        <v>0</v>
      </c>
      <c r="K14" s="3">
        <f>'BD de Pessoal'!K14+'BD de Pessoal'!AC14</f>
        <v>0</v>
      </c>
      <c r="L14" s="3">
        <f>'BD de Pessoal'!L14+'BD de Pessoal'!AD14</f>
        <v>0</v>
      </c>
    </row>
    <row r="15" spans="1:12" ht="15.75" customHeight="1" x14ac:dyDescent="0.3">
      <c r="A15" t="s">
        <v>8</v>
      </c>
      <c r="B15">
        <v>113</v>
      </c>
      <c r="C15" s="9"/>
      <c r="D15" t="s">
        <v>475</v>
      </c>
      <c r="E15" s="3">
        <f>'BD de Pessoal'!E15+'BD de Pessoal'!W15</f>
        <v>106</v>
      </c>
      <c r="F15" s="3">
        <f>'BD de Pessoal'!F15+'BD de Pessoal'!X15</f>
        <v>2</v>
      </c>
      <c r="G15" s="3">
        <f>'BD de Pessoal'!G15+'BD de Pessoal'!Y15</f>
        <v>3</v>
      </c>
      <c r="H15" s="3">
        <f>'BD de Pessoal'!H15+'BD de Pessoal'!Z15</f>
        <v>0</v>
      </c>
      <c r="I15" s="3">
        <f>'BD de Pessoal'!I15+'BD de Pessoal'!AA15</f>
        <v>0</v>
      </c>
      <c r="J15" s="3">
        <f>'BD de Pessoal'!J15+'BD de Pessoal'!AB15</f>
        <v>0</v>
      </c>
      <c r="K15" s="3">
        <f>'BD de Pessoal'!K15+'BD de Pessoal'!AC15</f>
        <v>0</v>
      </c>
      <c r="L15" s="3">
        <f>'BD de Pessoal'!L15+'BD de Pessoal'!AD15</f>
        <v>0</v>
      </c>
    </row>
    <row r="16" spans="1:12" ht="15.75" customHeight="1" x14ac:dyDescent="0.3">
      <c r="A16" t="s">
        <v>8</v>
      </c>
      <c r="B16">
        <v>114</v>
      </c>
      <c r="C16" s="9"/>
      <c r="D16" t="s">
        <v>476</v>
      </c>
      <c r="E16" s="3">
        <f>'BD de Pessoal'!E16+'BD de Pessoal'!W16</f>
        <v>98</v>
      </c>
      <c r="F16" s="3">
        <f>'BD de Pessoal'!F16+'BD de Pessoal'!X16</f>
        <v>4</v>
      </c>
      <c r="G16" s="3">
        <f>'BD de Pessoal'!G16+'BD de Pessoal'!Y16</f>
        <v>0</v>
      </c>
      <c r="H16" s="3">
        <f>'BD de Pessoal'!H16+'BD de Pessoal'!Z16</f>
        <v>0</v>
      </c>
      <c r="I16" s="3">
        <f>'BD de Pessoal'!I16+'BD de Pessoal'!AA16</f>
        <v>0</v>
      </c>
      <c r="J16" s="3">
        <f>'BD de Pessoal'!J16+'BD de Pessoal'!AB16</f>
        <v>0</v>
      </c>
      <c r="K16" s="3">
        <f>'BD de Pessoal'!K16+'BD de Pessoal'!AC16</f>
        <v>0</v>
      </c>
      <c r="L16" s="3">
        <f>'BD de Pessoal'!L16+'BD de Pessoal'!AD16</f>
        <v>0</v>
      </c>
    </row>
    <row r="17" spans="1:12" ht="15.75" customHeight="1" x14ac:dyDescent="0.3">
      <c r="A17" t="s">
        <v>8</v>
      </c>
      <c r="B17">
        <v>115</v>
      </c>
      <c r="C17" s="9"/>
      <c r="D17" t="s">
        <v>477</v>
      </c>
      <c r="E17" s="3">
        <f>'BD de Pessoal'!E17+'BD de Pessoal'!W17</f>
        <v>96</v>
      </c>
      <c r="F17" s="3">
        <f>'BD de Pessoal'!F17+'BD de Pessoal'!X17</f>
        <v>2</v>
      </c>
      <c r="G17" s="3">
        <f>'BD de Pessoal'!G17+'BD de Pessoal'!Y17</f>
        <v>0</v>
      </c>
      <c r="H17" s="3">
        <f>'BD de Pessoal'!H17+'BD de Pessoal'!Z17</f>
        <v>1</v>
      </c>
      <c r="I17" s="3">
        <f>'BD de Pessoal'!I17+'BD de Pessoal'!AA17</f>
        <v>0</v>
      </c>
      <c r="J17" s="3">
        <f>'BD de Pessoal'!J17+'BD de Pessoal'!AB17</f>
        <v>0</v>
      </c>
      <c r="K17" s="3">
        <f>'BD de Pessoal'!K17+'BD de Pessoal'!AC17</f>
        <v>0</v>
      </c>
      <c r="L17" s="3">
        <f>'BD de Pessoal'!L17+'BD de Pessoal'!AD17</f>
        <v>0</v>
      </c>
    </row>
    <row r="18" spans="1:12" ht="15.75" customHeight="1" x14ac:dyDescent="0.3">
      <c r="A18" t="s">
        <v>8</v>
      </c>
      <c r="B18">
        <v>116</v>
      </c>
      <c r="C18" s="9"/>
      <c r="D18" t="s">
        <v>478</v>
      </c>
      <c r="E18" s="3">
        <f>'BD de Pessoal'!E18+'BD de Pessoal'!W18</f>
        <v>268</v>
      </c>
      <c r="F18" s="3">
        <f>'BD de Pessoal'!F18+'BD de Pessoal'!X18</f>
        <v>11</v>
      </c>
      <c r="G18" s="3">
        <f>'BD de Pessoal'!G18+'BD de Pessoal'!Y18</f>
        <v>5</v>
      </c>
      <c r="H18" s="3">
        <f>'BD de Pessoal'!H18+'BD de Pessoal'!Z18</f>
        <v>4</v>
      </c>
      <c r="I18" s="3">
        <f>'BD de Pessoal'!I18+'BD de Pessoal'!AA18</f>
        <v>0</v>
      </c>
      <c r="J18" s="3">
        <f>'BD de Pessoal'!J18+'BD de Pessoal'!AB18</f>
        <v>0</v>
      </c>
      <c r="K18" s="3">
        <f>'BD de Pessoal'!K18+'BD de Pessoal'!AC18</f>
        <v>0</v>
      </c>
      <c r="L18" s="3">
        <f>'BD de Pessoal'!L18+'BD de Pessoal'!AD18</f>
        <v>0</v>
      </c>
    </row>
    <row r="19" spans="1:12" ht="15.75" customHeight="1" x14ac:dyDescent="0.3">
      <c r="A19" t="s">
        <v>8</v>
      </c>
      <c r="B19">
        <v>204</v>
      </c>
      <c r="C19" s="9"/>
      <c r="D19" t="s">
        <v>467</v>
      </c>
      <c r="E19" s="3">
        <f>'BD de Pessoal'!E19+'BD de Pessoal'!W19</f>
        <v>1</v>
      </c>
      <c r="F19" s="3">
        <f>'BD de Pessoal'!F19+'BD de Pessoal'!X19</f>
        <v>0</v>
      </c>
      <c r="G19" s="3">
        <f>'BD de Pessoal'!G19+'BD de Pessoal'!Y19</f>
        <v>0</v>
      </c>
      <c r="H19" s="3">
        <f>'BD de Pessoal'!H19+'BD de Pessoal'!Z19</f>
        <v>0</v>
      </c>
      <c r="I19" s="3">
        <f>'BD de Pessoal'!I19+'BD de Pessoal'!AA19</f>
        <v>0</v>
      </c>
      <c r="J19" s="3">
        <f>'BD de Pessoal'!J19+'BD de Pessoal'!AB19</f>
        <v>0</v>
      </c>
      <c r="K19" s="3">
        <f>'BD de Pessoal'!K19+'BD de Pessoal'!AC19</f>
        <v>0</v>
      </c>
      <c r="L19" s="3">
        <f>'BD de Pessoal'!L19+'BD de Pessoal'!AD19</f>
        <v>0</v>
      </c>
    </row>
    <row r="20" spans="1:12" ht="15.75" customHeight="1" x14ac:dyDescent="0.3">
      <c r="A20" t="s">
        <v>8</v>
      </c>
      <c r="B20">
        <v>205</v>
      </c>
      <c r="C20" s="9"/>
      <c r="D20" t="s">
        <v>468</v>
      </c>
      <c r="E20" s="3">
        <f>'BD de Pessoal'!E20+'BD de Pessoal'!W20</f>
        <v>1</v>
      </c>
      <c r="F20" s="3">
        <f>'BD de Pessoal'!F20+'BD de Pessoal'!X20</f>
        <v>0</v>
      </c>
      <c r="G20" s="3">
        <f>'BD de Pessoal'!G20+'BD de Pessoal'!Y20</f>
        <v>0</v>
      </c>
      <c r="H20" s="3">
        <f>'BD de Pessoal'!H20+'BD de Pessoal'!Z20</f>
        <v>0</v>
      </c>
      <c r="I20" s="3">
        <f>'BD de Pessoal'!I20+'BD de Pessoal'!AA20</f>
        <v>0</v>
      </c>
      <c r="J20" s="3">
        <f>'BD de Pessoal'!J20+'BD de Pessoal'!AB20</f>
        <v>0</v>
      </c>
      <c r="K20" s="3">
        <f>'BD de Pessoal'!K20+'BD de Pessoal'!AC20</f>
        <v>0</v>
      </c>
      <c r="L20" s="3">
        <f>'BD de Pessoal'!L20+'BD de Pessoal'!AD20</f>
        <v>0</v>
      </c>
    </row>
    <row r="21" spans="1:12" ht="15.75" customHeight="1" x14ac:dyDescent="0.3">
      <c r="A21" t="s">
        <v>8</v>
      </c>
      <c r="B21">
        <v>206</v>
      </c>
      <c r="C21" s="9"/>
      <c r="D21" t="s">
        <v>469</v>
      </c>
      <c r="E21" s="3">
        <f>'BD de Pessoal'!E21+'BD de Pessoal'!W21</f>
        <v>3</v>
      </c>
      <c r="F21" s="3">
        <f>'BD de Pessoal'!F21+'BD de Pessoal'!X21</f>
        <v>1</v>
      </c>
      <c r="G21" s="3">
        <f>'BD de Pessoal'!G21+'BD de Pessoal'!Y21</f>
        <v>0</v>
      </c>
      <c r="H21" s="3">
        <f>'BD de Pessoal'!H21+'BD de Pessoal'!Z21</f>
        <v>0</v>
      </c>
      <c r="I21" s="3">
        <f>'BD de Pessoal'!I21+'BD de Pessoal'!AA21</f>
        <v>0</v>
      </c>
      <c r="J21" s="3">
        <f>'BD de Pessoal'!J21+'BD de Pessoal'!AB21</f>
        <v>0</v>
      </c>
      <c r="K21" s="3">
        <f>'BD de Pessoal'!K21+'BD de Pessoal'!AC21</f>
        <v>0</v>
      </c>
      <c r="L21" s="3">
        <f>'BD de Pessoal'!L21+'BD de Pessoal'!AD21</f>
        <v>0</v>
      </c>
    </row>
    <row r="22" spans="1:12" ht="15.75" customHeight="1" x14ac:dyDescent="0.3">
      <c r="A22" t="s">
        <v>8</v>
      </c>
      <c r="B22">
        <v>207</v>
      </c>
      <c r="C22" s="9"/>
      <c r="D22" t="s">
        <v>470</v>
      </c>
      <c r="E22" s="3">
        <f>'BD de Pessoal'!E22+'BD de Pessoal'!W22</f>
        <v>5</v>
      </c>
      <c r="F22" s="3">
        <f>'BD de Pessoal'!F22+'BD de Pessoal'!X22</f>
        <v>0</v>
      </c>
      <c r="G22" s="3">
        <f>'BD de Pessoal'!G22+'BD de Pessoal'!Y22</f>
        <v>0</v>
      </c>
      <c r="H22" s="3">
        <f>'BD de Pessoal'!H22+'BD de Pessoal'!Z22</f>
        <v>0</v>
      </c>
      <c r="I22" s="3">
        <f>'BD de Pessoal'!I22+'BD de Pessoal'!AA22</f>
        <v>0</v>
      </c>
      <c r="J22" s="3">
        <f>'BD de Pessoal'!J22+'BD de Pessoal'!AB22</f>
        <v>0</v>
      </c>
      <c r="K22" s="3">
        <f>'BD de Pessoal'!K22+'BD de Pessoal'!AC22</f>
        <v>0</v>
      </c>
      <c r="L22" s="3">
        <f>'BD de Pessoal'!L22+'BD de Pessoal'!AD22</f>
        <v>0</v>
      </c>
    </row>
    <row r="23" spans="1:12" ht="15.75" customHeight="1" x14ac:dyDescent="0.3">
      <c r="A23" t="s">
        <v>8</v>
      </c>
      <c r="B23">
        <v>208</v>
      </c>
      <c r="C23" s="9"/>
      <c r="D23" t="s">
        <v>471</v>
      </c>
      <c r="E23" s="3">
        <f>'BD de Pessoal'!E23+'BD de Pessoal'!W23</f>
        <v>7</v>
      </c>
      <c r="F23" s="3">
        <f>'BD de Pessoal'!F23+'BD de Pessoal'!X23</f>
        <v>0</v>
      </c>
      <c r="G23" s="3">
        <f>'BD de Pessoal'!G23+'BD de Pessoal'!Y23</f>
        <v>0</v>
      </c>
      <c r="H23" s="3">
        <f>'BD de Pessoal'!H23+'BD de Pessoal'!Z23</f>
        <v>0</v>
      </c>
      <c r="I23" s="3">
        <f>'BD de Pessoal'!I23+'BD de Pessoal'!AA23</f>
        <v>0</v>
      </c>
      <c r="J23" s="3">
        <f>'BD de Pessoal'!J23+'BD de Pessoal'!AB23</f>
        <v>0</v>
      </c>
      <c r="K23" s="3">
        <f>'BD de Pessoal'!K23+'BD de Pessoal'!AC23</f>
        <v>0</v>
      </c>
      <c r="L23" s="3">
        <f>'BD de Pessoal'!L23+'BD de Pessoal'!AD23</f>
        <v>0</v>
      </c>
    </row>
    <row r="24" spans="1:12" ht="15.75" customHeight="1" x14ac:dyDescent="0.3">
      <c r="A24" t="s">
        <v>8</v>
      </c>
      <c r="B24">
        <v>209</v>
      </c>
      <c r="C24" s="9"/>
      <c r="D24" t="s">
        <v>472</v>
      </c>
      <c r="E24" s="3">
        <f>'BD de Pessoal'!E24+'BD de Pessoal'!W24</f>
        <v>5</v>
      </c>
      <c r="F24" s="3">
        <f>'BD de Pessoal'!F24+'BD de Pessoal'!X24</f>
        <v>1</v>
      </c>
      <c r="G24" s="3">
        <f>'BD de Pessoal'!G24+'BD de Pessoal'!Y24</f>
        <v>2</v>
      </c>
      <c r="H24" s="3">
        <f>'BD de Pessoal'!H24+'BD de Pessoal'!Z24</f>
        <v>0</v>
      </c>
      <c r="I24" s="3">
        <f>'BD de Pessoal'!I24+'BD de Pessoal'!AA24</f>
        <v>0</v>
      </c>
      <c r="J24" s="3">
        <f>'BD de Pessoal'!J24+'BD de Pessoal'!AB24</f>
        <v>0</v>
      </c>
      <c r="K24" s="3">
        <f>'BD de Pessoal'!K24+'BD de Pessoal'!AC24</f>
        <v>0</v>
      </c>
      <c r="L24" s="3">
        <f>'BD de Pessoal'!L24+'BD de Pessoal'!AD24</f>
        <v>0</v>
      </c>
    </row>
    <row r="25" spans="1:12" ht="15.75" customHeight="1" x14ac:dyDescent="0.3">
      <c r="A25" t="s">
        <v>8</v>
      </c>
      <c r="B25">
        <v>210</v>
      </c>
      <c r="C25" s="9"/>
      <c r="D25" t="s">
        <v>473</v>
      </c>
      <c r="E25" s="3">
        <f>'BD de Pessoal'!E25+'BD de Pessoal'!W25</f>
        <v>12</v>
      </c>
      <c r="F25" s="3">
        <f>'BD de Pessoal'!F25+'BD de Pessoal'!X25</f>
        <v>0</v>
      </c>
      <c r="G25" s="3">
        <f>'BD de Pessoal'!G25+'BD de Pessoal'!Y25</f>
        <v>2</v>
      </c>
      <c r="H25" s="3">
        <f>'BD de Pessoal'!H25+'BD de Pessoal'!Z25</f>
        <v>1</v>
      </c>
      <c r="I25" s="3">
        <f>'BD de Pessoal'!I25+'BD de Pessoal'!AA25</f>
        <v>0</v>
      </c>
      <c r="J25" s="3">
        <f>'BD de Pessoal'!J25+'BD de Pessoal'!AB25</f>
        <v>0</v>
      </c>
      <c r="K25" s="3">
        <f>'BD de Pessoal'!K25+'BD de Pessoal'!AC25</f>
        <v>0</v>
      </c>
      <c r="L25" s="3">
        <f>'BD de Pessoal'!L25+'BD de Pessoal'!AD25</f>
        <v>0</v>
      </c>
    </row>
    <row r="26" spans="1:12" ht="15.75" customHeight="1" x14ac:dyDescent="0.3">
      <c r="A26" t="s">
        <v>8</v>
      </c>
      <c r="B26">
        <v>211</v>
      </c>
      <c r="C26" s="9"/>
      <c r="D26" t="s">
        <v>474</v>
      </c>
      <c r="E26" s="3">
        <f>'BD de Pessoal'!E26+'BD de Pessoal'!W26</f>
        <v>15</v>
      </c>
      <c r="F26" s="3">
        <f>'BD de Pessoal'!F26+'BD de Pessoal'!X26</f>
        <v>2</v>
      </c>
      <c r="G26" s="3">
        <f>'BD de Pessoal'!G26+'BD de Pessoal'!Y26</f>
        <v>1</v>
      </c>
      <c r="H26" s="3">
        <f>'BD de Pessoal'!H26+'BD de Pessoal'!Z26</f>
        <v>0</v>
      </c>
      <c r="I26" s="3">
        <f>'BD de Pessoal'!I26+'BD de Pessoal'!AA26</f>
        <v>0</v>
      </c>
      <c r="J26" s="3">
        <f>'BD de Pessoal'!J26+'BD de Pessoal'!AB26</f>
        <v>0</v>
      </c>
      <c r="K26" s="3">
        <f>'BD de Pessoal'!K26+'BD de Pessoal'!AC26</f>
        <v>0</v>
      </c>
      <c r="L26" s="3">
        <f>'BD de Pessoal'!L26+'BD de Pessoal'!AD26</f>
        <v>0</v>
      </c>
    </row>
    <row r="27" spans="1:12" ht="15.75" customHeight="1" x14ac:dyDescent="0.3">
      <c r="A27" t="s">
        <v>8</v>
      </c>
      <c r="B27">
        <v>212</v>
      </c>
      <c r="C27" s="9"/>
      <c r="D27" t="s">
        <v>475</v>
      </c>
      <c r="E27" s="3">
        <f>'BD de Pessoal'!E27+'BD de Pessoal'!W27</f>
        <v>13</v>
      </c>
      <c r="F27" s="3">
        <f>'BD de Pessoal'!F27+'BD de Pessoal'!X27</f>
        <v>2</v>
      </c>
      <c r="G27" s="3">
        <f>'BD de Pessoal'!G27+'BD de Pessoal'!Y27</f>
        <v>1</v>
      </c>
      <c r="H27" s="3">
        <f>'BD de Pessoal'!H27+'BD de Pessoal'!Z27</f>
        <v>0</v>
      </c>
      <c r="I27" s="3">
        <f>'BD de Pessoal'!I27+'BD de Pessoal'!AA27</f>
        <v>0</v>
      </c>
      <c r="J27" s="3">
        <f>'BD de Pessoal'!J27+'BD de Pessoal'!AB27</f>
        <v>0</v>
      </c>
      <c r="K27" s="3">
        <f>'BD de Pessoal'!K27+'BD de Pessoal'!AC27</f>
        <v>0</v>
      </c>
      <c r="L27" s="3">
        <f>'BD de Pessoal'!L27+'BD de Pessoal'!AD27</f>
        <v>0</v>
      </c>
    </row>
    <row r="28" spans="1:12" ht="15.75" customHeight="1" x14ac:dyDescent="0.3">
      <c r="A28" t="s">
        <v>8</v>
      </c>
      <c r="B28">
        <v>213</v>
      </c>
      <c r="C28" s="9"/>
      <c r="D28" t="s">
        <v>476</v>
      </c>
      <c r="E28" s="3">
        <f>'BD de Pessoal'!E28+'BD de Pessoal'!W28</f>
        <v>17</v>
      </c>
      <c r="F28" s="3">
        <f>'BD de Pessoal'!F28+'BD de Pessoal'!X28</f>
        <v>1</v>
      </c>
      <c r="G28" s="3">
        <f>'BD de Pessoal'!G28+'BD de Pessoal'!Y28</f>
        <v>1</v>
      </c>
      <c r="H28" s="3">
        <f>'BD de Pessoal'!H28+'BD de Pessoal'!Z28</f>
        <v>1</v>
      </c>
      <c r="I28" s="3">
        <f>'BD de Pessoal'!I28+'BD de Pessoal'!AA28</f>
        <v>0</v>
      </c>
      <c r="J28" s="3">
        <f>'BD de Pessoal'!J28+'BD de Pessoal'!AB28</f>
        <v>0</v>
      </c>
      <c r="K28" s="3">
        <f>'BD de Pessoal'!K28+'BD de Pessoal'!AC28</f>
        <v>0</v>
      </c>
      <c r="L28" s="3">
        <f>'BD de Pessoal'!L28+'BD de Pessoal'!AD28</f>
        <v>0</v>
      </c>
    </row>
    <row r="29" spans="1:12" ht="15.75" customHeight="1" x14ac:dyDescent="0.3">
      <c r="A29" t="s">
        <v>8</v>
      </c>
      <c r="B29">
        <v>214</v>
      </c>
      <c r="C29" s="9"/>
      <c r="D29" t="s">
        <v>477</v>
      </c>
      <c r="E29" s="3">
        <f>'BD de Pessoal'!E29+'BD de Pessoal'!W29</f>
        <v>9</v>
      </c>
      <c r="F29" s="3">
        <f>'BD de Pessoal'!F29+'BD de Pessoal'!X29</f>
        <v>2</v>
      </c>
      <c r="G29" s="3">
        <f>'BD de Pessoal'!G29+'BD de Pessoal'!Y29</f>
        <v>2</v>
      </c>
      <c r="H29" s="3">
        <f>'BD de Pessoal'!H29+'BD de Pessoal'!Z29</f>
        <v>3</v>
      </c>
      <c r="I29" s="3">
        <f>'BD de Pessoal'!I29+'BD de Pessoal'!AA29</f>
        <v>0</v>
      </c>
      <c r="J29" s="3">
        <f>'BD de Pessoal'!J29+'BD de Pessoal'!AB29</f>
        <v>0</v>
      </c>
      <c r="K29" s="3">
        <f>'BD de Pessoal'!K29+'BD de Pessoal'!AC29</f>
        <v>0</v>
      </c>
      <c r="L29" s="3">
        <f>'BD de Pessoal'!L29+'BD de Pessoal'!AD29</f>
        <v>0</v>
      </c>
    </row>
    <row r="30" spans="1:12" ht="15.75" customHeight="1" x14ac:dyDescent="0.3">
      <c r="A30" t="s">
        <v>8</v>
      </c>
      <c r="B30">
        <v>215</v>
      </c>
      <c r="C30" s="9"/>
      <c r="D30" t="s">
        <v>478</v>
      </c>
      <c r="E30" s="3">
        <f>'BD de Pessoal'!E30+'BD de Pessoal'!W30</f>
        <v>22</v>
      </c>
      <c r="F30" s="3">
        <f>'BD de Pessoal'!F30+'BD de Pessoal'!X30</f>
        <v>1</v>
      </c>
      <c r="G30" s="3">
        <f>'BD de Pessoal'!G30+'BD de Pessoal'!Y30</f>
        <v>3</v>
      </c>
      <c r="H30" s="3">
        <f>'BD de Pessoal'!H30+'BD de Pessoal'!Z30</f>
        <v>1</v>
      </c>
      <c r="I30" s="3">
        <f>'BD de Pessoal'!I30+'BD de Pessoal'!AA30</f>
        <v>0</v>
      </c>
      <c r="J30" s="3">
        <f>'BD de Pessoal'!J30+'BD de Pessoal'!AB30</f>
        <v>0</v>
      </c>
      <c r="K30" s="3">
        <f>'BD de Pessoal'!K30+'BD de Pessoal'!AC30</f>
        <v>0</v>
      </c>
      <c r="L30" s="3">
        <f>'BD de Pessoal'!L30+'BD de Pessoal'!AD30</f>
        <v>0</v>
      </c>
    </row>
    <row r="31" spans="1:12" ht="15.75" customHeight="1" x14ac:dyDescent="0.3">
      <c r="A31" t="s">
        <v>8</v>
      </c>
      <c r="B31">
        <v>216</v>
      </c>
      <c r="C31" s="9"/>
      <c r="D31" t="s">
        <v>479</v>
      </c>
      <c r="E31" s="3">
        <f>'BD de Pessoal'!E31+'BD de Pessoal'!W31</f>
        <v>119</v>
      </c>
      <c r="F31" s="3">
        <f>'BD de Pessoal'!F31+'BD de Pessoal'!X31</f>
        <v>12</v>
      </c>
      <c r="G31" s="3">
        <f>'BD de Pessoal'!G31+'BD de Pessoal'!Y31</f>
        <v>17</v>
      </c>
      <c r="H31" s="3">
        <f>'BD de Pessoal'!H31+'BD de Pessoal'!Z31</f>
        <v>4</v>
      </c>
      <c r="I31" s="3">
        <f>'BD de Pessoal'!I31+'BD de Pessoal'!AA31</f>
        <v>2</v>
      </c>
      <c r="J31" s="3">
        <f>'BD de Pessoal'!J31+'BD de Pessoal'!AB31</f>
        <v>1</v>
      </c>
      <c r="K31" s="3">
        <f>'BD de Pessoal'!K31+'BD de Pessoal'!AC31</f>
        <v>0</v>
      </c>
      <c r="L31" s="3">
        <f>'BD de Pessoal'!L31+'BD de Pessoal'!AD31</f>
        <v>0</v>
      </c>
    </row>
    <row r="32" spans="1:12" ht="15.75" customHeight="1" x14ac:dyDescent="0.3">
      <c r="A32" t="s">
        <v>8</v>
      </c>
      <c r="B32">
        <v>303</v>
      </c>
      <c r="C32" s="9"/>
      <c r="D32" t="s">
        <v>467</v>
      </c>
      <c r="E32" s="3">
        <f>'BD de Pessoal'!E32+'BD de Pessoal'!W32</f>
        <v>0</v>
      </c>
      <c r="F32" s="3">
        <f>'BD de Pessoal'!F32+'BD de Pessoal'!X32</f>
        <v>0</v>
      </c>
      <c r="G32" s="3">
        <f>'BD de Pessoal'!G32+'BD de Pessoal'!Y32</f>
        <v>0</v>
      </c>
      <c r="H32" s="3">
        <f>'BD de Pessoal'!H32+'BD de Pessoal'!Z32</f>
        <v>1</v>
      </c>
      <c r="I32" s="3">
        <f>'BD de Pessoal'!I32+'BD de Pessoal'!AA32</f>
        <v>0</v>
      </c>
      <c r="J32" s="3">
        <f>'BD de Pessoal'!J32+'BD de Pessoal'!AB32</f>
        <v>0</v>
      </c>
      <c r="K32" s="3">
        <f>'BD de Pessoal'!K32+'BD de Pessoal'!AC32</f>
        <v>0</v>
      </c>
      <c r="L32" s="3">
        <f>'BD de Pessoal'!L32+'BD de Pessoal'!AD32</f>
        <v>0</v>
      </c>
    </row>
    <row r="33" spans="1:12" ht="15.75" customHeight="1" x14ac:dyDescent="0.3">
      <c r="A33" t="s">
        <v>8</v>
      </c>
      <c r="B33">
        <v>306</v>
      </c>
      <c r="C33" s="9"/>
      <c r="D33" t="s">
        <v>470</v>
      </c>
      <c r="E33" s="3">
        <f>'BD de Pessoal'!E33+'BD de Pessoal'!W33</f>
        <v>1</v>
      </c>
      <c r="F33" s="3">
        <f>'BD de Pessoal'!F33+'BD de Pessoal'!X33</f>
        <v>0</v>
      </c>
      <c r="G33" s="3">
        <f>'BD de Pessoal'!G33+'BD de Pessoal'!Y33</f>
        <v>0</v>
      </c>
      <c r="H33" s="3">
        <f>'BD de Pessoal'!H33+'BD de Pessoal'!Z33</f>
        <v>0</v>
      </c>
      <c r="I33" s="3">
        <f>'BD de Pessoal'!I33+'BD de Pessoal'!AA33</f>
        <v>0</v>
      </c>
      <c r="J33" s="3">
        <f>'BD de Pessoal'!J33+'BD de Pessoal'!AB33</f>
        <v>0</v>
      </c>
      <c r="K33" s="3">
        <f>'BD de Pessoal'!K33+'BD de Pessoal'!AC33</f>
        <v>0</v>
      </c>
      <c r="L33" s="3">
        <f>'BD de Pessoal'!L33+'BD de Pessoal'!AD33</f>
        <v>0</v>
      </c>
    </row>
    <row r="34" spans="1:12" ht="15.75" customHeight="1" x14ac:dyDescent="0.3">
      <c r="A34" t="s">
        <v>8</v>
      </c>
      <c r="B34">
        <v>307</v>
      </c>
      <c r="C34" s="9"/>
      <c r="D34" t="s">
        <v>471</v>
      </c>
      <c r="E34" s="3">
        <f>'BD de Pessoal'!E34+'BD de Pessoal'!W34</f>
        <v>2</v>
      </c>
      <c r="F34" s="3">
        <f>'BD de Pessoal'!F34+'BD de Pessoal'!X34</f>
        <v>1</v>
      </c>
      <c r="G34" s="3">
        <f>'BD de Pessoal'!G34+'BD de Pessoal'!Y34</f>
        <v>1</v>
      </c>
      <c r="H34" s="3">
        <f>'BD de Pessoal'!H34+'BD de Pessoal'!Z34</f>
        <v>1</v>
      </c>
      <c r="I34" s="3">
        <f>'BD de Pessoal'!I34+'BD de Pessoal'!AA34</f>
        <v>0</v>
      </c>
      <c r="J34" s="3">
        <f>'BD de Pessoal'!J34+'BD de Pessoal'!AB34</f>
        <v>0</v>
      </c>
      <c r="K34" s="3">
        <f>'BD de Pessoal'!K34+'BD de Pessoal'!AC34</f>
        <v>0</v>
      </c>
      <c r="L34" s="3">
        <f>'BD de Pessoal'!L34+'BD de Pessoal'!AD34</f>
        <v>0</v>
      </c>
    </row>
    <row r="35" spans="1:12" ht="15.75" customHeight="1" x14ac:dyDescent="0.3">
      <c r="A35" t="s">
        <v>8</v>
      </c>
      <c r="B35">
        <v>308</v>
      </c>
      <c r="C35" s="9"/>
      <c r="D35" t="s">
        <v>472</v>
      </c>
      <c r="E35" s="3">
        <f>'BD de Pessoal'!E35+'BD de Pessoal'!W35</f>
        <v>1</v>
      </c>
      <c r="F35" s="3">
        <f>'BD de Pessoal'!F35+'BD de Pessoal'!X35</f>
        <v>0</v>
      </c>
      <c r="G35" s="3">
        <f>'BD de Pessoal'!G35+'BD de Pessoal'!Y35</f>
        <v>1</v>
      </c>
      <c r="H35" s="3">
        <f>'BD de Pessoal'!H35+'BD de Pessoal'!Z35</f>
        <v>2</v>
      </c>
      <c r="I35" s="3">
        <f>'BD de Pessoal'!I35+'BD de Pessoal'!AA35</f>
        <v>0</v>
      </c>
      <c r="J35" s="3">
        <f>'BD de Pessoal'!J35+'BD de Pessoal'!AB35</f>
        <v>0</v>
      </c>
      <c r="K35" s="3">
        <f>'BD de Pessoal'!K35+'BD de Pessoal'!AC35</f>
        <v>0</v>
      </c>
      <c r="L35" s="3">
        <f>'BD de Pessoal'!L35+'BD de Pessoal'!AD35</f>
        <v>0</v>
      </c>
    </row>
    <row r="36" spans="1:12" ht="15.75" customHeight="1" x14ac:dyDescent="0.3">
      <c r="A36" t="s">
        <v>8</v>
      </c>
      <c r="B36">
        <v>309</v>
      </c>
      <c r="C36" s="9"/>
      <c r="D36" t="s">
        <v>473</v>
      </c>
      <c r="E36" s="3">
        <f>'BD de Pessoal'!E36+'BD de Pessoal'!W36</f>
        <v>3</v>
      </c>
      <c r="F36" s="3">
        <f>'BD de Pessoal'!F36+'BD de Pessoal'!X36</f>
        <v>0</v>
      </c>
      <c r="G36" s="3">
        <f>'BD de Pessoal'!G36+'BD de Pessoal'!Y36</f>
        <v>0</v>
      </c>
      <c r="H36" s="3">
        <f>'BD de Pessoal'!H36+'BD de Pessoal'!Z36</f>
        <v>0</v>
      </c>
      <c r="I36" s="3">
        <f>'BD de Pessoal'!I36+'BD de Pessoal'!AA36</f>
        <v>0</v>
      </c>
      <c r="J36" s="3">
        <f>'BD de Pessoal'!J36+'BD de Pessoal'!AB36</f>
        <v>0</v>
      </c>
      <c r="K36" s="3">
        <f>'BD de Pessoal'!K36+'BD de Pessoal'!AC36</f>
        <v>0</v>
      </c>
      <c r="L36" s="3">
        <f>'BD de Pessoal'!L36+'BD de Pessoal'!AD36</f>
        <v>0</v>
      </c>
    </row>
    <row r="37" spans="1:12" ht="15.75" customHeight="1" x14ac:dyDescent="0.3">
      <c r="A37" t="s">
        <v>8</v>
      </c>
      <c r="B37">
        <v>310</v>
      </c>
      <c r="C37" s="9"/>
      <c r="D37" t="s">
        <v>474</v>
      </c>
      <c r="E37" s="3">
        <f>'BD de Pessoal'!E37+'BD de Pessoal'!W37</f>
        <v>5</v>
      </c>
      <c r="F37" s="3">
        <f>'BD de Pessoal'!F37+'BD de Pessoal'!X37</f>
        <v>1</v>
      </c>
      <c r="G37" s="3">
        <f>'BD de Pessoal'!G37+'BD de Pessoal'!Y37</f>
        <v>0</v>
      </c>
      <c r="H37" s="3">
        <f>'BD de Pessoal'!H37+'BD de Pessoal'!Z37</f>
        <v>0</v>
      </c>
      <c r="I37" s="3">
        <f>'BD de Pessoal'!I37+'BD de Pessoal'!AA37</f>
        <v>0</v>
      </c>
      <c r="J37" s="3">
        <f>'BD de Pessoal'!J37+'BD de Pessoal'!AB37</f>
        <v>0</v>
      </c>
      <c r="K37" s="3">
        <f>'BD de Pessoal'!K37+'BD de Pessoal'!AC37</f>
        <v>0</v>
      </c>
      <c r="L37" s="3">
        <f>'BD de Pessoal'!L37+'BD de Pessoal'!AD37</f>
        <v>0</v>
      </c>
    </row>
    <row r="38" spans="1:12" ht="15.75" customHeight="1" x14ac:dyDescent="0.3">
      <c r="A38" t="s">
        <v>8</v>
      </c>
      <c r="B38">
        <v>311</v>
      </c>
      <c r="C38" s="9"/>
      <c r="D38" t="s">
        <v>475</v>
      </c>
      <c r="E38" s="3">
        <f>'BD de Pessoal'!E38+'BD de Pessoal'!W38</f>
        <v>8</v>
      </c>
      <c r="F38" s="3">
        <f>'BD de Pessoal'!F38+'BD de Pessoal'!X38</f>
        <v>1</v>
      </c>
      <c r="G38" s="3">
        <f>'BD de Pessoal'!G38+'BD de Pessoal'!Y38</f>
        <v>0</v>
      </c>
      <c r="H38" s="3">
        <f>'BD de Pessoal'!H38+'BD de Pessoal'!Z38</f>
        <v>0</v>
      </c>
      <c r="I38" s="3">
        <f>'BD de Pessoal'!I38+'BD de Pessoal'!AA38</f>
        <v>0</v>
      </c>
      <c r="J38" s="3">
        <f>'BD de Pessoal'!J38+'BD de Pessoal'!AB38</f>
        <v>0</v>
      </c>
      <c r="K38" s="3">
        <f>'BD de Pessoal'!K38+'BD de Pessoal'!AC38</f>
        <v>0</v>
      </c>
      <c r="L38" s="3">
        <f>'BD de Pessoal'!L38+'BD de Pessoal'!AD38</f>
        <v>0</v>
      </c>
    </row>
    <row r="39" spans="1:12" ht="15.75" customHeight="1" x14ac:dyDescent="0.3">
      <c r="A39" t="s">
        <v>8</v>
      </c>
      <c r="B39">
        <v>312</v>
      </c>
      <c r="C39" s="9"/>
      <c r="D39" t="s">
        <v>476</v>
      </c>
      <c r="E39" s="3">
        <f>'BD de Pessoal'!E39+'BD de Pessoal'!W39</f>
        <v>11</v>
      </c>
      <c r="F39" s="3">
        <f>'BD de Pessoal'!F39+'BD de Pessoal'!X39</f>
        <v>3</v>
      </c>
      <c r="G39" s="3">
        <f>'BD de Pessoal'!G39+'BD de Pessoal'!Y39</f>
        <v>3</v>
      </c>
      <c r="H39" s="3">
        <f>'BD de Pessoal'!H39+'BD de Pessoal'!Z39</f>
        <v>1</v>
      </c>
      <c r="I39" s="3">
        <f>'BD de Pessoal'!I39+'BD de Pessoal'!AA39</f>
        <v>0</v>
      </c>
      <c r="J39" s="3">
        <f>'BD de Pessoal'!J39+'BD de Pessoal'!AB39</f>
        <v>0</v>
      </c>
      <c r="K39" s="3">
        <f>'BD de Pessoal'!K39+'BD de Pessoal'!AC39</f>
        <v>0</v>
      </c>
      <c r="L39" s="3">
        <f>'BD de Pessoal'!L39+'BD de Pessoal'!AD39</f>
        <v>0</v>
      </c>
    </row>
    <row r="40" spans="1:12" ht="15.75" customHeight="1" x14ac:dyDescent="0.3">
      <c r="A40" t="s">
        <v>8</v>
      </c>
      <c r="B40">
        <v>313</v>
      </c>
      <c r="C40" s="9"/>
      <c r="D40" t="s">
        <v>477</v>
      </c>
      <c r="E40" s="3">
        <f>'BD de Pessoal'!E40+'BD de Pessoal'!W40</f>
        <v>6</v>
      </c>
      <c r="F40" s="3">
        <f>'BD de Pessoal'!F40+'BD de Pessoal'!X40</f>
        <v>0</v>
      </c>
      <c r="G40" s="3">
        <f>'BD de Pessoal'!G40+'BD de Pessoal'!Y40</f>
        <v>1</v>
      </c>
      <c r="H40" s="3">
        <f>'BD de Pessoal'!H40+'BD de Pessoal'!Z40</f>
        <v>1</v>
      </c>
      <c r="I40" s="3">
        <f>'BD de Pessoal'!I40+'BD de Pessoal'!AA40</f>
        <v>0</v>
      </c>
      <c r="J40" s="3">
        <f>'BD de Pessoal'!J40+'BD de Pessoal'!AB40</f>
        <v>0</v>
      </c>
      <c r="K40" s="3">
        <f>'BD de Pessoal'!K40+'BD de Pessoal'!AC40</f>
        <v>0</v>
      </c>
      <c r="L40" s="3">
        <f>'BD de Pessoal'!L40+'BD de Pessoal'!AD40</f>
        <v>0</v>
      </c>
    </row>
    <row r="41" spans="1:12" ht="15.75" customHeight="1" x14ac:dyDescent="0.3">
      <c r="A41" t="s">
        <v>8</v>
      </c>
      <c r="B41">
        <v>314</v>
      </c>
      <c r="C41" s="9"/>
      <c r="D41" t="s">
        <v>478</v>
      </c>
      <c r="E41" s="3">
        <f>'BD de Pessoal'!E41+'BD de Pessoal'!W41</f>
        <v>12</v>
      </c>
      <c r="F41" s="3">
        <f>'BD de Pessoal'!F41+'BD de Pessoal'!X41</f>
        <v>0</v>
      </c>
      <c r="G41" s="3">
        <f>'BD de Pessoal'!G41+'BD de Pessoal'!Y41</f>
        <v>0</v>
      </c>
      <c r="H41" s="3">
        <f>'BD de Pessoal'!H41+'BD de Pessoal'!Z41</f>
        <v>0</v>
      </c>
      <c r="I41" s="3">
        <f>'BD de Pessoal'!I41+'BD de Pessoal'!AA41</f>
        <v>0</v>
      </c>
      <c r="J41" s="3">
        <f>'BD de Pessoal'!J41+'BD de Pessoal'!AB41</f>
        <v>0</v>
      </c>
      <c r="K41" s="3">
        <f>'BD de Pessoal'!K41+'BD de Pessoal'!AC41</f>
        <v>0</v>
      </c>
      <c r="L41" s="3">
        <f>'BD de Pessoal'!L41+'BD de Pessoal'!AD41</f>
        <v>0</v>
      </c>
    </row>
    <row r="42" spans="1:12" ht="15.75" customHeight="1" x14ac:dyDescent="0.3">
      <c r="A42" t="s">
        <v>8</v>
      </c>
      <c r="B42">
        <v>315</v>
      </c>
      <c r="C42" s="9"/>
      <c r="D42" t="s">
        <v>479</v>
      </c>
      <c r="E42" s="3">
        <f>'BD de Pessoal'!E42+'BD de Pessoal'!W42</f>
        <v>15</v>
      </c>
      <c r="F42" s="3">
        <f>'BD de Pessoal'!F42+'BD de Pessoal'!X42</f>
        <v>0</v>
      </c>
      <c r="G42" s="3">
        <f>'BD de Pessoal'!G42+'BD de Pessoal'!Y42</f>
        <v>3</v>
      </c>
      <c r="H42" s="3">
        <f>'BD de Pessoal'!H42+'BD de Pessoal'!Z42</f>
        <v>1</v>
      </c>
      <c r="I42" s="3">
        <f>'BD de Pessoal'!I42+'BD de Pessoal'!AA42</f>
        <v>0</v>
      </c>
      <c r="J42" s="3">
        <f>'BD de Pessoal'!J42+'BD de Pessoal'!AB42</f>
        <v>0</v>
      </c>
      <c r="K42" s="3">
        <f>'BD de Pessoal'!K42+'BD de Pessoal'!AC42</f>
        <v>0</v>
      </c>
      <c r="L42" s="3">
        <f>'BD de Pessoal'!L42+'BD de Pessoal'!AD42</f>
        <v>0</v>
      </c>
    </row>
    <row r="43" spans="1:12" ht="15.75" customHeight="1" x14ac:dyDescent="0.3">
      <c r="A43" t="s">
        <v>8</v>
      </c>
      <c r="B43">
        <v>316</v>
      </c>
      <c r="C43" s="9"/>
      <c r="D43" t="s">
        <v>480</v>
      </c>
      <c r="E43" s="3">
        <f>'BD de Pessoal'!E43+'BD de Pessoal'!W43</f>
        <v>101</v>
      </c>
      <c r="F43" s="3">
        <f>'BD de Pessoal'!F43+'BD de Pessoal'!X43</f>
        <v>9</v>
      </c>
      <c r="G43" s="3">
        <f>'BD de Pessoal'!G43+'BD de Pessoal'!Y43</f>
        <v>31</v>
      </c>
      <c r="H43" s="3">
        <f>'BD de Pessoal'!H43+'BD de Pessoal'!Z43</f>
        <v>2</v>
      </c>
      <c r="I43" s="3">
        <f>'BD de Pessoal'!I43+'BD de Pessoal'!AA43</f>
        <v>0</v>
      </c>
      <c r="J43" s="3">
        <f>'BD de Pessoal'!J43+'BD de Pessoal'!AB43</f>
        <v>1</v>
      </c>
      <c r="K43" s="3">
        <f>'BD de Pessoal'!K43+'BD de Pessoal'!AC43</f>
        <v>0</v>
      </c>
      <c r="L43" s="3">
        <f>'BD de Pessoal'!L43+'BD de Pessoal'!AD43</f>
        <v>0</v>
      </c>
    </row>
    <row r="44" spans="1:12" ht="15.75" customHeight="1" x14ac:dyDescent="0.3">
      <c r="A44" t="s">
        <v>8</v>
      </c>
      <c r="B44">
        <v>402</v>
      </c>
      <c r="C44" s="9"/>
      <c r="D44" t="s">
        <v>467</v>
      </c>
      <c r="E44" s="3">
        <f>'BD de Pessoal'!E44+'BD de Pessoal'!W44</f>
        <v>1</v>
      </c>
      <c r="F44" s="3">
        <f>'BD de Pessoal'!F44+'BD de Pessoal'!X44</f>
        <v>0</v>
      </c>
      <c r="G44" s="3">
        <f>'BD de Pessoal'!G44+'BD de Pessoal'!Y44</f>
        <v>0</v>
      </c>
      <c r="H44" s="3">
        <f>'BD de Pessoal'!H44+'BD de Pessoal'!Z44</f>
        <v>0</v>
      </c>
      <c r="I44" s="3">
        <f>'BD de Pessoal'!I44+'BD de Pessoal'!AA44</f>
        <v>0</v>
      </c>
      <c r="J44" s="3">
        <f>'BD de Pessoal'!J44+'BD de Pessoal'!AB44</f>
        <v>0</v>
      </c>
      <c r="K44" s="3">
        <f>'BD de Pessoal'!K44+'BD de Pessoal'!AC44</f>
        <v>0</v>
      </c>
      <c r="L44" s="3">
        <f>'BD de Pessoal'!L44+'BD de Pessoal'!AD44</f>
        <v>0</v>
      </c>
    </row>
    <row r="45" spans="1:12" ht="15.75" customHeight="1" x14ac:dyDescent="0.3">
      <c r="A45" t="s">
        <v>8</v>
      </c>
      <c r="B45">
        <v>403</v>
      </c>
      <c r="C45" s="9"/>
      <c r="D45" t="s">
        <v>468</v>
      </c>
      <c r="E45" s="3">
        <f>'BD de Pessoal'!E45+'BD de Pessoal'!W45</f>
        <v>3</v>
      </c>
      <c r="F45" s="3">
        <f>'BD de Pessoal'!F45+'BD de Pessoal'!X45</f>
        <v>0</v>
      </c>
      <c r="G45" s="3">
        <f>'BD de Pessoal'!G45+'BD de Pessoal'!Y45</f>
        <v>1</v>
      </c>
      <c r="H45" s="3">
        <f>'BD de Pessoal'!H45+'BD de Pessoal'!Z45</f>
        <v>0</v>
      </c>
      <c r="I45" s="3">
        <f>'BD de Pessoal'!I45+'BD de Pessoal'!AA45</f>
        <v>0</v>
      </c>
      <c r="J45" s="3">
        <f>'BD de Pessoal'!J45+'BD de Pessoal'!AB45</f>
        <v>0</v>
      </c>
      <c r="K45" s="3">
        <f>'BD de Pessoal'!K45+'BD de Pessoal'!AC45</f>
        <v>0</v>
      </c>
      <c r="L45" s="3">
        <f>'BD de Pessoal'!L45+'BD de Pessoal'!AD45</f>
        <v>0</v>
      </c>
    </row>
    <row r="46" spans="1:12" ht="15.75" customHeight="1" x14ac:dyDescent="0.3">
      <c r="A46" t="s">
        <v>8</v>
      </c>
      <c r="B46">
        <v>404</v>
      </c>
      <c r="C46" s="9"/>
      <c r="D46" t="s">
        <v>469</v>
      </c>
      <c r="E46" s="3">
        <f>'BD de Pessoal'!E46+'BD de Pessoal'!W46</f>
        <v>2</v>
      </c>
      <c r="F46" s="3">
        <f>'BD de Pessoal'!F46+'BD de Pessoal'!X46</f>
        <v>0</v>
      </c>
      <c r="G46" s="3">
        <f>'BD de Pessoal'!G46+'BD de Pessoal'!Y46</f>
        <v>0</v>
      </c>
      <c r="H46" s="3">
        <f>'BD de Pessoal'!H46+'BD de Pessoal'!Z46</f>
        <v>0</v>
      </c>
      <c r="I46" s="3">
        <f>'BD de Pessoal'!I46+'BD de Pessoal'!AA46</f>
        <v>0</v>
      </c>
      <c r="J46" s="3">
        <f>'BD de Pessoal'!J46+'BD de Pessoal'!AB46</f>
        <v>0</v>
      </c>
      <c r="K46" s="3">
        <f>'BD de Pessoal'!K46+'BD de Pessoal'!AC46</f>
        <v>0</v>
      </c>
      <c r="L46" s="3">
        <f>'BD de Pessoal'!L46+'BD de Pessoal'!AD46</f>
        <v>0</v>
      </c>
    </row>
    <row r="47" spans="1:12" ht="15.75" customHeight="1" x14ac:dyDescent="0.3">
      <c r="A47" t="s">
        <v>8</v>
      </c>
      <c r="B47">
        <v>405</v>
      </c>
      <c r="C47" s="9"/>
      <c r="D47" t="s">
        <v>470</v>
      </c>
      <c r="E47" s="3">
        <f>'BD de Pessoal'!E47+'BD de Pessoal'!W47</f>
        <v>2</v>
      </c>
      <c r="F47" s="3">
        <f>'BD de Pessoal'!F47+'BD de Pessoal'!X47</f>
        <v>1</v>
      </c>
      <c r="G47" s="3">
        <f>'BD de Pessoal'!G47+'BD de Pessoal'!Y47</f>
        <v>1</v>
      </c>
      <c r="H47" s="3">
        <f>'BD de Pessoal'!H47+'BD de Pessoal'!Z47</f>
        <v>1</v>
      </c>
      <c r="I47" s="3">
        <f>'BD de Pessoal'!I47+'BD de Pessoal'!AA47</f>
        <v>0</v>
      </c>
      <c r="J47" s="3">
        <f>'BD de Pessoal'!J47+'BD de Pessoal'!AB47</f>
        <v>0</v>
      </c>
      <c r="K47" s="3">
        <f>'BD de Pessoal'!K47+'BD de Pessoal'!AC47</f>
        <v>0</v>
      </c>
      <c r="L47" s="3">
        <f>'BD de Pessoal'!L47+'BD de Pessoal'!AD47</f>
        <v>0</v>
      </c>
    </row>
    <row r="48" spans="1:12" ht="15.75" customHeight="1" x14ac:dyDescent="0.3">
      <c r="A48" t="s">
        <v>8</v>
      </c>
      <c r="B48">
        <v>406</v>
      </c>
      <c r="C48" s="9"/>
      <c r="D48" t="s">
        <v>471</v>
      </c>
      <c r="E48" s="3">
        <f>'BD de Pessoal'!E48+'BD de Pessoal'!W48</f>
        <v>1</v>
      </c>
      <c r="F48" s="3">
        <f>'BD de Pessoal'!F48+'BD de Pessoal'!X48</f>
        <v>0</v>
      </c>
      <c r="G48" s="3">
        <f>'BD de Pessoal'!G48+'BD de Pessoal'!Y48</f>
        <v>1</v>
      </c>
      <c r="H48" s="3">
        <f>'BD de Pessoal'!H48+'BD de Pessoal'!Z48</f>
        <v>1</v>
      </c>
      <c r="I48" s="3">
        <f>'BD de Pessoal'!I48+'BD de Pessoal'!AA48</f>
        <v>0</v>
      </c>
      <c r="J48" s="3">
        <f>'BD de Pessoal'!J48+'BD de Pessoal'!AB48</f>
        <v>0</v>
      </c>
      <c r="K48" s="3">
        <f>'BD de Pessoal'!K48+'BD de Pessoal'!AC48</f>
        <v>0</v>
      </c>
      <c r="L48" s="3">
        <f>'BD de Pessoal'!L48+'BD de Pessoal'!AD48</f>
        <v>0</v>
      </c>
    </row>
    <row r="49" spans="1:12" ht="15.75" customHeight="1" x14ac:dyDescent="0.3">
      <c r="A49" t="s">
        <v>8</v>
      </c>
      <c r="B49">
        <v>407</v>
      </c>
      <c r="C49" s="9"/>
      <c r="D49" t="s">
        <v>472</v>
      </c>
      <c r="E49" s="3">
        <f>'BD de Pessoal'!E49+'BD de Pessoal'!W49</f>
        <v>1</v>
      </c>
      <c r="F49" s="3">
        <f>'BD de Pessoal'!F49+'BD de Pessoal'!X49</f>
        <v>1</v>
      </c>
      <c r="G49" s="3">
        <f>'BD de Pessoal'!G49+'BD de Pessoal'!Y49</f>
        <v>0</v>
      </c>
      <c r="H49" s="3">
        <f>'BD de Pessoal'!H49+'BD de Pessoal'!Z49</f>
        <v>0</v>
      </c>
      <c r="I49" s="3">
        <f>'BD de Pessoal'!I49+'BD de Pessoal'!AA49</f>
        <v>0</v>
      </c>
      <c r="J49" s="3">
        <f>'BD de Pessoal'!J49+'BD de Pessoal'!AB49</f>
        <v>0</v>
      </c>
      <c r="K49" s="3">
        <f>'BD de Pessoal'!K49+'BD de Pessoal'!AC49</f>
        <v>0</v>
      </c>
      <c r="L49" s="3">
        <f>'BD de Pessoal'!L49+'BD de Pessoal'!AD49</f>
        <v>0</v>
      </c>
    </row>
    <row r="50" spans="1:12" ht="15.75" customHeight="1" x14ac:dyDescent="0.3">
      <c r="A50" t="s">
        <v>8</v>
      </c>
      <c r="B50">
        <v>408</v>
      </c>
      <c r="C50" s="9"/>
      <c r="D50" t="s">
        <v>473</v>
      </c>
      <c r="E50" s="3">
        <f>'BD de Pessoal'!E50+'BD de Pessoal'!W50</f>
        <v>11</v>
      </c>
      <c r="F50" s="3">
        <f>'BD de Pessoal'!F50+'BD de Pessoal'!X50</f>
        <v>1</v>
      </c>
      <c r="G50" s="3">
        <f>'BD de Pessoal'!G50+'BD de Pessoal'!Y50</f>
        <v>1</v>
      </c>
      <c r="H50" s="3">
        <f>'BD de Pessoal'!H50+'BD de Pessoal'!Z50</f>
        <v>2</v>
      </c>
      <c r="I50" s="3">
        <f>'BD de Pessoal'!I50+'BD de Pessoal'!AA50</f>
        <v>0</v>
      </c>
      <c r="J50" s="3">
        <f>'BD de Pessoal'!J50+'BD de Pessoal'!AB50</f>
        <v>0</v>
      </c>
      <c r="K50" s="3">
        <f>'BD de Pessoal'!K50+'BD de Pessoal'!AC50</f>
        <v>0</v>
      </c>
      <c r="L50" s="3">
        <f>'BD de Pessoal'!L50+'BD de Pessoal'!AD50</f>
        <v>0</v>
      </c>
    </row>
    <row r="51" spans="1:12" ht="15.75" customHeight="1" x14ac:dyDescent="0.3">
      <c r="A51" t="s">
        <v>8</v>
      </c>
      <c r="B51">
        <v>409</v>
      </c>
      <c r="C51" s="9"/>
      <c r="D51" t="s">
        <v>474</v>
      </c>
      <c r="E51" s="3">
        <f>'BD de Pessoal'!E51+'BD de Pessoal'!W51</f>
        <v>9</v>
      </c>
      <c r="F51" s="3">
        <f>'BD de Pessoal'!F51+'BD de Pessoal'!X51</f>
        <v>1</v>
      </c>
      <c r="G51" s="3">
        <f>'BD de Pessoal'!G51+'BD de Pessoal'!Y51</f>
        <v>0</v>
      </c>
      <c r="H51" s="3">
        <f>'BD de Pessoal'!H51+'BD de Pessoal'!Z51</f>
        <v>0</v>
      </c>
      <c r="I51" s="3">
        <f>'BD de Pessoal'!I51+'BD de Pessoal'!AA51</f>
        <v>0</v>
      </c>
      <c r="J51" s="3">
        <f>'BD de Pessoal'!J51+'BD de Pessoal'!AB51</f>
        <v>1</v>
      </c>
      <c r="K51" s="3">
        <f>'BD de Pessoal'!K51+'BD de Pessoal'!AC51</f>
        <v>0</v>
      </c>
      <c r="L51" s="3">
        <f>'BD de Pessoal'!L51+'BD de Pessoal'!AD51</f>
        <v>0</v>
      </c>
    </row>
    <row r="52" spans="1:12" ht="15.75" customHeight="1" x14ac:dyDescent="0.3">
      <c r="A52" t="s">
        <v>8</v>
      </c>
      <c r="B52">
        <v>410</v>
      </c>
      <c r="C52" s="9"/>
      <c r="D52" t="s">
        <v>475</v>
      </c>
      <c r="E52" s="3">
        <f>'BD de Pessoal'!E52+'BD de Pessoal'!W52</f>
        <v>16</v>
      </c>
      <c r="F52" s="3">
        <f>'BD de Pessoal'!F52+'BD de Pessoal'!X52</f>
        <v>0</v>
      </c>
      <c r="G52" s="3">
        <f>'BD de Pessoal'!G52+'BD de Pessoal'!Y52</f>
        <v>4</v>
      </c>
      <c r="H52" s="3">
        <f>'BD de Pessoal'!H52+'BD de Pessoal'!Z52</f>
        <v>4</v>
      </c>
      <c r="I52" s="3">
        <f>'BD de Pessoal'!I52+'BD de Pessoal'!AA52</f>
        <v>0</v>
      </c>
      <c r="J52" s="3">
        <f>'BD de Pessoal'!J52+'BD de Pessoal'!AB52</f>
        <v>0</v>
      </c>
      <c r="K52" s="3">
        <f>'BD de Pessoal'!K52+'BD de Pessoal'!AC52</f>
        <v>0</v>
      </c>
      <c r="L52" s="3">
        <f>'BD de Pessoal'!L52+'BD de Pessoal'!AD52</f>
        <v>0</v>
      </c>
    </row>
    <row r="53" spans="1:12" ht="15.75" customHeight="1" x14ac:dyDescent="0.3">
      <c r="A53" t="s">
        <v>8</v>
      </c>
      <c r="B53">
        <v>411</v>
      </c>
      <c r="C53" s="9"/>
      <c r="D53" t="s">
        <v>476</v>
      </c>
      <c r="E53" s="3">
        <f>'BD de Pessoal'!E53+'BD de Pessoal'!W53</f>
        <v>23</v>
      </c>
      <c r="F53" s="3">
        <f>'BD de Pessoal'!F53+'BD de Pessoal'!X53</f>
        <v>4</v>
      </c>
      <c r="G53" s="3">
        <f>'BD de Pessoal'!G53+'BD de Pessoal'!Y53</f>
        <v>6</v>
      </c>
      <c r="H53" s="3">
        <f>'BD de Pessoal'!H53+'BD de Pessoal'!Z53</f>
        <v>4</v>
      </c>
      <c r="I53" s="3">
        <f>'BD de Pessoal'!I53+'BD de Pessoal'!AA53</f>
        <v>1</v>
      </c>
      <c r="J53" s="3">
        <f>'BD de Pessoal'!J53+'BD de Pessoal'!AB53</f>
        <v>1</v>
      </c>
      <c r="K53" s="3">
        <f>'BD de Pessoal'!K53+'BD de Pessoal'!AC53</f>
        <v>0</v>
      </c>
      <c r="L53" s="3">
        <f>'BD de Pessoal'!L53+'BD de Pessoal'!AD53</f>
        <v>0</v>
      </c>
    </row>
    <row r="54" spans="1:12" ht="15.75" customHeight="1" x14ac:dyDescent="0.3">
      <c r="A54" t="s">
        <v>8</v>
      </c>
      <c r="B54">
        <v>412</v>
      </c>
      <c r="C54" s="9"/>
      <c r="D54" t="s">
        <v>477</v>
      </c>
      <c r="E54" s="3">
        <f>'BD de Pessoal'!E54+'BD de Pessoal'!W54</f>
        <v>35</v>
      </c>
      <c r="F54" s="3">
        <f>'BD de Pessoal'!F54+'BD de Pessoal'!X54</f>
        <v>4</v>
      </c>
      <c r="G54" s="3">
        <f>'BD de Pessoal'!G54+'BD de Pessoal'!Y54</f>
        <v>20</v>
      </c>
      <c r="H54" s="3">
        <f>'BD de Pessoal'!H54+'BD de Pessoal'!Z54</f>
        <v>6</v>
      </c>
      <c r="I54" s="3">
        <f>'BD de Pessoal'!I54+'BD de Pessoal'!AA54</f>
        <v>4</v>
      </c>
      <c r="J54" s="3">
        <f>'BD de Pessoal'!J54+'BD de Pessoal'!AB54</f>
        <v>2</v>
      </c>
      <c r="K54" s="3">
        <f>'BD de Pessoal'!K54+'BD de Pessoal'!AC54</f>
        <v>0</v>
      </c>
      <c r="L54" s="3">
        <f>'BD de Pessoal'!L54+'BD de Pessoal'!AD54</f>
        <v>0</v>
      </c>
    </row>
    <row r="55" spans="1:12" ht="15.75" customHeight="1" x14ac:dyDescent="0.3">
      <c r="A55" t="s">
        <v>8</v>
      </c>
      <c r="B55">
        <v>413</v>
      </c>
      <c r="C55" s="9"/>
      <c r="D55" t="s">
        <v>478</v>
      </c>
      <c r="E55" s="3">
        <f>'BD de Pessoal'!E55+'BD de Pessoal'!W55</f>
        <v>44</v>
      </c>
      <c r="F55" s="3">
        <f>'BD de Pessoal'!F55+'BD de Pessoal'!X55</f>
        <v>5</v>
      </c>
      <c r="G55" s="3">
        <f>'BD de Pessoal'!G55+'BD de Pessoal'!Y55</f>
        <v>20</v>
      </c>
      <c r="H55" s="3">
        <f>'BD de Pessoal'!H55+'BD de Pessoal'!Z55</f>
        <v>13</v>
      </c>
      <c r="I55" s="3">
        <f>'BD de Pessoal'!I55+'BD de Pessoal'!AA55</f>
        <v>3</v>
      </c>
      <c r="J55" s="3">
        <f>'BD de Pessoal'!J55+'BD de Pessoal'!AB55</f>
        <v>6</v>
      </c>
      <c r="K55" s="3">
        <f>'BD de Pessoal'!K55+'BD de Pessoal'!AC55</f>
        <v>0</v>
      </c>
      <c r="L55" s="3">
        <f>'BD de Pessoal'!L55+'BD de Pessoal'!AD55</f>
        <v>0</v>
      </c>
    </row>
    <row r="56" spans="1:12" ht="15.75" customHeight="1" x14ac:dyDescent="0.3">
      <c r="A56" t="s">
        <v>8</v>
      </c>
      <c r="B56">
        <v>414</v>
      </c>
      <c r="C56" s="9"/>
      <c r="D56" t="s">
        <v>479</v>
      </c>
      <c r="E56" s="3">
        <f>'BD de Pessoal'!E56+'BD de Pessoal'!W56</f>
        <v>50</v>
      </c>
      <c r="F56" s="3">
        <f>'BD de Pessoal'!F56+'BD de Pessoal'!X56</f>
        <v>5</v>
      </c>
      <c r="G56" s="3">
        <f>'BD de Pessoal'!G56+'BD de Pessoal'!Y56</f>
        <v>20</v>
      </c>
      <c r="H56" s="3">
        <f>'BD de Pessoal'!H56+'BD de Pessoal'!Z56</f>
        <v>8</v>
      </c>
      <c r="I56" s="3">
        <f>'BD de Pessoal'!I56+'BD de Pessoal'!AA56</f>
        <v>3</v>
      </c>
      <c r="J56" s="3">
        <f>'BD de Pessoal'!J56+'BD de Pessoal'!AB56</f>
        <v>3</v>
      </c>
      <c r="K56" s="3">
        <f>'BD de Pessoal'!K56+'BD de Pessoal'!AC56</f>
        <v>0</v>
      </c>
      <c r="L56" s="3">
        <f>'BD de Pessoal'!L56+'BD de Pessoal'!AD56</f>
        <v>0</v>
      </c>
    </row>
    <row r="57" spans="1:12" ht="15.75" customHeight="1" x14ac:dyDescent="0.3">
      <c r="A57" t="s">
        <v>8</v>
      </c>
      <c r="B57">
        <v>415</v>
      </c>
      <c r="C57" s="9"/>
      <c r="D57" t="s">
        <v>480</v>
      </c>
      <c r="E57" s="3">
        <f>'BD de Pessoal'!E57+'BD de Pessoal'!W57</f>
        <v>73</v>
      </c>
      <c r="F57" s="3">
        <f>'BD de Pessoal'!F57+'BD de Pessoal'!X57</f>
        <v>3</v>
      </c>
      <c r="G57" s="3">
        <f>'BD de Pessoal'!G57+'BD de Pessoal'!Y57</f>
        <v>29</v>
      </c>
      <c r="H57" s="3">
        <f>'BD de Pessoal'!H57+'BD de Pessoal'!Z57</f>
        <v>8</v>
      </c>
      <c r="I57" s="3">
        <f>'BD de Pessoal'!I57+'BD de Pessoal'!AA57</f>
        <v>8</v>
      </c>
      <c r="J57" s="3">
        <f>'BD de Pessoal'!J57+'BD de Pessoal'!AB57</f>
        <v>7</v>
      </c>
      <c r="K57" s="3">
        <f>'BD de Pessoal'!K57+'BD de Pessoal'!AC57</f>
        <v>0</v>
      </c>
      <c r="L57" s="3">
        <f>'BD de Pessoal'!L57+'BD de Pessoal'!AD57</f>
        <v>0</v>
      </c>
    </row>
    <row r="58" spans="1:12" ht="15.75" customHeight="1" x14ac:dyDescent="0.3">
      <c r="A58" t="s">
        <v>8</v>
      </c>
      <c r="B58">
        <v>416</v>
      </c>
      <c r="C58" s="9"/>
      <c r="D58" t="s">
        <v>481</v>
      </c>
      <c r="E58" s="3">
        <f>'BD de Pessoal'!E58+'BD de Pessoal'!W58</f>
        <v>408</v>
      </c>
      <c r="F58" s="3">
        <f>'BD de Pessoal'!F58+'BD de Pessoal'!X58</f>
        <v>70</v>
      </c>
      <c r="G58" s="3">
        <f>'BD de Pessoal'!G58+'BD de Pessoal'!Y58</f>
        <v>256</v>
      </c>
      <c r="H58" s="3">
        <f>'BD de Pessoal'!H58+'BD de Pessoal'!Z58</f>
        <v>71</v>
      </c>
      <c r="I58" s="3">
        <f>'BD de Pessoal'!I58+'BD de Pessoal'!AA58</f>
        <v>44</v>
      </c>
      <c r="J58" s="3">
        <f>'BD de Pessoal'!J58+'BD de Pessoal'!AB58</f>
        <v>68</v>
      </c>
      <c r="K58" s="3">
        <f>'BD de Pessoal'!K58+'BD de Pessoal'!AC58</f>
        <v>0</v>
      </c>
      <c r="L58" s="3">
        <f>'BD de Pessoal'!L58+'BD de Pessoal'!AD58</f>
        <v>0</v>
      </c>
    </row>
    <row r="59" spans="1:12" ht="15.75" customHeight="1" x14ac:dyDescent="0.3">
      <c r="A59" t="s">
        <v>13</v>
      </c>
      <c r="B59">
        <v>101</v>
      </c>
      <c r="C59" s="9"/>
      <c r="D59" t="s">
        <v>482</v>
      </c>
      <c r="E59" s="3">
        <f>'BD de Pessoal'!E59+'BD de Pessoal'!W59</f>
        <v>9</v>
      </c>
      <c r="F59" s="3">
        <f>'BD de Pessoal'!F59+'BD de Pessoal'!X59</f>
        <v>0</v>
      </c>
      <c r="G59" s="3">
        <f>'BD de Pessoal'!G59+'BD de Pessoal'!Y59</f>
        <v>0</v>
      </c>
      <c r="H59" s="3">
        <f>'BD de Pessoal'!H59+'BD de Pessoal'!Z59</f>
        <v>0</v>
      </c>
      <c r="I59" s="3">
        <f>'BD de Pessoal'!I59+'BD de Pessoal'!AA59</f>
        <v>0</v>
      </c>
      <c r="J59" s="3">
        <f>'BD de Pessoal'!J59+'BD de Pessoal'!AB59</f>
        <v>0</v>
      </c>
      <c r="K59" s="3">
        <f>'BD de Pessoal'!K59+'BD de Pessoal'!AC59</f>
        <v>0</v>
      </c>
      <c r="L59" s="3">
        <f>'BD de Pessoal'!L59+'BD de Pessoal'!AD59</f>
        <v>0</v>
      </c>
    </row>
    <row r="60" spans="1:12" ht="15.75" customHeight="1" x14ac:dyDescent="0.3">
      <c r="A60" t="s">
        <v>13</v>
      </c>
      <c r="B60">
        <v>102</v>
      </c>
      <c r="C60" s="9"/>
      <c r="D60" t="s">
        <v>483</v>
      </c>
      <c r="E60" s="3">
        <f>'BD de Pessoal'!E60+'BD de Pessoal'!W60</f>
        <v>16</v>
      </c>
      <c r="F60" s="3">
        <f>'BD de Pessoal'!F60+'BD de Pessoal'!X60</f>
        <v>1</v>
      </c>
      <c r="G60" s="3">
        <f>'BD de Pessoal'!G60+'BD de Pessoal'!Y60</f>
        <v>0</v>
      </c>
      <c r="H60" s="3">
        <f>'BD de Pessoal'!H60+'BD de Pessoal'!Z60</f>
        <v>0</v>
      </c>
      <c r="I60" s="3">
        <f>'BD de Pessoal'!I60+'BD de Pessoal'!AA60</f>
        <v>0</v>
      </c>
      <c r="J60" s="3">
        <f>'BD de Pessoal'!J60+'BD de Pessoal'!AB60</f>
        <v>0</v>
      </c>
      <c r="K60" s="3">
        <f>'BD de Pessoal'!K60+'BD de Pessoal'!AC60</f>
        <v>0</v>
      </c>
      <c r="L60" s="3">
        <f>'BD de Pessoal'!L60+'BD de Pessoal'!AD60</f>
        <v>0</v>
      </c>
    </row>
    <row r="61" spans="1:12" ht="15.75" customHeight="1" x14ac:dyDescent="0.3">
      <c r="A61" t="s">
        <v>13</v>
      </c>
      <c r="B61">
        <v>103</v>
      </c>
      <c r="C61" s="9"/>
      <c r="D61" t="s">
        <v>484</v>
      </c>
      <c r="E61" s="3">
        <f>'BD de Pessoal'!E61+'BD de Pessoal'!W61</f>
        <v>35</v>
      </c>
      <c r="F61" s="3">
        <f>'BD de Pessoal'!F61+'BD de Pessoal'!X61</f>
        <v>1</v>
      </c>
      <c r="G61" s="3">
        <f>'BD de Pessoal'!G61+'BD de Pessoal'!Y61</f>
        <v>0</v>
      </c>
      <c r="H61" s="3">
        <f>'BD de Pessoal'!H61+'BD de Pessoal'!Z61</f>
        <v>1</v>
      </c>
      <c r="I61" s="3">
        <f>'BD de Pessoal'!I61+'BD de Pessoal'!AA61</f>
        <v>1</v>
      </c>
      <c r="J61" s="3">
        <f>'BD de Pessoal'!J61+'BD de Pessoal'!AB61</f>
        <v>0</v>
      </c>
      <c r="K61" s="3">
        <f>'BD de Pessoal'!K61+'BD de Pessoal'!AC61</f>
        <v>0</v>
      </c>
      <c r="L61" s="3">
        <f>'BD de Pessoal'!L61+'BD de Pessoal'!AD61</f>
        <v>0</v>
      </c>
    </row>
    <row r="62" spans="1:12" ht="15.75" customHeight="1" x14ac:dyDescent="0.3">
      <c r="A62" t="s">
        <v>13</v>
      </c>
      <c r="B62">
        <v>104</v>
      </c>
      <c r="C62" s="9"/>
      <c r="D62" t="s">
        <v>485</v>
      </c>
      <c r="E62" s="3">
        <f>'BD de Pessoal'!E62+'BD de Pessoal'!W62</f>
        <v>58</v>
      </c>
      <c r="F62" s="3">
        <f>'BD de Pessoal'!F62+'BD de Pessoal'!X62</f>
        <v>4</v>
      </c>
      <c r="G62" s="3">
        <f>'BD de Pessoal'!G62+'BD de Pessoal'!Y62</f>
        <v>2</v>
      </c>
      <c r="H62" s="3">
        <f>'BD de Pessoal'!H62+'BD de Pessoal'!Z62</f>
        <v>3</v>
      </c>
      <c r="I62" s="3">
        <f>'BD de Pessoal'!I62+'BD de Pessoal'!AA62</f>
        <v>0</v>
      </c>
      <c r="J62" s="3">
        <f>'BD de Pessoal'!J62+'BD de Pessoal'!AB62</f>
        <v>0</v>
      </c>
      <c r="K62" s="3">
        <f>'BD de Pessoal'!K62+'BD de Pessoal'!AC62</f>
        <v>0</v>
      </c>
      <c r="L62" s="3">
        <f>'BD de Pessoal'!L62+'BD de Pessoal'!AD62</f>
        <v>0</v>
      </c>
    </row>
    <row r="63" spans="1:12" ht="15.75" customHeight="1" x14ac:dyDescent="0.3">
      <c r="A63" t="s">
        <v>13</v>
      </c>
      <c r="B63">
        <v>105</v>
      </c>
      <c r="C63" s="9"/>
      <c r="D63" t="s">
        <v>486</v>
      </c>
      <c r="E63" s="3">
        <f>'BD de Pessoal'!E63+'BD de Pessoal'!W63</f>
        <v>92</v>
      </c>
      <c r="F63" s="3">
        <f>'BD de Pessoal'!F63+'BD de Pessoal'!X63</f>
        <v>3</v>
      </c>
      <c r="G63" s="3">
        <f>'BD de Pessoal'!G63+'BD de Pessoal'!Y63</f>
        <v>2</v>
      </c>
      <c r="H63" s="3">
        <f>'BD de Pessoal'!H63+'BD de Pessoal'!Z63</f>
        <v>1</v>
      </c>
      <c r="I63" s="3">
        <f>'BD de Pessoal'!I63+'BD de Pessoal'!AA63</f>
        <v>1</v>
      </c>
      <c r="J63" s="3">
        <f>'BD de Pessoal'!J63+'BD de Pessoal'!AB63</f>
        <v>0</v>
      </c>
      <c r="K63" s="3">
        <f>'BD de Pessoal'!K63+'BD de Pessoal'!AC63</f>
        <v>0</v>
      </c>
      <c r="L63" s="3">
        <f>'BD de Pessoal'!L63+'BD de Pessoal'!AD63</f>
        <v>0</v>
      </c>
    </row>
    <row r="64" spans="1:12" ht="15.75" customHeight="1" x14ac:dyDescent="0.3">
      <c r="A64" t="s">
        <v>13</v>
      </c>
      <c r="B64">
        <v>106</v>
      </c>
      <c r="C64" s="9"/>
      <c r="D64" t="s">
        <v>487</v>
      </c>
      <c r="E64" s="3">
        <f>'BD de Pessoal'!E64+'BD de Pessoal'!W64</f>
        <v>125</v>
      </c>
      <c r="F64" s="3">
        <f>'BD de Pessoal'!F64+'BD de Pessoal'!X64</f>
        <v>1</v>
      </c>
      <c r="G64" s="3">
        <f>'BD de Pessoal'!G64+'BD de Pessoal'!Y64</f>
        <v>2</v>
      </c>
      <c r="H64" s="3">
        <f>'BD de Pessoal'!H64+'BD de Pessoal'!Z64</f>
        <v>0</v>
      </c>
      <c r="I64" s="3">
        <f>'BD de Pessoal'!I64+'BD de Pessoal'!AA64</f>
        <v>2</v>
      </c>
      <c r="J64" s="3">
        <f>'BD de Pessoal'!J64+'BD de Pessoal'!AB64</f>
        <v>0</v>
      </c>
      <c r="K64" s="3">
        <f>'BD de Pessoal'!K64+'BD de Pessoal'!AC64</f>
        <v>0</v>
      </c>
      <c r="L64" s="3">
        <f>'BD de Pessoal'!L64+'BD de Pessoal'!AD64</f>
        <v>0</v>
      </c>
    </row>
    <row r="65" spans="1:12" ht="15.75" customHeight="1" x14ac:dyDescent="0.3">
      <c r="A65" t="s">
        <v>13</v>
      </c>
      <c r="B65">
        <v>107</v>
      </c>
      <c r="C65" s="9"/>
      <c r="D65" t="s">
        <v>488</v>
      </c>
      <c r="E65" s="3">
        <f>'BD de Pessoal'!E65+'BD de Pessoal'!W65</f>
        <v>177</v>
      </c>
      <c r="F65" s="3">
        <f>'BD de Pessoal'!F65+'BD de Pessoal'!X65</f>
        <v>1</v>
      </c>
      <c r="G65" s="3">
        <f>'BD de Pessoal'!G65+'BD de Pessoal'!Y65</f>
        <v>6</v>
      </c>
      <c r="H65" s="3">
        <f>'BD de Pessoal'!H65+'BD de Pessoal'!Z65</f>
        <v>5</v>
      </c>
      <c r="I65" s="3">
        <f>'BD de Pessoal'!I65+'BD de Pessoal'!AA65</f>
        <v>1</v>
      </c>
      <c r="J65" s="3">
        <f>'BD de Pessoal'!J65+'BD de Pessoal'!AB65</f>
        <v>0</v>
      </c>
      <c r="K65" s="3">
        <f>'BD de Pessoal'!K65+'BD de Pessoal'!AC65</f>
        <v>0</v>
      </c>
      <c r="L65" s="3">
        <f>'BD de Pessoal'!L65+'BD de Pessoal'!AD65</f>
        <v>0</v>
      </c>
    </row>
    <row r="66" spans="1:12" ht="15.75" customHeight="1" x14ac:dyDescent="0.3">
      <c r="A66" t="s">
        <v>13</v>
      </c>
      <c r="B66">
        <v>108</v>
      </c>
      <c r="C66" s="9"/>
      <c r="D66" t="s">
        <v>489</v>
      </c>
      <c r="E66" s="3">
        <f>'BD de Pessoal'!E66+'BD de Pessoal'!W66</f>
        <v>211</v>
      </c>
      <c r="F66" s="3">
        <f>'BD de Pessoal'!F66+'BD de Pessoal'!X66</f>
        <v>3</v>
      </c>
      <c r="G66" s="3">
        <f>'BD de Pessoal'!G66+'BD de Pessoal'!Y66</f>
        <v>2</v>
      </c>
      <c r="H66" s="3">
        <f>'BD de Pessoal'!H66+'BD de Pessoal'!Z66</f>
        <v>0</v>
      </c>
      <c r="I66" s="3">
        <f>'BD de Pessoal'!I66+'BD de Pessoal'!AA66</f>
        <v>0</v>
      </c>
      <c r="J66" s="3">
        <f>'BD de Pessoal'!J66+'BD de Pessoal'!AB66</f>
        <v>0</v>
      </c>
      <c r="K66" s="3">
        <f>'BD de Pessoal'!K66+'BD de Pessoal'!AC66</f>
        <v>0</v>
      </c>
      <c r="L66" s="3">
        <f>'BD de Pessoal'!L66+'BD de Pessoal'!AD66</f>
        <v>0</v>
      </c>
    </row>
    <row r="67" spans="1:12" ht="15.75" customHeight="1" x14ac:dyDescent="0.3">
      <c r="A67" t="s">
        <v>13</v>
      </c>
      <c r="B67">
        <v>109</v>
      </c>
      <c r="C67" s="9"/>
      <c r="D67" t="s">
        <v>490</v>
      </c>
      <c r="E67" s="3">
        <f>'BD de Pessoal'!E67+'BD de Pessoal'!W67</f>
        <v>247</v>
      </c>
      <c r="F67" s="3">
        <f>'BD de Pessoal'!F67+'BD de Pessoal'!X67</f>
        <v>3</v>
      </c>
      <c r="G67" s="3">
        <f>'BD de Pessoal'!G67+'BD de Pessoal'!Y67</f>
        <v>5</v>
      </c>
      <c r="H67" s="3">
        <f>'BD de Pessoal'!H67+'BD de Pessoal'!Z67</f>
        <v>4</v>
      </c>
      <c r="I67" s="3">
        <f>'BD de Pessoal'!I67+'BD de Pessoal'!AA67</f>
        <v>0</v>
      </c>
      <c r="J67" s="3">
        <f>'BD de Pessoal'!J67+'BD de Pessoal'!AB67</f>
        <v>0</v>
      </c>
      <c r="K67" s="3">
        <f>'BD de Pessoal'!K67+'BD de Pessoal'!AC67</f>
        <v>0</v>
      </c>
      <c r="L67" s="3">
        <f>'BD de Pessoal'!L67+'BD de Pessoal'!AD67</f>
        <v>0</v>
      </c>
    </row>
    <row r="68" spans="1:12" ht="15.75" customHeight="1" x14ac:dyDescent="0.3">
      <c r="A68" t="s">
        <v>13</v>
      </c>
      <c r="B68">
        <v>110</v>
      </c>
      <c r="C68" s="9"/>
      <c r="D68" t="s">
        <v>491</v>
      </c>
      <c r="E68" s="3">
        <f>'BD de Pessoal'!E68+'BD de Pessoal'!W68</f>
        <v>253</v>
      </c>
      <c r="F68" s="3">
        <f>'BD de Pessoal'!F68+'BD de Pessoal'!X68</f>
        <v>5</v>
      </c>
      <c r="G68" s="3">
        <f>'BD de Pessoal'!G68+'BD de Pessoal'!Y68</f>
        <v>3</v>
      </c>
      <c r="H68" s="3">
        <f>'BD de Pessoal'!H68+'BD de Pessoal'!Z68</f>
        <v>5</v>
      </c>
      <c r="I68" s="3">
        <f>'BD de Pessoal'!I68+'BD de Pessoal'!AA68</f>
        <v>0</v>
      </c>
      <c r="J68" s="3">
        <f>'BD de Pessoal'!J68+'BD de Pessoal'!AB68</f>
        <v>0</v>
      </c>
      <c r="K68" s="3">
        <f>'BD de Pessoal'!K68+'BD de Pessoal'!AC68</f>
        <v>0</v>
      </c>
      <c r="L68" s="3">
        <f>'BD de Pessoal'!L68+'BD de Pessoal'!AD68</f>
        <v>0</v>
      </c>
    </row>
    <row r="69" spans="1:12" ht="15.75" customHeight="1" x14ac:dyDescent="0.3">
      <c r="A69" t="s">
        <v>13</v>
      </c>
      <c r="B69">
        <v>111</v>
      </c>
      <c r="C69" s="9"/>
      <c r="D69" t="s">
        <v>492</v>
      </c>
      <c r="E69" s="3">
        <f>'BD de Pessoal'!E69+'BD de Pessoal'!W69</f>
        <v>283</v>
      </c>
      <c r="F69" s="3">
        <f>'BD de Pessoal'!F69+'BD de Pessoal'!X69</f>
        <v>3</v>
      </c>
      <c r="G69" s="3">
        <f>'BD de Pessoal'!G69+'BD de Pessoal'!Y69</f>
        <v>5</v>
      </c>
      <c r="H69" s="3">
        <f>'BD de Pessoal'!H69+'BD de Pessoal'!Z69</f>
        <v>2</v>
      </c>
      <c r="I69" s="3">
        <f>'BD de Pessoal'!I69+'BD de Pessoal'!AA69</f>
        <v>0</v>
      </c>
      <c r="J69" s="3">
        <f>'BD de Pessoal'!J69+'BD de Pessoal'!AB69</f>
        <v>0</v>
      </c>
      <c r="K69" s="3">
        <f>'BD de Pessoal'!K69+'BD de Pessoal'!AC69</f>
        <v>0</v>
      </c>
      <c r="L69" s="3">
        <f>'BD de Pessoal'!L69+'BD de Pessoal'!AD69</f>
        <v>0</v>
      </c>
    </row>
    <row r="70" spans="1:12" ht="15.75" customHeight="1" x14ac:dyDescent="0.3">
      <c r="A70" t="s">
        <v>13</v>
      </c>
      <c r="B70">
        <v>112</v>
      </c>
      <c r="C70" s="9"/>
      <c r="D70" t="s">
        <v>493</v>
      </c>
      <c r="E70" s="3">
        <f>'BD de Pessoal'!E70+'BD de Pessoal'!W70</f>
        <v>301</v>
      </c>
      <c r="F70" s="3">
        <f>'BD de Pessoal'!F70+'BD de Pessoal'!X70</f>
        <v>6</v>
      </c>
      <c r="G70" s="3">
        <f>'BD de Pessoal'!G70+'BD de Pessoal'!Y70</f>
        <v>4</v>
      </c>
      <c r="H70" s="3">
        <f>'BD de Pessoal'!H70+'BD de Pessoal'!Z70</f>
        <v>5</v>
      </c>
      <c r="I70" s="3">
        <f>'BD de Pessoal'!I70+'BD de Pessoal'!AA70</f>
        <v>3</v>
      </c>
      <c r="J70" s="3">
        <f>'BD de Pessoal'!J70+'BD de Pessoal'!AB70</f>
        <v>0</v>
      </c>
      <c r="K70" s="3">
        <f>'BD de Pessoal'!K70+'BD de Pessoal'!AC70</f>
        <v>0</v>
      </c>
      <c r="L70" s="3">
        <f>'BD de Pessoal'!L70+'BD de Pessoal'!AD70</f>
        <v>0</v>
      </c>
    </row>
    <row r="71" spans="1:12" ht="15.75" customHeight="1" x14ac:dyDescent="0.3">
      <c r="A71" t="s">
        <v>13</v>
      </c>
      <c r="B71">
        <v>113</v>
      </c>
      <c r="C71" s="9"/>
      <c r="D71" t="s">
        <v>494</v>
      </c>
      <c r="E71" s="3">
        <f>'BD de Pessoal'!E71+'BD de Pessoal'!W71</f>
        <v>378</v>
      </c>
      <c r="F71" s="3">
        <f>'BD de Pessoal'!F71+'BD de Pessoal'!X71</f>
        <v>13</v>
      </c>
      <c r="G71" s="3">
        <f>'BD de Pessoal'!G71+'BD de Pessoal'!Y71</f>
        <v>7</v>
      </c>
      <c r="H71" s="3">
        <f>'BD de Pessoal'!H71+'BD de Pessoal'!Z71</f>
        <v>3</v>
      </c>
      <c r="I71" s="3">
        <f>'BD de Pessoal'!I71+'BD de Pessoal'!AA71</f>
        <v>1</v>
      </c>
      <c r="J71" s="3">
        <f>'BD de Pessoal'!J71+'BD de Pessoal'!AB71</f>
        <v>0</v>
      </c>
      <c r="K71" s="3">
        <f>'BD de Pessoal'!K71+'BD de Pessoal'!AC71</f>
        <v>0</v>
      </c>
      <c r="L71" s="3">
        <f>'BD de Pessoal'!L71+'BD de Pessoal'!AD71</f>
        <v>0</v>
      </c>
    </row>
    <row r="72" spans="1:12" ht="15.75" customHeight="1" x14ac:dyDescent="0.3">
      <c r="A72" t="s">
        <v>13</v>
      </c>
      <c r="B72">
        <v>114</v>
      </c>
      <c r="C72" s="9"/>
      <c r="D72" t="s">
        <v>495</v>
      </c>
      <c r="E72" s="3">
        <f>'BD de Pessoal'!E72+'BD de Pessoal'!W72</f>
        <v>377</v>
      </c>
      <c r="F72" s="3">
        <f>'BD de Pessoal'!F72+'BD de Pessoal'!X72</f>
        <v>10</v>
      </c>
      <c r="G72" s="3">
        <f>'BD de Pessoal'!G72+'BD de Pessoal'!Y72</f>
        <v>7</v>
      </c>
      <c r="H72" s="3">
        <f>'BD de Pessoal'!H72+'BD de Pessoal'!Z72</f>
        <v>1</v>
      </c>
      <c r="I72" s="3">
        <f>'BD de Pessoal'!I72+'BD de Pessoal'!AA72</f>
        <v>1</v>
      </c>
      <c r="J72" s="3">
        <f>'BD de Pessoal'!J72+'BD de Pessoal'!AB72</f>
        <v>0</v>
      </c>
      <c r="K72" s="3">
        <f>'BD de Pessoal'!K72+'BD de Pessoal'!AC72</f>
        <v>0</v>
      </c>
      <c r="L72" s="3">
        <f>'BD de Pessoal'!L72+'BD de Pessoal'!AD72</f>
        <v>0</v>
      </c>
    </row>
    <row r="73" spans="1:12" ht="15.75" customHeight="1" x14ac:dyDescent="0.3">
      <c r="A73" t="s">
        <v>13</v>
      </c>
      <c r="B73">
        <v>115</v>
      </c>
      <c r="C73" s="9"/>
      <c r="D73" t="s">
        <v>496</v>
      </c>
      <c r="E73" s="3">
        <f>'BD de Pessoal'!E73+'BD de Pessoal'!W73</f>
        <v>478</v>
      </c>
      <c r="F73" s="3">
        <f>'BD de Pessoal'!F73+'BD de Pessoal'!X73</f>
        <v>10</v>
      </c>
      <c r="G73" s="3">
        <f>'BD de Pessoal'!G73+'BD de Pessoal'!Y73</f>
        <v>9</v>
      </c>
      <c r="H73" s="3">
        <f>'BD de Pessoal'!H73+'BD de Pessoal'!Z73</f>
        <v>6</v>
      </c>
      <c r="I73" s="3">
        <f>'BD de Pessoal'!I73+'BD de Pessoal'!AA73</f>
        <v>0</v>
      </c>
      <c r="J73" s="3">
        <f>'BD de Pessoal'!J73+'BD de Pessoal'!AB73</f>
        <v>0</v>
      </c>
      <c r="K73" s="3">
        <f>'BD de Pessoal'!K73+'BD de Pessoal'!AC73</f>
        <v>0</v>
      </c>
      <c r="L73" s="3">
        <f>'BD de Pessoal'!L73+'BD de Pessoal'!AD73</f>
        <v>0</v>
      </c>
    </row>
    <row r="74" spans="1:12" ht="15.75" customHeight="1" x14ac:dyDescent="0.3">
      <c r="A74" t="s">
        <v>13</v>
      </c>
      <c r="B74">
        <v>116</v>
      </c>
      <c r="C74" s="9"/>
      <c r="D74" t="s">
        <v>497</v>
      </c>
      <c r="E74" s="3">
        <f>'BD de Pessoal'!E74+'BD de Pessoal'!W74</f>
        <v>1429</v>
      </c>
      <c r="F74" s="3">
        <f>'BD de Pessoal'!F74+'BD de Pessoal'!X74</f>
        <v>25</v>
      </c>
      <c r="G74" s="3">
        <f>'BD de Pessoal'!G74+'BD de Pessoal'!Y74</f>
        <v>46</v>
      </c>
      <c r="H74" s="3">
        <f>'BD de Pessoal'!H74+'BD de Pessoal'!Z74</f>
        <v>17</v>
      </c>
      <c r="I74" s="3">
        <f>'BD de Pessoal'!I74+'BD de Pessoal'!AA74</f>
        <v>1</v>
      </c>
      <c r="J74" s="3">
        <f>'BD de Pessoal'!J74+'BD de Pessoal'!AB74</f>
        <v>1</v>
      </c>
      <c r="K74" s="3">
        <f>'BD de Pessoal'!K74+'BD de Pessoal'!AC74</f>
        <v>0</v>
      </c>
      <c r="L74" s="3">
        <f>'BD de Pessoal'!L74+'BD de Pessoal'!AD74</f>
        <v>0</v>
      </c>
    </row>
    <row r="75" spans="1:12" ht="15.75" customHeight="1" x14ac:dyDescent="0.3">
      <c r="A75" t="s">
        <v>13</v>
      </c>
      <c r="B75">
        <v>202</v>
      </c>
      <c r="C75" s="9"/>
      <c r="D75" t="s">
        <v>484</v>
      </c>
      <c r="E75" s="3">
        <f>'BD de Pessoal'!E75+'BD de Pessoal'!W75</f>
        <v>1</v>
      </c>
      <c r="F75" s="3">
        <f>'BD de Pessoal'!F75+'BD de Pessoal'!X75</f>
        <v>0</v>
      </c>
      <c r="G75" s="3">
        <f>'BD de Pessoal'!G75+'BD de Pessoal'!Y75</f>
        <v>0</v>
      </c>
      <c r="H75" s="3">
        <f>'BD de Pessoal'!H75+'BD de Pessoal'!Z75</f>
        <v>0</v>
      </c>
      <c r="I75" s="3">
        <f>'BD de Pessoal'!I75+'BD de Pessoal'!AA75</f>
        <v>0</v>
      </c>
      <c r="J75" s="3">
        <f>'BD de Pessoal'!J75+'BD de Pessoal'!AB75</f>
        <v>0</v>
      </c>
      <c r="K75" s="3">
        <f>'BD de Pessoal'!K75+'BD de Pessoal'!AC75</f>
        <v>0</v>
      </c>
      <c r="L75" s="3">
        <f>'BD de Pessoal'!L75+'BD de Pessoal'!AD75</f>
        <v>0</v>
      </c>
    </row>
    <row r="76" spans="1:12" ht="15.75" customHeight="1" x14ac:dyDescent="0.3">
      <c r="A76" t="s">
        <v>13</v>
      </c>
      <c r="B76">
        <v>203</v>
      </c>
      <c r="C76" s="9"/>
      <c r="D76" t="s">
        <v>485</v>
      </c>
      <c r="E76" s="3">
        <f>'BD de Pessoal'!E76+'BD de Pessoal'!W76</f>
        <v>0</v>
      </c>
      <c r="F76" s="3">
        <f>'BD de Pessoal'!F76+'BD de Pessoal'!X76</f>
        <v>0</v>
      </c>
      <c r="G76" s="3">
        <f>'BD de Pessoal'!G76+'BD de Pessoal'!Y76</f>
        <v>1</v>
      </c>
      <c r="H76" s="3">
        <f>'BD de Pessoal'!H76+'BD de Pessoal'!Z76</f>
        <v>0</v>
      </c>
      <c r="I76" s="3">
        <f>'BD de Pessoal'!I76+'BD de Pessoal'!AA76</f>
        <v>0</v>
      </c>
      <c r="J76" s="3">
        <f>'BD de Pessoal'!J76+'BD de Pessoal'!AB76</f>
        <v>0</v>
      </c>
      <c r="K76" s="3">
        <f>'BD de Pessoal'!K76+'BD de Pessoal'!AC76</f>
        <v>0</v>
      </c>
      <c r="L76" s="3">
        <f>'BD de Pessoal'!L76+'BD de Pessoal'!AD76</f>
        <v>0</v>
      </c>
    </row>
    <row r="77" spans="1:12" ht="15.75" customHeight="1" x14ac:dyDescent="0.3">
      <c r="A77" t="s">
        <v>13</v>
      </c>
      <c r="B77">
        <v>204</v>
      </c>
      <c r="C77" s="9"/>
      <c r="D77" t="s">
        <v>486</v>
      </c>
      <c r="E77" s="3">
        <f>'BD de Pessoal'!E77+'BD de Pessoal'!W77</f>
        <v>3</v>
      </c>
      <c r="F77" s="3">
        <f>'BD de Pessoal'!F77+'BD de Pessoal'!X77</f>
        <v>0</v>
      </c>
      <c r="G77" s="3">
        <f>'BD de Pessoal'!G77+'BD de Pessoal'!Y77</f>
        <v>0</v>
      </c>
      <c r="H77" s="3">
        <f>'BD de Pessoal'!H77+'BD de Pessoal'!Z77</f>
        <v>0</v>
      </c>
      <c r="I77" s="3">
        <f>'BD de Pessoal'!I77+'BD de Pessoal'!AA77</f>
        <v>0</v>
      </c>
      <c r="J77" s="3">
        <f>'BD de Pessoal'!J77+'BD de Pessoal'!AB77</f>
        <v>0</v>
      </c>
      <c r="K77" s="3">
        <f>'BD de Pessoal'!K77+'BD de Pessoal'!AC77</f>
        <v>0</v>
      </c>
      <c r="L77" s="3">
        <f>'BD de Pessoal'!L77+'BD de Pessoal'!AD77</f>
        <v>0</v>
      </c>
    </row>
    <row r="78" spans="1:12" ht="15.75" customHeight="1" x14ac:dyDescent="0.3">
      <c r="A78" t="s">
        <v>13</v>
      </c>
      <c r="B78">
        <v>205</v>
      </c>
      <c r="C78" s="9"/>
      <c r="D78" t="s">
        <v>487</v>
      </c>
      <c r="E78" s="3">
        <f>'BD de Pessoal'!E78+'BD de Pessoal'!W78</f>
        <v>1</v>
      </c>
      <c r="F78" s="3">
        <f>'BD de Pessoal'!F78+'BD de Pessoal'!X78</f>
        <v>0</v>
      </c>
      <c r="G78" s="3">
        <f>'BD de Pessoal'!G78+'BD de Pessoal'!Y78</f>
        <v>0</v>
      </c>
      <c r="H78" s="3">
        <f>'BD de Pessoal'!H78+'BD de Pessoal'!Z78</f>
        <v>1</v>
      </c>
      <c r="I78" s="3">
        <f>'BD de Pessoal'!I78+'BD de Pessoal'!AA78</f>
        <v>0</v>
      </c>
      <c r="J78" s="3">
        <f>'BD de Pessoal'!J78+'BD de Pessoal'!AB78</f>
        <v>0</v>
      </c>
      <c r="K78" s="3">
        <f>'BD de Pessoal'!K78+'BD de Pessoal'!AC78</f>
        <v>0</v>
      </c>
      <c r="L78" s="3">
        <f>'BD de Pessoal'!L78+'BD de Pessoal'!AD78</f>
        <v>0</v>
      </c>
    </row>
    <row r="79" spans="1:12" ht="15.75" customHeight="1" x14ac:dyDescent="0.3">
      <c r="A79" t="s">
        <v>13</v>
      </c>
      <c r="B79">
        <v>206</v>
      </c>
      <c r="C79" s="9"/>
      <c r="D79" t="s">
        <v>488</v>
      </c>
      <c r="E79" s="3">
        <f>'BD de Pessoal'!E79+'BD de Pessoal'!W79</f>
        <v>5</v>
      </c>
      <c r="F79" s="3">
        <f>'BD de Pessoal'!F79+'BD de Pessoal'!X79</f>
        <v>0</v>
      </c>
      <c r="G79" s="3">
        <f>'BD de Pessoal'!G79+'BD de Pessoal'!Y79</f>
        <v>1</v>
      </c>
      <c r="H79" s="3">
        <f>'BD de Pessoal'!H79+'BD de Pessoal'!Z79</f>
        <v>0</v>
      </c>
      <c r="I79" s="3">
        <f>'BD de Pessoal'!I79+'BD de Pessoal'!AA79</f>
        <v>0</v>
      </c>
      <c r="J79" s="3">
        <f>'BD de Pessoal'!J79+'BD de Pessoal'!AB79</f>
        <v>0</v>
      </c>
      <c r="K79" s="3">
        <f>'BD de Pessoal'!K79+'BD de Pessoal'!AC79</f>
        <v>0</v>
      </c>
      <c r="L79" s="3">
        <f>'BD de Pessoal'!L79+'BD de Pessoal'!AD79</f>
        <v>0</v>
      </c>
    </row>
    <row r="80" spans="1:12" ht="15.75" customHeight="1" x14ac:dyDescent="0.3">
      <c r="A80" t="s">
        <v>13</v>
      </c>
      <c r="B80">
        <v>207</v>
      </c>
      <c r="C80" s="9"/>
      <c r="D80" t="s">
        <v>489</v>
      </c>
      <c r="E80" s="3">
        <f>'BD de Pessoal'!E80+'BD de Pessoal'!W80</f>
        <v>2</v>
      </c>
      <c r="F80" s="3">
        <f>'BD de Pessoal'!F80+'BD de Pessoal'!X80</f>
        <v>0</v>
      </c>
      <c r="G80" s="3">
        <f>'BD de Pessoal'!G80+'BD de Pessoal'!Y80</f>
        <v>1</v>
      </c>
      <c r="H80" s="3">
        <f>'BD de Pessoal'!H80+'BD de Pessoal'!Z80</f>
        <v>0</v>
      </c>
      <c r="I80" s="3">
        <f>'BD de Pessoal'!I80+'BD de Pessoal'!AA80</f>
        <v>0</v>
      </c>
      <c r="J80" s="3">
        <f>'BD de Pessoal'!J80+'BD de Pessoal'!AB80</f>
        <v>0</v>
      </c>
      <c r="K80" s="3">
        <f>'BD de Pessoal'!K80+'BD de Pessoal'!AC80</f>
        <v>0</v>
      </c>
      <c r="L80" s="3">
        <f>'BD de Pessoal'!L80+'BD de Pessoal'!AD80</f>
        <v>0</v>
      </c>
    </row>
    <row r="81" spans="1:12" ht="15.75" customHeight="1" x14ac:dyDescent="0.3">
      <c r="A81" t="s">
        <v>13</v>
      </c>
      <c r="B81">
        <v>208</v>
      </c>
      <c r="C81" s="9"/>
      <c r="D81" t="s">
        <v>490</v>
      </c>
      <c r="E81" s="3">
        <f>'BD de Pessoal'!E81+'BD de Pessoal'!W81</f>
        <v>7</v>
      </c>
      <c r="F81" s="3">
        <f>'BD de Pessoal'!F81+'BD de Pessoal'!X81</f>
        <v>0</v>
      </c>
      <c r="G81" s="3">
        <f>'BD de Pessoal'!G81+'BD de Pessoal'!Y81</f>
        <v>1</v>
      </c>
      <c r="H81" s="3">
        <f>'BD de Pessoal'!H81+'BD de Pessoal'!Z81</f>
        <v>0</v>
      </c>
      <c r="I81" s="3">
        <f>'BD de Pessoal'!I81+'BD de Pessoal'!AA81</f>
        <v>0</v>
      </c>
      <c r="J81" s="3">
        <f>'BD de Pessoal'!J81+'BD de Pessoal'!AB81</f>
        <v>0</v>
      </c>
      <c r="K81" s="3">
        <f>'BD de Pessoal'!K81+'BD de Pessoal'!AC81</f>
        <v>0</v>
      </c>
      <c r="L81" s="3">
        <f>'BD de Pessoal'!L81+'BD de Pessoal'!AD81</f>
        <v>0</v>
      </c>
    </row>
    <row r="82" spans="1:12" ht="15.75" customHeight="1" x14ac:dyDescent="0.3">
      <c r="A82" t="s">
        <v>13</v>
      </c>
      <c r="B82">
        <v>209</v>
      </c>
      <c r="C82" s="9"/>
      <c r="D82" t="s">
        <v>491</v>
      </c>
      <c r="E82" s="3">
        <f>'BD de Pessoal'!E82+'BD de Pessoal'!W82</f>
        <v>4</v>
      </c>
      <c r="F82" s="3">
        <f>'BD de Pessoal'!F82+'BD de Pessoal'!X82</f>
        <v>0</v>
      </c>
      <c r="G82" s="3">
        <f>'BD de Pessoal'!G82+'BD de Pessoal'!Y82</f>
        <v>0</v>
      </c>
      <c r="H82" s="3">
        <f>'BD de Pessoal'!H82+'BD de Pessoal'!Z82</f>
        <v>1</v>
      </c>
      <c r="I82" s="3">
        <f>'BD de Pessoal'!I82+'BD de Pessoal'!AA82</f>
        <v>0</v>
      </c>
      <c r="J82" s="3">
        <f>'BD de Pessoal'!J82+'BD de Pessoal'!AB82</f>
        <v>0</v>
      </c>
      <c r="K82" s="3">
        <f>'BD de Pessoal'!K82+'BD de Pessoal'!AC82</f>
        <v>0</v>
      </c>
      <c r="L82" s="3">
        <f>'BD de Pessoal'!L82+'BD de Pessoal'!AD82</f>
        <v>0</v>
      </c>
    </row>
    <row r="83" spans="1:12" ht="15.75" customHeight="1" x14ac:dyDescent="0.3">
      <c r="A83" t="s">
        <v>13</v>
      </c>
      <c r="B83">
        <v>210</v>
      </c>
      <c r="C83" s="9"/>
      <c r="D83" t="s">
        <v>492</v>
      </c>
      <c r="E83" s="3">
        <f>'BD de Pessoal'!E83+'BD de Pessoal'!W83</f>
        <v>8</v>
      </c>
      <c r="F83" s="3">
        <f>'BD de Pessoal'!F83+'BD de Pessoal'!X83</f>
        <v>0</v>
      </c>
      <c r="G83" s="3">
        <f>'BD de Pessoal'!G83+'BD de Pessoal'!Y83</f>
        <v>1</v>
      </c>
      <c r="H83" s="3">
        <f>'BD de Pessoal'!H83+'BD de Pessoal'!Z83</f>
        <v>1</v>
      </c>
      <c r="I83" s="3">
        <f>'BD de Pessoal'!I83+'BD de Pessoal'!AA83</f>
        <v>0</v>
      </c>
      <c r="J83" s="3">
        <f>'BD de Pessoal'!J83+'BD de Pessoal'!AB83</f>
        <v>0</v>
      </c>
      <c r="K83" s="3">
        <f>'BD de Pessoal'!K83+'BD de Pessoal'!AC83</f>
        <v>0</v>
      </c>
      <c r="L83" s="3">
        <f>'BD de Pessoal'!L83+'BD de Pessoal'!AD83</f>
        <v>0</v>
      </c>
    </row>
    <row r="84" spans="1:12" ht="15.75" customHeight="1" x14ac:dyDescent="0.3">
      <c r="A84" t="s">
        <v>13</v>
      </c>
      <c r="B84">
        <v>211</v>
      </c>
      <c r="C84" s="9"/>
      <c r="D84" t="s">
        <v>493</v>
      </c>
      <c r="E84" s="3">
        <f>'BD de Pessoal'!E84+'BD de Pessoal'!W84</f>
        <v>13</v>
      </c>
      <c r="F84" s="3">
        <f>'BD de Pessoal'!F84+'BD de Pessoal'!X84</f>
        <v>2</v>
      </c>
      <c r="G84" s="3">
        <f>'BD de Pessoal'!G84+'BD de Pessoal'!Y84</f>
        <v>1</v>
      </c>
      <c r="H84" s="3">
        <f>'BD de Pessoal'!H84+'BD de Pessoal'!Z84</f>
        <v>1</v>
      </c>
      <c r="I84" s="3">
        <f>'BD de Pessoal'!I84+'BD de Pessoal'!AA84</f>
        <v>1</v>
      </c>
      <c r="J84" s="3">
        <f>'BD de Pessoal'!J84+'BD de Pessoal'!AB84</f>
        <v>0</v>
      </c>
      <c r="K84" s="3">
        <f>'BD de Pessoal'!K84+'BD de Pessoal'!AC84</f>
        <v>0</v>
      </c>
      <c r="L84" s="3">
        <f>'BD de Pessoal'!L84+'BD de Pessoal'!AD84</f>
        <v>0</v>
      </c>
    </row>
    <row r="85" spans="1:12" ht="15.75" customHeight="1" x14ac:dyDescent="0.3">
      <c r="A85" t="s">
        <v>13</v>
      </c>
      <c r="B85">
        <v>212</v>
      </c>
      <c r="C85" s="9"/>
      <c r="D85" t="s">
        <v>494</v>
      </c>
      <c r="E85" s="3">
        <f>'BD de Pessoal'!E85+'BD de Pessoal'!W85</f>
        <v>18</v>
      </c>
      <c r="F85" s="3">
        <f>'BD de Pessoal'!F85+'BD de Pessoal'!X85</f>
        <v>0</v>
      </c>
      <c r="G85" s="3">
        <f>'BD de Pessoal'!G85+'BD de Pessoal'!Y85</f>
        <v>2</v>
      </c>
      <c r="H85" s="3">
        <f>'BD de Pessoal'!H85+'BD de Pessoal'!Z85</f>
        <v>2</v>
      </c>
      <c r="I85" s="3">
        <f>'BD de Pessoal'!I85+'BD de Pessoal'!AA85</f>
        <v>1</v>
      </c>
      <c r="J85" s="3">
        <f>'BD de Pessoal'!J85+'BD de Pessoal'!AB85</f>
        <v>1</v>
      </c>
      <c r="K85" s="3">
        <f>'BD de Pessoal'!K85+'BD de Pessoal'!AC85</f>
        <v>0</v>
      </c>
      <c r="L85" s="3">
        <f>'BD de Pessoal'!L85+'BD de Pessoal'!AD85</f>
        <v>0</v>
      </c>
    </row>
    <row r="86" spans="1:12" ht="15.75" customHeight="1" x14ac:dyDescent="0.3">
      <c r="A86" t="s">
        <v>13</v>
      </c>
      <c r="B86">
        <v>213</v>
      </c>
      <c r="C86" s="9"/>
      <c r="D86" t="s">
        <v>495</v>
      </c>
      <c r="E86" s="3">
        <f>'BD de Pessoal'!E86+'BD de Pessoal'!W86</f>
        <v>31</v>
      </c>
      <c r="F86" s="3">
        <f>'BD de Pessoal'!F86+'BD de Pessoal'!X86</f>
        <v>4</v>
      </c>
      <c r="G86" s="3">
        <f>'BD de Pessoal'!G86+'BD de Pessoal'!Y86</f>
        <v>3</v>
      </c>
      <c r="H86" s="3">
        <f>'BD de Pessoal'!H86+'BD de Pessoal'!Z86</f>
        <v>0</v>
      </c>
      <c r="I86" s="3">
        <f>'BD de Pessoal'!I86+'BD de Pessoal'!AA86</f>
        <v>0</v>
      </c>
      <c r="J86" s="3">
        <f>'BD de Pessoal'!J86+'BD de Pessoal'!AB86</f>
        <v>1</v>
      </c>
      <c r="K86" s="3">
        <f>'BD de Pessoal'!K86+'BD de Pessoal'!AC86</f>
        <v>0</v>
      </c>
      <c r="L86" s="3">
        <f>'BD de Pessoal'!L86+'BD de Pessoal'!AD86</f>
        <v>0</v>
      </c>
    </row>
    <row r="87" spans="1:12" ht="15.75" customHeight="1" x14ac:dyDescent="0.3">
      <c r="A87" t="s">
        <v>13</v>
      </c>
      <c r="B87">
        <v>214</v>
      </c>
      <c r="C87" s="9"/>
      <c r="D87" t="s">
        <v>496</v>
      </c>
      <c r="E87" s="3">
        <f>'BD de Pessoal'!E87+'BD de Pessoal'!W87</f>
        <v>36</v>
      </c>
      <c r="F87" s="3">
        <f>'BD de Pessoal'!F87+'BD de Pessoal'!X87</f>
        <v>5</v>
      </c>
      <c r="G87" s="3">
        <f>'BD de Pessoal'!G87+'BD de Pessoal'!Y87</f>
        <v>5</v>
      </c>
      <c r="H87" s="3">
        <f>'BD de Pessoal'!H87+'BD de Pessoal'!Z87</f>
        <v>3</v>
      </c>
      <c r="I87" s="3">
        <f>'BD de Pessoal'!I87+'BD de Pessoal'!AA87</f>
        <v>1</v>
      </c>
      <c r="J87" s="3">
        <f>'BD de Pessoal'!J87+'BD de Pessoal'!AB87</f>
        <v>0</v>
      </c>
      <c r="K87" s="3">
        <f>'BD de Pessoal'!K87+'BD de Pessoal'!AC87</f>
        <v>0</v>
      </c>
      <c r="L87" s="3">
        <f>'BD de Pessoal'!L87+'BD de Pessoal'!AD87</f>
        <v>0</v>
      </c>
    </row>
    <row r="88" spans="1:12" ht="15.75" customHeight="1" x14ac:dyDescent="0.3">
      <c r="A88" t="s">
        <v>13</v>
      </c>
      <c r="B88">
        <v>215</v>
      </c>
      <c r="C88" s="9"/>
      <c r="D88" t="s">
        <v>497</v>
      </c>
      <c r="E88" s="3">
        <f>'BD de Pessoal'!E88+'BD de Pessoal'!W88</f>
        <v>49</v>
      </c>
      <c r="F88" s="3">
        <f>'BD de Pessoal'!F88+'BD de Pessoal'!X88</f>
        <v>4</v>
      </c>
      <c r="G88" s="3">
        <f>'BD de Pessoal'!G88+'BD de Pessoal'!Y88</f>
        <v>5</v>
      </c>
      <c r="H88" s="3">
        <f>'BD de Pessoal'!H88+'BD de Pessoal'!Z88</f>
        <v>2</v>
      </c>
      <c r="I88" s="3">
        <f>'BD de Pessoal'!I88+'BD de Pessoal'!AA88</f>
        <v>3</v>
      </c>
      <c r="J88" s="3">
        <f>'BD de Pessoal'!J88+'BD de Pessoal'!AB88</f>
        <v>0</v>
      </c>
      <c r="K88" s="3">
        <f>'BD de Pessoal'!K88+'BD de Pessoal'!AC88</f>
        <v>0</v>
      </c>
      <c r="L88" s="3">
        <f>'BD de Pessoal'!L88+'BD de Pessoal'!AD88</f>
        <v>0</v>
      </c>
    </row>
    <row r="89" spans="1:12" ht="15.75" customHeight="1" x14ac:dyDescent="0.3">
      <c r="A89" t="s">
        <v>13</v>
      </c>
      <c r="B89">
        <v>216</v>
      </c>
      <c r="C89" s="9"/>
      <c r="D89" t="s">
        <v>498</v>
      </c>
      <c r="E89" s="3">
        <f>'BD de Pessoal'!E89+'BD de Pessoal'!W89</f>
        <v>321</v>
      </c>
      <c r="F89" s="3">
        <f>'BD de Pessoal'!F89+'BD de Pessoal'!X89</f>
        <v>21</v>
      </c>
      <c r="G89" s="3">
        <f>'BD de Pessoal'!G89+'BD de Pessoal'!Y89</f>
        <v>48</v>
      </c>
      <c r="H89" s="3">
        <f>'BD de Pessoal'!H89+'BD de Pessoal'!Z89</f>
        <v>10</v>
      </c>
      <c r="I89" s="3">
        <f>'BD de Pessoal'!I89+'BD de Pessoal'!AA89</f>
        <v>10</v>
      </c>
      <c r="J89" s="3">
        <f>'BD de Pessoal'!J89+'BD de Pessoal'!AB89</f>
        <v>0</v>
      </c>
      <c r="K89" s="3">
        <f>'BD de Pessoal'!K89+'BD de Pessoal'!AC89</f>
        <v>0</v>
      </c>
      <c r="L89" s="3">
        <f>'BD de Pessoal'!L89+'BD de Pessoal'!AD89</f>
        <v>0</v>
      </c>
    </row>
    <row r="90" spans="1:12" ht="15.75" customHeight="1" x14ac:dyDescent="0.3">
      <c r="A90" t="s">
        <v>13</v>
      </c>
      <c r="B90">
        <v>303</v>
      </c>
      <c r="C90" s="9"/>
      <c r="D90" t="s">
        <v>486</v>
      </c>
      <c r="E90" s="3">
        <f>'BD de Pessoal'!E90+'BD de Pessoal'!W90</f>
        <v>0</v>
      </c>
      <c r="F90" s="3">
        <f>'BD de Pessoal'!F90+'BD de Pessoal'!X90</f>
        <v>1</v>
      </c>
      <c r="G90" s="3">
        <f>'BD de Pessoal'!G90+'BD de Pessoal'!Y90</f>
        <v>0</v>
      </c>
      <c r="H90" s="3">
        <f>'BD de Pessoal'!H90+'BD de Pessoal'!Z90</f>
        <v>0</v>
      </c>
      <c r="I90" s="3">
        <f>'BD de Pessoal'!I90+'BD de Pessoal'!AA90</f>
        <v>0</v>
      </c>
      <c r="J90" s="3">
        <f>'BD de Pessoal'!J90+'BD de Pessoal'!AB90</f>
        <v>0</v>
      </c>
      <c r="K90" s="3">
        <f>'BD de Pessoal'!K90+'BD de Pessoal'!AC90</f>
        <v>0</v>
      </c>
      <c r="L90" s="3">
        <f>'BD de Pessoal'!L90+'BD de Pessoal'!AD90</f>
        <v>0</v>
      </c>
    </row>
    <row r="91" spans="1:12" ht="15.75" customHeight="1" x14ac:dyDescent="0.3">
      <c r="A91" t="s">
        <v>13</v>
      </c>
      <c r="B91">
        <v>304</v>
      </c>
      <c r="C91" s="9"/>
      <c r="D91" t="s">
        <v>487</v>
      </c>
      <c r="E91" s="3">
        <f>'BD de Pessoal'!E91+'BD de Pessoal'!W91</f>
        <v>2</v>
      </c>
      <c r="F91" s="3">
        <f>'BD de Pessoal'!F91+'BD de Pessoal'!X91</f>
        <v>0</v>
      </c>
      <c r="G91" s="3">
        <f>'BD de Pessoal'!G91+'BD de Pessoal'!Y91</f>
        <v>1</v>
      </c>
      <c r="H91" s="3">
        <f>'BD de Pessoal'!H91+'BD de Pessoal'!Z91</f>
        <v>0</v>
      </c>
      <c r="I91" s="3">
        <f>'BD de Pessoal'!I91+'BD de Pessoal'!AA91</f>
        <v>0</v>
      </c>
      <c r="J91" s="3">
        <f>'BD de Pessoal'!J91+'BD de Pessoal'!AB91</f>
        <v>0</v>
      </c>
      <c r="K91" s="3">
        <f>'BD de Pessoal'!K91+'BD de Pessoal'!AC91</f>
        <v>0</v>
      </c>
      <c r="L91" s="3">
        <f>'BD de Pessoal'!L91+'BD de Pessoal'!AD91</f>
        <v>0</v>
      </c>
    </row>
    <row r="92" spans="1:12" ht="15.75" customHeight="1" x14ac:dyDescent="0.3">
      <c r="A92" t="s">
        <v>13</v>
      </c>
      <c r="B92">
        <v>305</v>
      </c>
      <c r="C92" s="9"/>
      <c r="D92" t="s">
        <v>488</v>
      </c>
      <c r="E92" s="3">
        <f>'BD de Pessoal'!E92+'BD de Pessoal'!W92</f>
        <v>1</v>
      </c>
      <c r="F92" s="3">
        <f>'BD de Pessoal'!F92+'BD de Pessoal'!X92</f>
        <v>1</v>
      </c>
      <c r="G92" s="3">
        <f>'BD de Pessoal'!G92+'BD de Pessoal'!Y92</f>
        <v>0</v>
      </c>
      <c r="H92" s="3">
        <f>'BD de Pessoal'!H92+'BD de Pessoal'!Z92</f>
        <v>1</v>
      </c>
      <c r="I92" s="3">
        <f>'BD de Pessoal'!I92+'BD de Pessoal'!AA92</f>
        <v>0</v>
      </c>
      <c r="J92" s="3">
        <f>'BD de Pessoal'!J92+'BD de Pessoal'!AB92</f>
        <v>0</v>
      </c>
      <c r="K92" s="3">
        <f>'BD de Pessoal'!K92+'BD de Pessoal'!AC92</f>
        <v>0</v>
      </c>
      <c r="L92" s="3">
        <f>'BD de Pessoal'!L92+'BD de Pessoal'!AD92</f>
        <v>0</v>
      </c>
    </row>
    <row r="93" spans="1:12" ht="15.75" customHeight="1" x14ac:dyDescent="0.3">
      <c r="A93" t="s">
        <v>13</v>
      </c>
      <c r="B93">
        <v>306</v>
      </c>
      <c r="C93" s="9"/>
      <c r="D93" t="s">
        <v>489</v>
      </c>
      <c r="E93" s="3">
        <f>'BD de Pessoal'!E93+'BD de Pessoal'!W93</f>
        <v>4</v>
      </c>
      <c r="F93" s="3">
        <f>'BD de Pessoal'!F93+'BD de Pessoal'!X93</f>
        <v>0</v>
      </c>
      <c r="G93" s="3">
        <f>'BD de Pessoal'!G93+'BD de Pessoal'!Y93</f>
        <v>1</v>
      </c>
      <c r="H93" s="3">
        <f>'BD de Pessoal'!H93+'BD de Pessoal'!Z93</f>
        <v>0</v>
      </c>
      <c r="I93" s="3">
        <f>'BD de Pessoal'!I93+'BD de Pessoal'!AA93</f>
        <v>0</v>
      </c>
      <c r="J93" s="3">
        <f>'BD de Pessoal'!J93+'BD de Pessoal'!AB93</f>
        <v>0</v>
      </c>
      <c r="K93" s="3">
        <f>'BD de Pessoal'!K93+'BD de Pessoal'!AC93</f>
        <v>0</v>
      </c>
      <c r="L93" s="3">
        <f>'BD de Pessoal'!L93+'BD de Pessoal'!AD93</f>
        <v>0</v>
      </c>
    </row>
    <row r="94" spans="1:12" ht="15.75" customHeight="1" x14ac:dyDescent="0.3">
      <c r="A94" t="s">
        <v>13</v>
      </c>
      <c r="B94">
        <v>307</v>
      </c>
      <c r="C94" s="9"/>
      <c r="D94" t="s">
        <v>490</v>
      </c>
      <c r="E94" s="3">
        <f>'BD de Pessoal'!E94+'BD de Pessoal'!W94</f>
        <v>7</v>
      </c>
      <c r="F94" s="3">
        <f>'BD de Pessoal'!F94+'BD de Pessoal'!X94</f>
        <v>0</v>
      </c>
      <c r="G94" s="3">
        <f>'BD de Pessoal'!G94+'BD de Pessoal'!Y94</f>
        <v>1</v>
      </c>
      <c r="H94" s="3">
        <f>'BD de Pessoal'!H94+'BD de Pessoal'!Z94</f>
        <v>0</v>
      </c>
      <c r="I94" s="3">
        <f>'BD de Pessoal'!I94+'BD de Pessoal'!AA94</f>
        <v>0</v>
      </c>
      <c r="J94" s="3">
        <f>'BD de Pessoal'!J94+'BD de Pessoal'!AB94</f>
        <v>0</v>
      </c>
      <c r="K94" s="3">
        <f>'BD de Pessoal'!K94+'BD de Pessoal'!AC94</f>
        <v>0</v>
      </c>
      <c r="L94" s="3">
        <f>'BD de Pessoal'!L94+'BD de Pessoal'!AD94</f>
        <v>0</v>
      </c>
    </row>
    <row r="95" spans="1:12" ht="15.75" customHeight="1" x14ac:dyDescent="0.3">
      <c r="A95" t="s">
        <v>13</v>
      </c>
      <c r="B95">
        <v>308</v>
      </c>
      <c r="C95" s="9"/>
      <c r="D95" t="s">
        <v>491</v>
      </c>
      <c r="E95" s="3">
        <f>'BD de Pessoal'!E95+'BD de Pessoal'!W95</f>
        <v>15</v>
      </c>
      <c r="F95" s="3">
        <f>'BD de Pessoal'!F95+'BD de Pessoal'!X95</f>
        <v>0</v>
      </c>
      <c r="G95" s="3">
        <f>'BD de Pessoal'!G95+'BD de Pessoal'!Y95</f>
        <v>0</v>
      </c>
      <c r="H95" s="3">
        <f>'BD de Pessoal'!H95+'BD de Pessoal'!Z95</f>
        <v>1</v>
      </c>
      <c r="I95" s="3">
        <f>'BD de Pessoal'!I95+'BD de Pessoal'!AA95</f>
        <v>0</v>
      </c>
      <c r="J95" s="3">
        <f>'BD de Pessoal'!J95+'BD de Pessoal'!AB95</f>
        <v>0</v>
      </c>
      <c r="K95" s="3">
        <f>'BD de Pessoal'!K95+'BD de Pessoal'!AC95</f>
        <v>0</v>
      </c>
      <c r="L95" s="3">
        <f>'BD de Pessoal'!L95+'BD de Pessoal'!AD95</f>
        <v>0</v>
      </c>
    </row>
    <row r="96" spans="1:12" ht="15.75" customHeight="1" x14ac:dyDescent="0.3">
      <c r="A96" t="s">
        <v>13</v>
      </c>
      <c r="B96">
        <v>309</v>
      </c>
      <c r="C96" s="9"/>
      <c r="D96" t="s">
        <v>492</v>
      </c>
      <c r="E96" s="3">
        <f>'BD de Pessoal'!E96+'BD de Pessoal'!W96</f>
        <v>9</v>
      </c>
      <c r="F96" s="3">
        <f>'BD de Pessoal'!F96+'BD de Pessoal'!X96</f>
        <v>1</v>
      </c>
      <c r="G96" s="3">
        <f>'BD de Pessoal'!G96+'BD de Pessoal'!Y96</f>
        <v>0</v>
      </c>
      <c r="H96" s="3">
        <f>'BD de Pessoal'!H96+'BD de Pessoal'!Z96</f>
        <v>0</v>
      </c>
      <c r="I96" s="3">
        <f>'BD de Pessoal'!I96+'BD de Pessoal'!AA96</f>
        <v>0</v>
      </c>
      <c r="J96" s="3">
        <f>'BD de Pessoal'!J96+'BD de Pessoal'!AB96</f>
        <v>0</v>
      </c>
      <c r="K96" s="3">
        <f>'BD de Pessoal'!K96+'BD de Pessoal'!AC96</f>
        <v>0</v>
      </c>
      <c r="L96" s="3">
        <f>'BD de Pessoal'!L96+'BD de Pessoal'!AD96</f>
        <v>0</v>
      </c>
    </row>
    <row r="97" spans="1:12" ht="15.75" customHeight="1" x14ac:dyDescent="0.3">
      <c r="A97" t="s">
        <v>13</v>
      </c>
      <c r="B97">
        <v>310</v>
      </c>
      <c r="C97" s="9"/>
      <c r="D97" t="s">
        <v>493</v>
      </c>
      <c r="E97" s="3">
        <f>'BD de Pessoal'!E97+'BD de Pessoal'!W97</f>
        <v>10</v>
      </c>
      <c r="F97" s="3">
        <f>'BD de Pessoal'!F97+'BD de Pessoal'!X97</f>
        <v>2</v>
      </c>
      <c r="G97" s="3">
        <f>'BD de Pessoal'!G97+'BD de Pessoal'!Y97</f>
        <v>0</v>
      </c>
      <c r="H97" s="3">
        <f>'BD de Pessoal'!H97+'BD de Pessoal'!Z97</f>
        <v>1</v>
      </c>
      <c r="I97" s="3">
        <f>'BD de Pessoal'!I97+'BD de Pessoal'!AA97</f>
        <v>0</v>
      </c>
      <c r="J97" s="3">
        <f>'BD de Pessoal'!J97+'BD de Pessoal'!AB97</f>
        <v>0</v>
      </c>
      <c r="K97" s="3">
        <f>'BD de Pessoal'!K97+'BD de Pessoal'!AC97</f>
        <v>0</v>
      </c>
      <c r="L97" s="3">
        <f>'BD de Pessoal'!L97+'BD de Pessoal'!AD97</f>
        <v>0</v>
      </c>
    </row>
    <row r="98" spans="1:12" ht="15.75" customHeight="1" x14ac:dyDescent="0.3">
      <c r="A98" t="s">
        <v>13</v>
      </c>
      <c r="B98">
        <v>311</v>
      </c>
      <c r="C98" s="9"/>
      <c r="D98" t="s">
        <v>494</v>
      </c>
      <c r="E98" s="3">
        <f>'BD de Pessoal'!E98+'BD de Pessoal'!W98</f>
        <v>23</v>
      </c>
      <c r="F98" s="3">
        <f>'BD de Pessoal'!F98+'BD de Pessoal'!X98</f>
        <v>2</v>
      </c>
      <c r="G98" s="3">
        <f>'BD de Pessoal'!G98+'BD de Pessoal'!Y98</f>
        <v>2</v>
      </c>
      <c r="H98" s="3">
        <f>'BD de Pessoal'!H98+'BD de Pessoal'!Z98</f>
        <v>1</v>
      </c>
      <c r="I98" s="3">
        <f>'BD de Pessoal'!I98+'BD de Pessoal'!AA98</f>
        <v>0</v>
      </c>
      <c r="J98" s="3">
        <f>'BD de Pessoal'!J98+'BD de Pessoal'!AB98</f>
        <v>0</v>
      </c>
      <c r="K98" s="3">
        <f>'BD de Pessoal'!K98+'BD de Pessoal'!AC98</f>
        <v>0</v>
      </c>
      <c r="L98" s="3">
        <f>'BD de Pessoal'!L98+'BD de Pessoal'!AD98</f>
        <v>0</v>
      </c>
    </row>
    <row r="99" spans="1:12" ht="15.75" customHeight="1" x14ac:dyDescent="0.3">
      <c r="A99" t="s">
        <v>13</v>
      </c>
      <c r="B99">
        <v>312</v>
      </c>
      <c r="C99" s="9"/>
      <c r="D99" t="s">
        <v>495</v>
      </c>
      <c r="E99" s="3">
        <f>'BD de Pessoal'!E99+'BD de Pessoal'!W99</f>
        <v>20</v>
      </c>
      <c r="F99" s="3">
        <f>'BD de Pessoal'!F99+'BD de Pessoal'!X99</f>
        <v>3</v>
      </c>
      <c r="G99" s="3">
        <f>'BD de Pessoal'!G99+'BD de Pessoal'!Y99</f>
        <v>8</v>
      </c>
      <c r="H99" s="3">
        <f>'BD de Pessoal'!H99+'BD de Pessoal'!Z99</f>
        <v>6</v>
      </c>
      <c r="I99" s="3">
        <f>'BD de Pessoal'!I99+'BD de Pessoal'!AA99</f>
        <v>0</v>
      </c>
      <c r="J99" s="3">
        <f>'BD de Pessoal'!J99+'BD de Pessoal'!AB99</f>
        <v>0</v>
      </c>
      <c r="K99" s="3">
        <f>'BD de Pessoal'!K99+'BD de Pessoal'!AC99</f>
        <v>0</v>
      </c>
      <c r="L99" s="3">
        <f>'BD de Pessoal'!L99+'BD de Pessoal'!AD99</f>
        <v>0</v>
      </c>
    </row>
    <row r="100" spans="1:12" ht="15.75" customHeight="1" x14ac:dyDescent="0.3">
      <c r="A100" t="s">
        <v>13</v>
      </c>
      <c r="B100">
        <v>313</v>
      </c>
      <c r="C100" s="9"/>
      <c r="D100" t="s">
        <v>496</v>
      </c>
      <c r="E100" s="3">
        <f>'BD de Pessoal'!E100+'BD de Pessoal'!W100</f>
        <v>34</v>
      </c>
      <c r="F100" s="3">
        <f>'BD de Pessoal'!F100+'BD de Pessoal'!X100</f>
        <v>4</v>
      </c>
      <c r="G100" s="3">
        <f>'BD de Pessoal'!G100+'BD de Pessoal'!Y100</f>
        <v>4</v>
      </c>
      <c r="H100" s="3">
        <f>'BD de Pessoal'!H100+'BD de Pessoal'!Z100</f>
        <v>6</v>
      </c>
      <c r="I100" s="3">
        <f>'BD de Pessoal'!I100+'BD de Pessoal'!AA100</f>
        <v>1</v>
      </c>
      <c r="J100" s="3">
        <f>'BD de Pessoal'!J100+'BD de Pessoal'!AB100</f>
        <v>0</v>
      </c>
      <c r="K100" s="3">
        <f>'BD de Pessoal'!K100+'BD de Pessoal'!AC100</f>
        <v>0</v>
      </c>
      <c r="L100" s="3">
        <f>'BD de Pessoal'!L100+'BD de Pessoal'!AD100</f>
        <v>0</v>
      </c>
    </row>
    <row r="101" spans="1:12" ht="15.75" customHeight="1" x14ac:dyDescent="0.3">
      <c r="A101" t="s">
        <v>13</v>
      </c>
      <c r="B101">
        <v>314</v>
      </c>
      <c r="C101" s="9"/>
      <c r="D101" t="s">
        <v>497</v>
      </c>
      <c r="E101" s="3">
        <f>'BD de Pessoal'!E101+'BD de Pessoal'!W101</f>
        <v>43</v>
      </c>
      <c r="F101" s="3">
        <f>'BD de Pessoal'!F101+'BD de Pessoal'!X101</f>
        <v>3</v>
      </c>
      <c r="G101" s="3">
        <f>'BD de Pessoal'!G101+'BD de Pessoal'!Y101</f>
        <v>10</v>
      </c>
      <c r="H101" s="3">
        <f>'BD de Pessoal'!H101+'BD de Pessoal'!Z101</f>
        <v>3</v>
      </c>
      <c r="I101" s="3">
        <f>'BD de Pessoal'!I101+'BD de Pessoal'!AA101</f>
        <v>2</v>
      </c>
      <c r="J101" s="3">
        <f>'BD de Pessoal'!J101+'BD de Pessoal'!AB101</f>
        <v>0</v>
      </c>
      <c r="K101" s="3">
        <f>'BD de Pessoal'!K101+'BD de Pessoal'!AC101</f>
        <v>0</v>
      </c>
      <c r="L101" s="3">
        <f>'BD de Pessoal'!L101+'BD de Pessoal'!AD101</f>
        <v>0</v>
      </c>
    </row>
    <row r="102" spans="1:12" ht="15.75" customHeight="1" x14ac:dyDescent="0.3">
      <c r="A102" t="s">
        <v>13</v>
      </c>
      <c r="B102">
        <v>315</v>
      </c>
      <c r="C102" s="9"/>
      <c r="D102" t="s">
        <v>498</v>
      </c>
      <c r="E102" s="3">
        <f>'BD de Pessoal'!E102+'BD de Pessoal'!W102</f>
        <v>45</v>
      </c>
      <c r="F102" s="3">
        <f>'BD de Pessoal'!F102+'BD de Pessoal'!X102</f>
        <v>5</v>
      </c>
      <c r="G102" s="3">
        <f>'BD de Pessoal'!G102+'BD de Pessoal'!Y102</f>
        <v>13</v>
      </c>
      <c r="H102" s="3">
        <f>'BD de Pessoal'!H102+'BD de Pessoal'!Z102</f>
        <v>3</v>
      </c>
      <c r="I102" s="3">
        <f>'BD de Pessoal'!I102+'BD de Pessoal'!AA102</f>
        <v>1</v>
      </c>
      <c r="J102" s="3">
        <f>'BD de Pessoal'!J102+'BD de Pessoal'!AB102</f>
        <v>2</v>
      </c>
      <c r="K102" s="3">
        <f>'BD de Pessoal'!K102+'BD de Pessoal'!AC102</f>
        <v>0</v>
      </c>
      <c r="L102" s="3">
        <f>'BD de Pessoal'!L102+'BD de Pessoal'!AD102</f>
        <v>0</v>
      </c>
    </row>
    <row r="103" spans="1:12" ht="15.75" customHeight="1" x14ac:dyDescent="0.3">
      <c r="A103" t="s">
        <v>13</v>
      </c>
      <c r="B103">
        <v>316</v>
      </c>
      <c r="C103" s="9"/>
      <c r="D103" t="s">
        <v>499</v>
      </c>
      <c r="E103" s="3">
        <f>'BD de Pessoal'!E103+'BD de Pessoal'!W103</f>
        <v>281</v>
      </c>
      <c r="F103" s="3">
        <f>'BD de Pessoal'!F103+'BD de Pessoal'!X103</f>
        <v>30</v>
      </c>
      <c r="G103" s="3">
        <f>'BD de Pessoal'!G103+'BD de Pessoal'!Y103</f>
        <v>73</v>
      </c>
      <c r="H103" s="3">
        <f>'BD de Pessoal'!H103+'BD de Pessoal'!Z103</f>
        <v>15</v>
      </c>
      <c r="I103" s="3">
        <f>'BD de Pessoal'!I103+'BD de Pessoal'!AA103</f>
        <v>8</v>
      </c>
      <c r="J103" s="3">
        <f>'BD de Pessoal'!J103+'BD de Pessoal'!AB103</f>
        <v>3</v>
      </c>
      <c r="K103" s="3">
        <f>'BD de Pessoal'!K103+'BD de Pessoal'!AC103</f>
        <v>1</v>
      </c>
      <c r="L103" s="3">
        <f>'BD de Pessoal'!L103+'BD de Pessoal'!AD103</f>
        <v>0</v>
      </c>
    </row>
    <row r="104" spans="1:12" ht="15.75" customHeight="1" x14ac:dyDescent="0.3">
      <c r="A104" t="s">
        <v>13</v>
      </c>
      <c r="B104">
        <v>401</v>
      </c>
      <c r="C104" s="9"/>
      <c r="D104" t="s">
        <v>485</v>
      </c>
      <c r="E104" s="3">
        <f>'BD de Pessoal'!E104+'BD de Pessoal'!W104</f>
        <v>1</v>
      </c>
      <c r="F104" s="3">
        <f>'BD de Pessoal'!F104+'BD de Pessoal'!X104</f>
        <v>0</v>
      </c>
      <c r="G104" s="3">
        <f>'BD de Pessoal'!G104+'BD de Pessoal'!Y104</f>
        <v>0</v>
      </c>
      <c r="H104" s="3">
        <f>'BD de Pessoal'!H104+'BD de Pessoal'!Z104</f>
        <v>0</v>
      </c>
      <c r="I104" s="3">
        <f>'BD de Pessoal'!I104+'BD de Pessoal'!AA104</f>
        <v>0</v>
      </c>
      <c r="J104" s="3">
        <f>'BD de Pessoal'!J104+'BD de Pessoal'!AB104</f>
        <v>0</v>
      </c>
      <c r="K104" s="3">
        <f>'BD de Pessoal'!K104+'BD de Pessoal'!AC104</f>
        <v>0</v>
      </c>
      <c r="L104" s="3">
        <f>'BD de Pessoal'!L104+'BD de Pessoal'!AD104</f>
        <v>0</v>
      </c>
    </row>
    <row r="105" spans="1:12" ht="15.75" customHeight="1" x14ac:dyDescent="0.3">
      <c r="A105" t="s">
        <v>13</v>
      </c>
      <c r="B105">
        <v>404</v>
      </c>
      <c r="C105" s="9"/>
      <c r="D105" t="s">
        <v>488</v>
      </c>
      <c r="E105" s="3">
        <f>'BD de Pessoal'!E105+'BD de Pessoal'!W105</f>
        <v>2</v>
      </c>
      <c r="F105" s="3">
        <f>'BD de Pessoal'!F105+'BD de Pessoal'!X105</f>
        <v>0</v>
      </c>
      <c r="G105" s="3">
        <f>'BD de Pessoal'!G105+'BD de Pessoal'!Y105</f>
        <v>0</v>
      </c>
      <c r="H105" s="3">
        <f>'BD de Pessoal'!H105+'BD de Pessoal'!Z105</f>
        <v>0</v>
      </c>
      <c r="I105" s="3">
        <f>'BD de Pessoal'!I105+'BD de Pessoal'!AA105</f>
        <v>0</v>
      </c>
      <c r="J105" s="3">
        <f>'BD de Pessoal'!J105+'BD de Pessoal'!AB105</f>
        <v>0</v>
      </c>
      <c r="K105" s="3">
        <f>'BD de Pessoal'!K105+'BD de Pessoal'!AC105</f>
        <v>0</v>
      </c>
      <c r="L105" s="3">
        <f>'BD de Pessoal'!L105+'BD de Pessoal'!AD105</f>
        <v>0</v>
      </c>
    </row>
    <row r="106" spans="1:12" ht="15.75" customHeight="1" x14ac:dyDescent="0.3">
      <c r="A106" t="s">
        <v>13</v>
      </c>
      <c r="B106">
        <v>405</v>
      </c>
      <c r="C106" s="9"/>
      <c r="D106" t="s">
        <v>489</v>
      </c>
      <c r="E106" s="3">
        <f>'BD de Pessoal'!E106+'BD de Pessoal'!W106</f>
        <v>5</v>
      </c>
      <c r="F106" s="3">
        <f>'BD de Pessoal'!F106+'BD de Pessoal'!X106</f>
        <v>0</v>
      </c>
      <c r="G106" s="3">
        <f>'BD de Pessoal'!G106+'BD de Pessoal'!Y106</f>
        <v>0</v>
      </c>
      <c r="H106" s="3">
        <f>'BD de Pessoal'!H106+'BD de Pessoal'!Z106</f>
        <v>0</v>
      </c>
      <c r="I106" s="3">
        <f>'BD de Pessoal'!I106+'BD de Pessoal'!AA106</f>
        <v>0</v>
      </c>
      <c r="J106" s="3">
        <f>'BD de Pessoal'!J106+'BD de Pessoal'!AB106</f>
        <v>0</v>
      </c>
      <c r="K106" s="3">
        <f>'BD de Pessoal'!K106+'BD de Pessoal'!AC106</f>
        <v>0</v>
      </c>
      <c r="L106" s="3">
        <f>'BD de Pessoal'!L106+'BD de Pessoal'!AD106</f>
        <v>0</v>
      </c>
    </row>
    <row r="107" spans="1:12" ht="15.75" customHeight="1" x14ac:dyDescent="0.3">
      <c r="A107" t="s">
        <v>13</v>
      </c>
      <c r="B107">
        <v>406</v>
      </c>
      <c r="C107" s="9"/>
      <c r="D107" t="s">
        <v>490</v>
      </c>
      <c r="E107" s="3">
        <f>'BD de Pessoal'!E107+'BD de Pessoal'!W107</f>
        <v>4</v>
      </c>
      <c r="F107" s="3">
        <f>'BD de Pessoal'!F107+'BD de Pessoal'!X107</f>
        <v>3</v>
      </c>
      <c r="G107" s="3">
        <f>'BD de Pessoal'!G107+'BD de Pessoal'!Y107</f>
        <v>1</v>
      </c>
      <c r="H107" s="3">
        <f>'BD de Pessoal'!H107+'BD de Pessoal'!Z107</f>
        <v>0</v>
      </c>
      <c r="I107" s="3">
        <f>'BD de Pessoal'!I107+'BD de Pessoal'!AA107</f>
        <v>1</v>
      </c>
      <c r="J107" s="3">
        <f>'BD de Pessoal'!J107+'BD de Pessoal'!AB107</f>
        <v>0</v>
      </c>
      <c r="K107" s="3">
        <f>'BD de Pessoal'!K107+'BD de Pessoal'!AC107</f>
        <v>0</v>
      </c>
      <c r="L107" s="3">
        <f>'BD de Pessoal'!L107+'BD de Pessoal'!AD107</f>
        <v>0</v>
      </c>
    </row>
    <row r="108" spans="1:12" ht="15.75" customHeight="1" x14ac:dyDescent="0.3">
      <c r="A108" t="s">
        <v>13</v>
      </c>
      <c r="B108">
        <v>407</v>
      </c>
      <c r="C108" s="9"/>
      <c r="D108" t="s">
        <v>491</v>
      </c>
      <c r="E108" s="3">
        <f>'BD de Pessoal'!E108+'BD de Pessoal'!W108</f>
        <v>14</v>
      </c>
      <c r="F108" s="3">
        <f>'BD de Pessoal'!F108+'BD de Pessoal'!X108</f>
        <v>0</v>
      </c>
      <c r="G108" s="3">
        <f>'BD de Pessoal'!G108+'BD de Pessoal'!Y108</f>
        <v>0</v>
      </c>
      <c r="H108" s="3">
        <f>'BD de Pessoal'!H108+'BD de Pessoal'!Z108</f>
        <v>0</v>
      </c>
      <c r="I108" s="3">
        <f>'BD de Pessoal'!I108+'BD de Pessoal'!AA108</f>
        <v>0</v>
      </c>
      <c r="J108" s="3">
        <f>'BD de Pessoal'!J108+'BD de Pessoal'!AB108</f>
        <v>0</v>
      </c>
      <c r="K108" s="3">
        <f>'BD de Pessoal'!K108+'BD de Pessoal'!AC108</f>
        <v>0</v>
      </c>
      <c r="L108" s="3">
        <f>'BD de Pessoal'!L108+'BD de Pessoal'!AD108</f>
        <v>0</v>
      </c>
    </row>
    <row r="109" spans="1:12" ht="15.75" customHeight="1" x14ac:dyDescent="0.3">
      <c r="A109" t="s">
        <v>13</v>
      </c>
      <c r="B109">
        <v>408</v>
      </c>
      <c r="C109" s="9"/>
      <c r="D109" t="s">
        <v>492</v>
      </c>
      <c r="E109" s="3">
        <f>'BD de Pessoal'!E109+'BD de Pessoal'!W109</f>
        <v>14</v>
      </c>
      <c r="F109" s="3">
        <f>'BD de Pessoal'!F109+'BD de Pessoal'!X109</f>
        <v>1</v>
      </c>
      <c r="G109" s="3">
        <f>'BD de Pessoal'!G109+'BD de Pessoal'!Y109</f>
        <v>3</v>
      </c>
      <c r="H109" s="3">
        <f>'BD de Pessoal'!H109+'BD de Pessoal'!Z109</f>
        <v>0</v>
      </c>
      <c r="I109" s="3">
        <f>'BD de Pessoal'!I109+'BD de Pessoal'!AA109</f>
        <v>0</v>
      </c>
      <c r="J109" s="3">
        <f>'BD de Pessoal'!J109+'BD de Pessoal'!AB109</f>
        <v>0</v>
      </c>
      <c r="K109" s="3">
        <f>'BD de Pessoal'!K109+'BD de Pessoal'!AC109</f>
        <v>0</v>
      </c>
      <c r="L109" s="3">
        <f>'BD de Pessoal'!L109+'BD de Pessoal'!AD109</f>
        <v>0</v>
      </c>
    </row>
    <row r="110" spans="1:12" ht="15.75" customHeight="1" x14ac:dyDescent="0.3">
      <c r="A110" t="s">
        <v>13</v>
      </c>
      <c r="B110">
        <v>409</v>
      </c>
      <c r="C110" s="9"/>
      <c r="D110" t="s">
        <v>493</v>
      </c>
      <c r="E110" s="3">
        <f>'BD de Pessoal'!E110+'BD de Pessoal'!W110</f>
        <v>19</v>
      </c>
      <c r="F110" s="3">
        <f>'BD de Pessoal'!F110+'BD de Pessoal'!X110</f>
        <v>0</v>
      </c>
      <c r="G110" s="3">
        <f>'BD de Pessoal'!G110+'BD de Pessoal'!Y110</f>
        <v>2</v>
      </c>
      <c r="H110" s="3">
        <f>'BD de Pessoal'!H110+'BD de Pessoal'!Z110</f>
        <v>1</v>
      </c>
      <c r="I110" s="3">
        <f>'BD de Pessoal'!I110+'BD de Pessoal'!AA110</f>
        <v>4</v>
      </c>
      <c r="J110" s="3">
        <f>'BD de Pessoal'!J110+'BD de Pessoal'!AB110</f>
        <v>1</v>
      </c>
      <c r="K110" s="3">
        <f>'BD de Pessoal'!K110+'BD de Pessoal'!AC110</f>
        <v>0</v>
      </c>
      <c r="L110" s="3">
        <f>'BD de Pessoal'!L110+'BD de Pessoal'!AD110</f>
        <v>0</v>
      </c>
    </row>
    <row r="111" spans="1:12" ht="15.75" customHeight="1" x14ac:dyDescent="0.3">
      <c r="A111" t="s">
        <v>13</v>
      </c>
      <c r="B111">
        <v>410</v>
      </c>
      <c r="C111" s="9"/>
      <c r="D111" t="s">
        <v>494</v>
      </c>
      <c r="E111" s="3">
        <f>'BD de Pessoal'!E111+'BD de Pessoal'!W111</f>
        <v>29</v>
      </c>
      <c r="F111" s="3">
        <f>'BD de Pessoal'!F111+'BD de Pessoal'!X111</f>
        <v>2</v>
      </c>
      <c r="G111" s="3">
        <f>'BD de Pessoal'!G111+'BD de Pessoal'!Y111</f>
        <v>2</v>
      </c>
      <c r="H111" s="3">
        <f>'BD de Pessoal'!H111+'BD de Pessoal'!Z111</f>
        <v>3</v>
      </c>
      <c r="I111" s="3">
        <f>'BD de Pessoal'!I111+'BD de Pessoal'!AA111</f>
        <v>2</v>
      </c>
      <c r="J111" s="3">
        <f>'BD de Pessoal'!J111+'BD de Pessoal'!AB111</f>
        <v>2</v>
      </c>
      <c r="K111" s="3">
        <f>'BD de Pessoal'!K111+'BD de Pessoal'!AC111</f>
        <v>0</v>
      </c>
      <c r="L111" s="3">
        <f>'BD de Pessoal'!L111+'BD de Pessoal'!AD111</f>
        <v>0</v>
      </c>
    </row>
    <row r="112" spans="1:12" ht="15.75" customHeight="1" x14ac:dyDescent="0.3">
      <c r="A112" t="s">
        <v>13</v>
      </c>
      <c r="B112">
        <v>411</v>
      </c>
      <c r="C112" s="9"/>
      <c r="D112" t="s">
        <v>495</v>
      </c>
      <c r="E112" s="3">
        <f>'BD de Pessoal'!E112+'BD de Pessoal'!W112</f>
        <v>38</v>
      </c>
      <c r="F112" s="3">
        <f>'BD de Pessoal'!F112+'BD de Pessoal'!X112</f>
        <v>6</v>
      </c>
      <c r="G112" s="3">
        <f>'BD de Pessoal'!G112+'BD de Pessoal'!Y112</f>
        <v>8</v>
      </c>
      <c r="H112" s="3">
        <f>'BD de Pessoal'!H112+'BD de Pessoal'!Z112</f>
        <v>5</v>
      </c>
      <c r="I112" s="3">
        <f>'BD de Pessoal'!I112+'BD de Pessoal'!AA112</f>
        <v>0</v>
      </c>
      <c r="J112" s="3">
        <f>'BD de Pessoal'!J112+'BD de Pessoal'!AB112</f>
        <v>1</v>
      </c>
      <c r="K112" s="3">
        <f>'BD de Pessoal'!K112+'BD de Pessoal'!AC112</f>
        <v>0</v>
      </c>
      <c r="L112" s="3">
        <f>'BD de Pessoal'!L112+'BD de Pessoal'!AD112</f>
        <v>0</v>
      </c>
    </row>
    <row r="113" spans="1:12" ht="15.75" customHeight="1" x14ac:dyDescent="0.3">
      <c r="A113" t="s">
        <v>13</v>
      </c>
      <c r="B113">
        <v>412</v>
      </c>
      <c r="C113" s="9"/>
      <c r="D113" t="s">
        <v>496</v>
      </c>
      <c r="E113" s="3">
        <f>'BD de Pessoal'!E113+'BD de Pessoal'!W113</f>
        <v>51</v>
      </c>
      <c r="F113" s="3">
        <f>'BD de Pessoal'!F113+'BD de Pessoal'!X113</f>
        <v>4</v>
      </c>
      <c r="G113" s="3">
        <f>'BD de Pessoal'!G113+'BD de Pessoal'!Y113</f>
        <v>23</v>
      </c>
      <c r="H113" s="3">
        <f>'BD de Pessoal'!H113+'BD de Pessoal'!Z113</f>
        <v>8</v>
      </c>
      <c r="I113" s="3">
        <f>'BD de Pessoal'!I113+'BD de Pessoal'!AA113</f>
        <v>4</v>
      </c>
      <c r="J113" s="3">
        <f>'BD de Pessoal'!J113+'BD de Pessoal'!AB113</f>
        <v>6</v>
      </c>
      <c r="K113" s="3">
        <f>'BD de Pessoal'!K113+'BD de Pessoal'!AC113</f>
        <v>0</v>
      </c>
      <c r="L113" s="3">
        <f>'BD de Pessoal'!L113+'BD de Pessoal'!AD113</f>
        <v>0</v>
      </c>
    </row>
    <row r="114" spans="1:12" ht="15.75" customHeight="1" x14ac:dyDescent="0.3">
      <c r="A114" t="s">
        <v>13</v>
      </c>
      <c r="B114">
        <v>413</v>
      </c>
      <c r="C114" s="9"/>
      <c r="D114" t="s">
        <v>497</v>
      </c>
      <c r="E114" s="3">
        <f>'BD de Pessoal'!E114+'BD de Pessoal'!W114</f>
        <v>86</v>
      </c>
      <c r="F114" s="3">
        <f>'BD de Pessoal'!F114+'BD de Pessoal'!X114</f>
        <v>12</v>
      </c>
      <c r="G114" s="3">
        <f>'BD de Pessoal'!G114+'BD de Pessoal'!Y114</f>
        <v>24</v>
      </c>
      <c r="H114" s="3">
        <f>'BD de Pessoal'!H114+'BD de Pessoal'!Z114</f>
        <v>7</v>
      </c>
      <c r="I114" s="3">
        <f>'BD de Pessoal'!I114+'BD de Pessoal'!AA114</f>
        <v>8</v>
      </c>
      <c r="J114" s="3">
        <f>'BD de Pessoal'!J114+'BD de Pessoal'!AB114</f>
        <v>7</v>
      </c>
      <c r="K114" s="3">
        <f>'BD de Pessoal'!K114+'BD de Pessoal'!AC114</f>
        <v>1</v>
      </c>
      <c r="L114" s="3">
        <f>'BD de Pessoal'!L114+'BD de Pessoal'!AD114</f>
        <v>0</v>
      </c>
    </row>
    <row r="115" spans="1:12" ht="15.75" customHeight="1" x14ac:dyDescent="0.3">
      <c r="A115" t="s">
        <v>13</v>
      </c>
      <c r="B115">
        <v>414</v>
      </c>
      <c r="C115" s="9"/>
      <c r="D115" t="s">
        <v>498</v>
      </c>
      <c r="E115" s="3">
        <f>'BD de Pessoal'!E115+'BD de Pessoal'!W115</f>
        <v>108</v>
      </c>
      <c r="F115" s="3">
        <f>'BD de Pessoal'!F115+'BD de Pessoal'!X115</f>
        <v>11</v>
      </c>
      <c r="G115" s="3">
        <f>'BD de Pessoal'!G115+'BD de Pessoal'!Y115</f>
        <v>30</v>
      </c>
      <c r="H115" s="3">
        <f>'BD de Pessoal'!H115+'BD de Pessoal'!Z115</f>
        <v>15</v>
      </c>
      <c r="I115" s="3">
        <f>'BD de Pessoal'!I115+'BD de Pessoal'!AA115</f>
        <v>10</v>
      </c>
      <c r="J115" s="3">
        <f>'BD de Pessoal'!J115+'BD de Pessoal'!AB115</f>
        <v>8</v>
      </c>
      <c r="K115" s="3">
        <f>'BD de Pessoal'!K115+'BD de Pessoal'!AC115</f>
        <v>1</v>
      </c>
      <c r="L115" s="3">
        <f>'BD de Pessoal'!L115+'BD de Pessoal'!AD115</f>
        <v>0</v>
      </c>
    </row>
    <row r="116" spans="1:12" ht="15.75" customHeight="1" x14ac:dyDescent="0.3">
      <c r="A116" t="s">
        <v>13</v>
      </c>
      <c r="B116">
        <v>415</v>
      </c>
      <c r="C116" s="9"/>
      <c r="D116" t="s">
        <v>499</v>
      </c>
      <c r="E116" s="3">
        <f>'BD de Pessoal'!E116+'BD de Pessoal'!W116</f>
        <v>121</v>
      </c>
      <c r="F116" s="3">
        <f>'BD de Pessoal'!F116+'BD de Pessoal'!X116</f>
        <v>14</v>
      </c>
      <c r="G116" s="3">
        <f>'BD de Pessoal'!G116+'BD de Pessoal'!Y116</f>
        <v>43</v>
      </c>
      <c r="H116" s="3">
        <f>'BD de Pessoal'!H116+'BD de Pessoal'!Z116</f>
        <v>29</v>
      </c>
      <c r="I116" s="3">
        <f>'BD de Pessoal'!I116+'BD de Pessoal'!AA116</f>
        <v>8</v>
      </c>
      <c r="J116" s="3">
        <f>'BD de Pessoal'!J116+'BD de Pessoal'!AB116</f>
        <v>13</v>
      </c>
      <c r="K116" s="3">
        <f>'BD de Pessoal'!K116+'BD de Pessoal'!AC116</f>
        <v>0</v>
      </c>
      <c r="L116" s="3">
        <f>'BD de Pessoal'!L116+'BD de Pessoal'!AD116</f>
        <v>0</v>
      </c>
    </row>
    <row r="117" spans="1:12" ht="15.75" customHeight="1" x14ac:dyDescent="0.3">
      <c r="A117" t="s">
        <v>13</v>
      </c>
      <c r="B117">
        <v>416</v>
      </c>
      <c r="C117" s="9"/>
      <c r="D117" t="s">
        <v>500</v>
      </c>
      <c r="E117" s="3">
        <f>'BD de Pessoal'!E117+'BD de Pessoal'!W117</f>
        <v>940</v>
      </c>
      <c r="F117" s="3">
        <f>'BD de Pessoal'!F117+'BD de Pessoal'!X117</f>
        <v>155</v>
      </c>
      <c r="G117" s="3">
        <f>'BD de Pessoal'!G117+'BD de Pessoal'!Y117</f>
        <v>550</v>
      </c>
      <c r="H117" s="3">
        <f>'BD de Pessoal'!H117+'BD de Pessoal'!Z117</f>
        <v>142</v>
      </c>
      <c r="I117" s="3">
        <f>'BD de Pessoal'!I117+'BD de Pessoal'!AA117</f>
        <v>144</v>
      </c>
      <c r="J117" s="3">
        <f>'BD de Pessoal'!J117+'BD de Pessoal'!AB117</f>
        <v>147</v>
      </c>
      <c r="K117" s="3">
        <f>'BD de Pessoal'!K117+'BD de Pessoal'!AC117</f>
        <v>7</v>
      </c>
      <c r="L117" s="3">
        <f>'BD de Pessoal'!L117+'BD de Pessoal'!AD117</f>
        <v>2</v>
      </c>
    </row>
    <row r="118" spans="1:12" ht="15.75" customHeight="1" x14ac:dyDescent="0.3">
      <c r="A118" t="s">
        <v>14</v>
      </c>
      <c r="B118">
        <v>101</v>
      </c>
      <c r="C118" s="9"/>
      <c r="D118" t="s">
        <v>501</v>
      </c>
      <c r="E118" s="3">
        <f>'BD de Pessoal'!E118+'BD de Pessoal'!W118</f>
        <v>33</v>
      </c>
      <c r="F118" s="3">
        <f>'BD de Pessoal'!F118+'BD de Pessoal'!X118</f>
        <v>0</v>
      </c>
      <c r="G118" s="3">
        <f>'BD de Pessoal'!G118+'BD de Pessoal'!Y118</f>
        <v>0</v>
      </c>
      <c r="H118" s="3">
        <f>'BD de Pessoal'!H118+'BD de Pessoal'!Z118</f>
        <v>1</v>
      </c>
      <c r="I118" s="3">
        <f>'BD de Pessoal'!I118+'BD de Pessoal'!AA118</f>
        <v>2</v>
      </c>
      <c r="J118" s="3">
        <f>'BD de Pessoal'!J118+'BD de Pessoal'!AB118</f>
        <v>0</v>
      </c>
      <c r="K118" s="3">
        <f>'BD de Pessoal'!K118+'BD de Pessoal'!AC118</f>
        <v>0</v>
      </c>
      <c r="L118" s="3">
        <f>'BD de Pessoal'!L118+'BD de Pessoal'!AD118</f>
        <v>0</v>
      </c>
    </row>
    <row r="119" spans="1:12" ht="15.75" customHeight="1" x14ac:dyDescent="0.3">
      <c r="A119" t="s">
        <v>14</v>
      </c>
      <c r="B119">
        <v>102</v>
      </c>
      <c r="C119" s="9"/>
      <c r="D119" t="s">
        <v>502</v>
      </c>
      <c r="E119" s="3">
        <f>'BD de Pessoal'!E119+'BD de Pessoal'!W119</f>
        <v>64</v>
      </c>
      <c r="F119" s="3">
        <f>'BD de Pessoal'!F119+'BD de Pessoal'!X119</f>
        <v>1</v>
      </c>
      <c r="G119" s="3">
        <f>'BD de Pessoal'!G119+'BD de Pessoal'!Y119</f>
        <v>1</v>
      </c>
      <c r="H119" s="3">
        <f>'BD de Pessoal'!H119+'BD de Pessoal'!Z119</f>
        <v>2</v>
      </c>
      <c r="I119" s="3">
        <f>'BD de Pessoal'!I119+'BD de Pessoal'!AA119</f>
        <v>4</v>
      </c>
      <c r="J119" s="3">
        <f>'BD de Pessoal'!J119+'BD de Pessoal'!AB119</f>
        <v>0</v>
      </c>
      <c r="K119" s="3">
        <f>'BD de Pessoal'!K119+'BD de Pessoal'!AC119</f>
        <v>0</v>
      </c>
      <c r="L119" s="3">
        <f>'BD de Pessoal'!L119+'BD de Pessoal'!AD119</f>
        <v>0</v>
      </c>
    </row>
    <row r="120" spans="1:12" ht="15.75" customHeight="1" x14ac:dyDescent="0.3">
      <c r="A120" t="s">
        <v>14</v>
      </c>
      <c r="B120">
        <v>103</v>
      </c>
      <c r="C120" s="9"/>
      <c r="D120" t="s">
        <v>503</v>
      </c>
      <c r="E120" s="3">
        <f>'BD de Pessoal'!E120+'BD de Pessoal'!W120</f>
        <v>98</v>
      </c>
      <c r="F120" s="3">
        <f>'BD de Pessoal'!F120+'BD de Pessoal'!X120</f>
        <v>1</v>
      </c>
      <c r="G120" s="3">
        <f>'BD de Pessoal'!G120+'BD de Pessoal'!Y120</f>
        <v>4</v>
      </c>
      <c r="H120" s="3">
        <f>'BD de Pessoal'!H120+'BD de Pessoal'!Z120</f>
        <v>3</v>
      </c>
      <c r="I120" s="3">
        <f>'BD de Pessoal'!I120+'BD de Pessoal'!AA120</f>
        <v>1</v>
      </c>
      <c r="J120" s="3">
        <f>'BD de Pessoal'!J120+'BD de Pessoal'!AB120</f>
        <v>0</v>
      </c>
      <c r="K120" s="3">
        <f>'BD de Pessoal'!K120+'BD de Pessoal'!AC120</f>
        <v>0</v>
      </c>
      <c r="L120" s="3">
        <f>'BD de Pessoal'!L120+'BD de Pessoal'!AD120</f>
        <v>0</v>
      </c>
    </row>
    <row r="121" spans="1:12" ht="15.75" customHeight="1" x14ac:dyDescent="0.3">
      <c r="A121" t="s">
        <v>14</v>
      </c>
      <c r="B121">
        <v>104</v>
      </c>
      <c r="C121" s="9"/>
      <c r="D121" t="s">
        <v>504</v>
      </c>
      <c r="E121" s="3">
        <f>'BD de Pessoal'!E121+'BD de Pessoal'!W121</f>
        <v>139</v>
      </c>
      <c r="F121" s="3">
        <f>'BD de Pessoal'!F121+'BD de Pessoal'!X121</f>
        <v>2</v>
      </c>
      <c r="G121" s="3">
        <f>'BD de Pessoal'!G121+'BD de Pessoal'!Y121</f>
        <v>2</v>
      </c>
      <c r="H121" s="3">
        <f>'BD de Pessoal'!H121+'BD de Pessoal'!Z121</f>
        <v>9</v>
      </c>
      <c r="I121" s="3">
        <f>'BD de Pessoal'!I121+'BD de Pessoal'!AA121</f>
        <v>7</v>
      </c>
      <c r="J121" s="3">
        <f>'BD de Pessoal'!J121+'BD de Pessoal'!AB121</f>
        <v>0</v>
      </c>
      <c r="K121" s="3">
        <f>'BD de Pessoal'!K121+'BD de Pessoal'!AC121</f>
        <v>0</v>
      </c>
      <c r="L121" s="3">
        <f>'BD de Pessoal'!L121+'BD de Pessoal'!AD121</f>
        <v>0</v>
      </c>
    </row>
    <row r="122" spans="1:12" ht="15.75" customHeight="1" x14ac:dyDescent="0.3">
      <c r="A122" t="s">
        <v>14</v>
      </c>
      <c r="B122">
        <v>105</v>
      </c>
      <c r="C122" s="9"/>
      <c r="D122" t="s">
        <v>505</v>
      </c>
      <c r="E122" s="3">
        <f>'BD de Pessoal'!E122+'BD de Pessoal'!W122</f>
        <v>240</v>
      </c>
      <c r="F122" s="3">
        <f>'BD de Pessoal'!F122+'BD de Pessoal'!X122</f>
        <v>4</v>
      </c>
      <c r="G122" s="3">
        <f>'BD de Pessoal'!G122+'BD de Pessoal'!Y122</f>
        <v>4</v>
      </c>
      <c r="H122" s="3">
        <f>'BD de Pessoal'!H122+'BD de Pessoal'!Z122</f>
        <v>10</v>
      </c>
      <c r="I122" s="3">
        <f>'BD de Pessoal'!I122+'BD de Pessoal'!AA122</f>
        <v>8</v>
      </c>
      <c r="J122" s="3">
        <f>'BD de Pessoal'!J122+'BD de Pessoal'!AB122</f>
        <v>1</v>
      </c>
      <c r="K122" s="3">
        <f>'BD de Pessoal'!K122+'BD de Pessoal'!AC122</f>
        <v>0</v>
      </c>
      <c r="L122" s="3">
        <f>'BD de Pessoal'!L122+'BD de Pessoal'!AD122</f>
        <v>0</v>
      </c>
    </row>
    <row r="123" spans="1:12" ht="15.75" customHeight="1" x14ac:dyDescent="0.3">
      <c r="A123" t="s">
        <v>14</v>
      </c>
      <c r="B123">
        <v>106</v>
      </c>
      <c r="C123" s="9"/>
      <c r="D123" t="s">
        <v>506</v>
      </c>
      <c r="E123" s="3">
        <f>'BD de Pessoal'!E123+'BD de Pessoal'!W123</f>
        <v>299</v>
      </c>
      <c r="F123" s="3">
        <f>'BD de Pessoal'!F123+'BD de Pessoal'!X123</f>
        <v>4</v>
      </c>
      <c r="G123" s="3">
        <f>'BD de Pessoal'!G123+'BD de Pessoal'!Y123</f>
        <v>8</v>
      </c>
      <c r="H123" s="3">
        <f>'BD de Pessoal'!H123+'BD de Pessoal'!Z123</f>
        <v>20</v>
      </c>
      <c r="I123" s="3">
        <f>'BD de Pessoal'!I123+'BD de Pessoal'!AA123</f>
        <v>5</v>
      </c>
      <c r="J123" s="3">
        <f>'BD de Pessoal'!J123+'BD de Pessoal'!AB123</f>
        <v>1</v>
      </c>
      <c r="K123" s="3">
        <f>'BD de Pessoal'!K123+'BD de Pessoal'!AC123</f>
        <v>0</v>
      </c>
      <c r="L123" s="3">
        <f>'BD de Pessoal'!L123+'BD de Pessoal'!AD123</f>
        <v>0</v>
      </c>
    </row>
    <row r="124" spans="1:12" ht="15.75" customHeight="1" x14ac:dyDescent="0.3">
      <c r="A124" t="s">
        <v>14</v>
      </c>
      <c r="B124">
        <v>107</v>
      </c>
      <c r="C124" s="9"/>
      <c r="D124" t="s">
        <v>507</v>
      </c>
      <c r="E124" s="3">
        <f>'BD de Pessoal'!E124+'BD de Pessoal'!W124</f>
        <v>344</v>
      </c>
      <c r="F124" s="3">
        <f>'BD de Pessoal'!F124+'BD de Pessoal'!X124</f>
        <v>11</v>
      </c>
      <c r="G124" s="3">
        <f>'BD de Pessoal'!G124+'BD de Pessoal'!Y124</f>
        <v>5</v>
      </c>
      <c r="H124" s="3">
        <f>'BD de Pessoal'!H124+'BD de Pessoal'!Z124</f>
        <v>14</v>
      </c>
      <c r="I124" s="3">
        <f>'BD de Pessoal'!I124+'BD de Pessoal'!AA124</f>
        <v>7</v>
      </c>
      <c r="J124" s="3">
        <f>'BD de Pessoal'!J124+'BD de Pessoal'!AB124</f>
        <v>4</v>
      </c>
      <c r="K124" s="3">
        <f>'BD de Pessoal'!K124+'BD de Pessoal'!AC124</f>
        <v>0</v>
      </c>
      <c r="L124" s="3">
        <f>'BD de Pessoal'!L124+'BD de Pessoal'!AD124</f>
        <v>0</v>
      </c>
    </row>
    <row r="125" spans="1:12" ht="15.75" customHeight="1" x14ac:dyDescent="0.3">
      <c r="A125" t="s">
        <v>14</v>
      </c>
      <c r="B125">
        <v>108</v>
      </c>
      <c r="C125" s="9"/>
      <c r="D125" t="s">
        <v>508</v>
      </c>
      <c r="E125" s="3">
        <f>'BD de Pessoal'!E125+'BD de Pessoal'!W125</f>
        <v>467</v>
      </c>
      <c r="F125" s="3">
        <f>'BD de Pessoal'!F125+'BD de Pessoal'!X125</f>
        <v>2</v>
      </c>
      <c r="G125" s="3">
        <f>'BD de Pessoal'!G125+'BD de Pessoal'!Y125</f>
        <v>16</v>
      </c>
      <c r="H125" s="3">
        <f>'BD de Pessoal'!H125+'BD de Pessoal'!Z125</f>
        <v>12</v>
      </c>
      <c r="I125" s="3">
        <f>'BD de Pessoal'!I125+'BD de Pessoal'!AA125</f>
        <v>4</v>
      </c>
      <c r="J125" s="3">
        <f>'BD de Pessoal'!J125+'BD de Pessoal'!AB125</f>
        <v>0</v>
      </c>
      <c r="K125" s="3">
        <f>'BD de Pessoal'!K125+'BD de Pessoal'!AC125</f>
        <v>0</v>
      </c>
      <c r="L125" s="3">
        <f>'BD de Pessoal'!L125+'BD de Pessoal'!AD125</f>
        <v>0</v>
      </c>
    </row>
    <row r="126" spans="1:12" ht="15.75" customHeight="1" x14ac:dyDescent="0.3">
      <c r="A126" t="s">
        <v>14</v>
      </c>
      <c r="B126">
        <v>109</v>
      </c>
      <c r="C126" s="9"/>
      <c r="D126" t="s">
        <v>509</v>
      </c>
      <c r="E126" s="3">
        <f>'BD de Pessoal'!E126+'BD de Pessoal'!W126</f>
        <v>468</v>
      </c>
      <c r="F126" s="3">
        <f>'BD de Pessoal'!F126+'BD de Pessoal'!X126</f>
        <v>8</v>
      </c>
      <c r="G126" s="3">
        <f>'BD de Pessoal'!G126+'BD de Pessoal'!Y126</f>
        <v>12</v>
      </c>
      <c r="H126" s="3">
        <f>'BD de Pessoal'!H126+'BD de Pessoal'!Z126</f>
        <v>22</v>
      </c>
      <c r="I126" s="3">
        <f>'BD de Pessoal'!I126+'BD de Pessoal'!AA126</f>
        <v>8</v>
      </c>
      <c r="J126" s="3">
        <f>'BD de Pessoal'!J126+'BD de Pessoal'!AB126</f>
        <v>4</v>
      </c>
      <c r="K126" s="3">
        <f>'BD de Pessoal'!K126+'BD de Pessoal'!AC126</f>
        <v>0</v>
      </c>
      <c r="L126" s="3">
        <f>'BD de Pessoal'!L126+'BD de Pessoal'!AD126</f>
        <v>0</v>
      </c>
    </row>
    <row r="127" spans="1:12" ht="15.75" customHeight="1" x14ac:dyDescent="0.3">
      <c r="A127" t="s">
        <v>14</v>
      </c>
      <c r="B127">
        <v>110</v>
      </c>
      <c r="C127" s="9"/>
      <c r="D127" t="s">
        <v>510</v>
      </c>
      <c r="E127" s="3">
        <f>'BD de Pessoal'!E127+'BD de Pessoal'!W127</f>
        <v>522</v>
      </c>
      <c r="F127" s="3">
        <f>'BD de Pessoal'!F127+'BD de Pessoal'!X127</f>
        <v>9</v>
      </c>
      <c r="G127" s="3">
        <f>'BD de Pessoal'!G127+'BD de Pessoal'!Y127</f>
        <v>10</v>
      </c>
      <c r="H127" s="3">
        <f>'BD de Pessoal'!H127+'BD de Pessoal'!Z127</f>
        <v>25</v>
      </c>
      <c r="I127" s="3">
        <f>'BD de Pessoal'!I127+'BD de Pessoal'!AA127</f>
        <v>7</v>
      </c>
      <c r="J127" s="3">
        <f>'BD de Pessoal'!J127+'BD de Pessoal'!AB127</f>
        <v>1</v>
      </c>
      <c r="K127" s="3">
        <f>'BD de Pessoal'!K127+'BD de Pessoal'!AC127</f>
        <v>0</v>
      </c>
      <c r="L127" s="3">
        <f>'BD de Pessoal'!L127+'BD de Pessoal'!AD127</f>
        <v>0</v>
      </c>
    </row>
    <row r="128" spans="1:12" ht="15.75" customHeight="1" x14ac:dyDescent="0.3">
      <c r="A128" t="s">
        <v>14</v>
      </c>
      <c r="B128">
        <v>111</v>
      </c>
      <c r="C128" s="9"/>
      <c r="D128" t="s">
        <v>511</v>
      </c>
      <c r="E128" s="3">
        <f>'BD de Pessoal'!E128+'BD de Pessoal'!W128</f>
        <v>568</v>
      </c>
      <c r="F128" s="3">
        <f>'BD de Pessoal'!F128+'BD de Pessoal'!X128</f>
        <v>8</v>
      </c>
      <c r="G128" s="3">
        <f>'BD de Pessoal'!G128+'BD de Pessoal'!Y128</f>
        <v>10</v>
      </c>
      <c r="H128" s="3">
        <f>'BD de Pessoal'!H128+'BD de Pessoal'!Z128</f>
        <v>22</v>
      </c>
      <c r="I128" s="3">
        <f>'BD de Pessoal'!I128+'BD de Pessoal'!AA128</f>
        <v>4</v>
      </c>
      <c r="J128" s="3">
        <f>'BD de Pessoal'!J128+'BD de Pessoal'!AB128</f>
        <v>3</v>
      </c>
      <c r="K128" s="3">
        <f>'BD de Pessoal'!K128+'BD de Pessoal'!AC128</f>
        <v>0</v>
      </c>
      <c r="L128" s="3">
        <f>'BD de Pessoal'!L128+'BD de Pessoal'!AD128</f>
        <v>0</v>
      </c>
    </row>
    <row r="129" spans="1:12" ht="15.75" customHeight="1" x14ac:dyDescent="0.3">
      <c r="A129" t="s">
        <v>14</v>
      </c>
      <c r="B129">
        <v>112</v>
      </c>
      <c r="C129" s="9"/>
      <c r="D129" t="s">
        <v>512</v>
      </c>
      <c r="E129" s="3">
        <f>'BD de Pessoal'!E129+'BD de Pessoal'!W129</f>
        <v>637</v>
      </c>
      <c r="F129" s="3">
        <f>'BD de Pessoal'!F129+'BD de Pessoal'!X129</f>
        <v>8</v>
      </c>
      <c r="G129" s="3">
        <f>'BD de Pessoal'!G129+'BD de Pessoal'!Y129</f>
        <v>12</v>
      </c>
      <c r="H129" s="3">
        <f>'BD de Pessoal'!H129+'BD de Pessoal'!Z129</f>
        <v>24</v>
      </c>
      <c r="I129" s="3">
        <f>'BD de Pessoal'!I129+'BD de Pessoal'!AA129</f>
        <v>13</v>
      </c>
      <c r="J129" s="3">
        <f>'BD de Pessoal'!J129+'BD de Pessoal'!AB129</f>
        <v>4</v>
      </c>
      <c r="K129" s="3">
        <f>'BD de Pessoal'!K129+'BD de Pessoal'!AC129</f>
        <v>0</v>
      </c>
      <c r="L129" s="3">
        <f>'BD de Pessoal'!L129+'BD de Pessoal'!AD129</f>
        <v>0</v>
      </c>
    </row>
    <row r="130" spans="1:12" ht="15.75" customHeight="1" x14ac:dyDescent="0.3">
      <c r="A130" t="s">
        <v>14</v>
      </c>
      <c r="B130">
        <v>113</v>
      </c>
      <c r="C130" s="9"/>
      <c r="D130" t="s">
        <v>513</v>
      </c>
      <c r="E130" s="3">
        <f>'BD de Pessoal'!E130+'BD de Pessoal'!W130</f>
        <v>903</v>
      </c>
      <c r="F130" s="3">
        <f>'BD de Pessoal'!F130+'BD de Pessoal'!X130</f>
        <v>9</v>
      </c>
      <c r="G130" s="3">
        <f>'BD de Pessoal'!G130+'BD de Pessoal'!Y130</f>
        <v>13</v>
      </c>
      <c r="H130" s="3">
        <f>'BD de Pessoal'!H130+'BD de Pessoal'!Z130</f>
        <v>35</v>
      </c>
      <c r="I130" s="3">
        <f>'BD de Pessoal'!I130+'BD de Pessoal'!AA130</f>
        <v>13</v>
      </c>
      <c r="J130" s="3">
        <f>'BD de Pessoal'!J130+'BD de Pessoal'!AB130</f>
        <v>3</v>
      </c>
      <c r="K130" s="3">
        <f>'BD de Pessoal'!K130+'BD de Pessoal'!AC130</f>
        <v>0</v>
      </c>
      <c r="L130" s="3">
        <f>'BD de Pessoal'!L130+'BD de Pessoal'!AD130</f>
        <v>0</v>
      </c>
    </row>
    <row r="131" spans="1:12" ht="15.75" customHeight="1" x14ac:dyDescent="0.3">
      <c r="A131" t="s">
        <v>14</v>
      </c>
      <c r="B131">
        <v>114</v>
      </c>
      <c r="C131" s="9"/>
      <c r="D131" t="s">
        <v>514</v>
      </c>
      <c r="E131" s="3">
        <f>'BD de Pessoal'!E131+'BD de Pessoal'!W131</f>
        <v>955</v>
      </c>
      <c r="F131" s="3">
        <f>'BD de Pessoal'!F131+'BD de Pessoal'!X131</f>
        <v>8</v>
      </c>
      <c r="G131" s="3">
        <f>'BD de Pessoal'!G131+'BD de Pessoal'!Y131</f>
        <v>24</v>
      </c>
      <c r="H131" s="3">
        <f>'BD de Pessoal'!H131+'BD de Pessoal'!Z131</f>
        <v>36</v>
      </c>
      <c r="I131" s="3">
        <f>'BD de Pessoal'!I131+'BD de Pessoal'!AA131</f>
        <v>12</v>
      </c>
      <c r="J131" s="3">
        <f>'BD de Pessoal'!J131+'BD de Pessoal'!AB131</f>
        <v>2</v>
      </c>
      <c r="K131" s="3">
        <f>'BD de Pessoal'!K131+'BD de Pessoal'!AC131</f>
        <v>0</v>
      </c>
      <c r="L131" s="3">
        <f>'BD de Pessoal'!L131+'BD de Pessoal'!AD131</f>
        <v>0</v>
      </c>
    </row>
    <row r="132" spans="1:12" ht="15.75" customHeight="1" x14ac:dyDescent="0.3">
      <c r="A132" t="s">
        <v>14</v>
      </c>
      <c r="B132">
        <v>115</v>
      </c>
      <c r="C132" s="9"/>
      <c r="D132" t="s">
        <v>515</v>
      </c>
      <c r="E132" s="3">
        <f>'BD de Pessoal'!E132+'BD de Pessoal'!W132</f>
        <v>1191</v>
      </c>
      <c r="F132" s="3">
        <f>'BD de Pessoal'!F132+'BD de Pessoal'!X132</f>
        <v>7</v>
      </c>
      <c r="G132" s="3">
        <f>'BD de Pessoal'!G132+'BD de Pessoal'!Y132</f>
        <v>30</v>
      </c>
      <c r="H132" s="3">
        <f>'BD de Pessoal'!H132+'BD de Pessoal'!Z132</f>
        <v>32</v>
      </c>
      <c r="I132" s="3">
        <f>'BD de Pessoal'!I132+'BD de Pessoal'!AA132</f>
        <v>7</v>
      </c>
      <c r="J132" s="3">
        <f>'BD de Pessoal'!J132+'BD de Pessoal'!AB132</f>
        <v>4</v>
      </c>
      <c r="K132" s="3">
        <f>'BD de Pessoal'!K132+'BD de Pessoal'!AC132</f>
        <v>1</v>
      </c>
      <c r="L132" s="3">
        <f>'BD de Pessoal'!L132+'BD de Pessoal'!AD132</f>
        <v>0</v>
      </c>
    </row>
    <row r="133" spans="1:12" ht="15.75" customHeight="1" x14ac:dyDescent="0.3">
      <c r="A133" t="s">
        <v>14</v>
      </c>
      <c r="B133">
        <v>116</v>
      </c>
      <c r="C133" s="9"/>
      <c r="D133" t="s">
        <v>516</v>
      </c>
      <c r="E133" s="3">
        <f>'BD de Pessoal'!E133+'BD de Pessoal'!W133</f>
        <v>3722</v>
      </c>
      <c r="F133" s="3">
        <f>'BD de Pessoal'!F133+'BD de Pessoal'!X133</f>
        <v>19</v>
      </c>
      <c r="G133" s="3">
        <f>'BD de Pessoal'!G133+'BD de Pessoal'!Y133</f>
        <v>110</v>
      </c>
      <c r="H133" s="3">
        <f>'BD de Pessoal'!H133+'BD de Pessoal'!Z133</f>
        <v>72</v>
      </c>
      <c r="I133" s="3">
        <f>'BD de Pessoal'!I133+'BD de Pessoal'!AA133</f>
        <v>23</v>
      </c>
      <c r="J133" s="3">
        <f>'BD de Pessoal'!J133+'BD de Pessoal'!AB133</f>
        <v>14</v>
      </c>
      <c r="K133" s="3">
        <f>'BD de Pessoal'!K133+'BD de Pessoal'!AC133</f>
        <v>1</v>
      </c>
      <c r="L133" s="3">
        <f>'BD de Pessoal'!L133+'BD de Pessoal'!AD133</f>
        <v>0</v>
      </c>
    </row>
    <row r="134" spans="1:12" ht="15.75" customHeight="1" x14ac:dyDescent="0.3">
      <c r="A134" t="s">
        <v>14</v>
      </c>
      <c r="B134">
        <v>201</v>
      </c>
      <c r="C134" s="9"/>
      <c r="D134" t="s">
        <v>502</v>
      </c>
      <c r="E134" s="3">
        <f>'BD de Pessoal'!E134+'BD de Pessoal'!W134</f>
        <v>5</v>
      </c>
      <c r="F134" s="3">
        <f>'BD de Pessoal'!F134+'BD de Pessoal'!X134</f>
        <v>0</v>
      </c>
      <c r="G134" s="3">
        <f>'BD de Pessoal'!G134+'BD de Pessoal'!Y134</f>
        <v>0</v>
      </c>
      <c r="H134" s="3">
        <f>'BD de Pessoal'!H134+'BD de Pessoal'!Z134</f>
        <v>0</v>
      </c>
      <c r="I134" s="3">
        <f>'BD de Pessoal'!I134+'BD de Pessoal'!AA134</f>
        <v>0</v>
      </c>
      <c r="J134" s="3">
        <f>'BD de Pessoal'!J134+'BD de Pessoal'!AB134</f>
        <v>0</v>
      </c>
      <c r="K134" s="3">
        <f>'BD de Pessoal'!K134+'BD de Pessoal'!AC134</f>
        <v>0</v>
      </c>
      <c r="L134" s="3">
        <f>'BD de Pessoal'!L134+'BD de Pessoal'!AD134</f>
        <v>0</v>
      </c>
    </row>
    <row r="135" spans="1:12" ht="15.75" customHeight="1" x14ac:dyDescent="0.3">
      <c r="A135" t="s">
        <v>14</v>
      </c>
      <c r="B135">
        <v>202</v>
      </c>
      <c r="C135" s="9"/>
      <c r="D135" t="s">
        <v>503</v>
      </c>
      <c r="E135" s="3">
        <f>'BD de Pessoal'!E135+'BD de Pessoal'!W135</f>
        <v>4</v>
      </c>
      <c r="F135" s="3">
        <f>'BD de Pessoal'!F135+'BD de Pessoal'!X135</f>
        <v>0</v>
      </c>
      <c r="G135" s="3">
        <f>'BD de Pessoal'!G135+'BD de Pessoal'!Y135</f>
        <v>0</v>
      </c>
      <c r="H135" s="3">
        <f>'BD de Pessoal'!H135+'BD de Pessoal'!Z135</f>
        <v>0</v>
      </c>
      <c r="I135" s="3">
        <f>'BD de Pessoal'!I135+'BD de Pessoal'!AA135</f>
        <v>0</v>
      </c>
      <c r="J135" s="3">
        <f>'BD de Pessoal'!J135+'BD de Pessoal'!AB135</f>
        <v>0</v>
      </c>
      <c r="K135" s="3">
        <f>'BD de Pessoal'!K135+'BD de Pessoal'!AC135</f>
        <v>0</v>
      </c>
      <c r="L135" s="3">
        <f>'BD de Pessoal'!L135+'BD de Pessoal'!AD135</f>
        <v>0</v>
      </c>
    </row>
    <row r="136" spans="1:12" ht="15.75" customHeight="1" x14ac:dyDescent="0.3">
      <c r="A136" t="s">
        <v>14</v>
      </c>
      <c r="B136">
        <v>203</v>
      </c>
      <c r="C136" s="9"/>
      <c r="D136" t="s">
        <v>504</v>
      </c>
      <c r="E136" s="3">
        <f>'BD de Pessoal'!E136+'BD de Pessoal'!W136</f>
        <v>5</v>
      </c>
      <c r="F136" s="3">
        <f>'BD de Pessoal'!F136+'BD de Pessoal'!X136</f>
        <v>0</v>
      </c>
      <c r="G136" s="3">
        <f>'BD de Pessoal'!G136+'BD de Pessoal'!Y136</f>
        <v>0</v>
      </c>
      <c r="H136" s="3">
        <f>'BD de Pessoal'!H136+'BD de Pessoal'!Z136</f>
        <v>1</v>
      </c>
      <c r="I136" s="3">
        <f>'BD de Pessoal'!I136+'BD de Pessoal'!AA136</f>
        <v>2</v>
      </c>
      <c r="J136" s="3">
        <f>'BD de Pessoal'!J136+'BD de Pessoal'!AB136</f>
        <v>1</v>
      </c>
      <c r="K136" s="3">
        <f>'BD de Pessoal'!K136+'BD de Pessoal'!AC136</f>
        <v>0</v>
      </c>
      <c r="L136" s="3">
        <f>'BD de Pessoal'!L136+'BD de Pessoal'!AD136</f>
        <v>0</v>
      </c>
    </row>
    <row r="137" spans="1:12" ht="15.75" customHeight="1" x14ac:dyDescent="0.3">
      <c r="A137" t="s">
        <v>14</v>
      </c>
      <c r="B137">
        <v>204</v>
      </c>
      <c r="C137" s="9"/>
      <c r="D137" t="s">
        <v>505</v>
      </c>
      <c r="E137" s="3">
        <f>'BD de Pessoal'!E137+'BD de Pessoal'!W137</f>
        <v>10</v>
      </c>
      <c r="F137" s="3">
        <f>'BD de Pessoal'!F137+'BD de Pessoal'!X137</f>
        <v>0</v>
      </c>
      <c r="G137" s="3">
        <f>'BD de Pessoal'!G137+'BD de Pessoal'!Y137</f>
        <v>0</v>
      </c>
      <c r="H137" s="3">
        <f>'BD de Pessoal'!H137+'BD de Pessoal'!Z137</f>
        <v>1</v>
      </c>
      <c r="I137" s="3">
        <f>'BD de Pessoal'!I137+'BD de Pessoal'!AA137</f>
        <v>0</v>
      </c>
      <c r="J137" s="3">
        <f>'BD de Pessoal'!J137+'BD de Pessoal'!AB137</f>
        <v>0</v>
      </c>
      <c r="K137" s="3">
        <f>'BD de Pessoal'!K137+'BD de Pessoal'!AC137</f>
        <v>0</v>
      </c>
      <c r="L137" s="3">
        <f>'BD de Pessoal'!L137+'BD de Pessoal'!AD137</f>
        <v>0</v>
      </c>
    </row>
    <row r="138" spans="1:12" ht="15.75" customHeight="1" x14ac:dyDescent="0.3">
      <c r="A138" t="s">
        <v>14</v>
      </c>
      <c r="B138">
        <v>205</v>
      </c>
      <c r="C138" s="9"/>
      <c r="D138" t="s">
        <v>506</v>
      </c>
      <c r="E138" s="3">
        <f>'BD de Pessoal'!E138+'BD de Pessoal'!W138</f>
        <v>14</v>
      </c>
      <c r="F138" s="3">
        <f>'BD de Pessoal'!F138+'BD de Pessoal'!X138</f>
        <v>0</v>
      </c>
      <c r="G138" s="3">
        <f>'BD de Pessoal'!G138+'BD de Pessoal'!Y138</f>
        <v>1</v>
      </c>
      <c r="H138" s="3">
        <f>'BD de Pessoal'!H138+'BD de Pessoal'!Z138</f>
        <v>2</v>
      </c>
      <c r="I138" s="3">
        <f>'BD de Pessoal'!I138+'BD de Pessoal'!AA138</f>
        <v>0</v>
      </c>
      <c r="J138" s="3">
        <f>'BD de Pessoal'!J138+'BD de Pessoal'!AB138</f>
        <v>0</v>
      </c>
      <c r="K138" s="3">
        <f>'BD de Pessoal'!K138+'BD de Pessoal'!AC138</f>
        <v>0</v>
      </c>
      <c r="L138" s="3">
        <f>'BD de Pessoal'!L138+'BD de Pessoal'!AD138</f>
        <v>0</v>
      </c>
    </row>
    <row r="139" spans="1:12" ht="15.75" customHeight="1" x14ac:dyDescent="0.3">
      <c r="A139" t="s">
        <v>14</v>
      </c>
      <c r="B139">
        <v>206</v>
      </c>
      <c r="C139" s="9"/>
      <c r="D139" t="s">
        <v>507</v>
      </c>
      <c r="E139" s="3">
        <f>'BD de Pessoal'!E139+'BD de Pessoal'!W139</f>
        <v>12</v>
      </c>
      <c r="F139" s="3">
        <f>'BD de Pessoal'!F139+'BD de Pessoal'!X139</f>
        <v>0</v>
      </c>
      <c r="G139" s="3">
        <f>'BD de Pessoal'!G139+'BD de Pessoal'!Y139</f>
        <v>0</v>
      </c>
      <c r="H139" s="3">
        <f>'BD de Pessoal'!H139+'BD de Pessoal'!Z139</f>
        <v>4</v>
      </c>
      <c r="I139" s="3">
        <f>'BD de Pessoal'!I139+'BD de Pessoal'!AA139</f>
        <v>1</v>
      </c>
      <c r="J139" s="3">
        <f>'BD de Pessoal'!J139+'BD de Pessoal'!AB139</f>
        <v>0</v>
      </c>
      <c r="K139" s="3">
        <f>'BD de Pessoal'!K139+'BD de Pessoal'!AC139</f>
        <v>0</v>
      </c>
      <c r="L139" s="3">
        <f>'BD de Pessoal'!L139+'BD de Pessoal'!AD139</f>
        <v>0</v>
      </c>
    </row>
    <row r="140" spans="1:12" ht="15.75" customHeight="1" x14ac:dyDescent="0.3">
      <c r="A140" t="s">
        <v>14</v>
      </c>
      <c r="B140">
        <v>207</v>
      </c>
      <c r="C140" s="9"/>
      <c r="D140" t="s">
        <v>508</v>
      </c>
      <c r="E140" s="3">
        <f>'BD de Pessoal'!E140+'BD de Pessoal'!W140</f>
        <v>19</v>
      </c>
      <c r="F140" s="3">
        <f>'BD de Pessoal'!F140+'BD de Pessoal'!X140</f>
        <v>0</v>
      </c>
      <c r="G140" s="3">
        <f>'BD de Pessoal'!G140+'BD de Pessoal'!Y140</f>
        <v>1</v>
      </c>
      <c r="H140" s="3">
        <f>'BD de Pessoal'!H140+'BD de Pessoal'!Z140</f>
        <v>7</v>
      </c>
      <c r="I140" s="3">
        <f>'BD de Pessoal'!I140+'BD de Pessoal'!AA140</f>
        <v>2</v>
      </c>
      <c r="J140" s="3">
        <f>'BD de Pessoal'!J140+'BD de Pessoal'!AB140</f>
        <v>0</v>
      </c>
      <c r="K140" s="3">
        <f>'BD de Pessoal'!K140+'BD de Pessoal'!AC140</f>
        <v>0</v>
      </c>
      <c r="L140" s="3">
        <f>'BD de Pessoal'!L140+'BD de Pessoal'!AD140</f>
        <v>0</v>
      </c>
    </row>
    <row r="141" spans="1:12" ht="15.75" customHeight="1" x14ac:dyDescent="0.3">
      <c r="A141" t="s">
        <v>14</v>
      </c>
      <c r="B141">
        <v>208</v>
      </c>
      <c r="C141" s="9"/>
      <c r="D141" t="s">
        <v>509</v>
      </c>
      <c r="E141" s="3">
        <f>'BD de Pessoal'!E141+'BD de Pessoal'!W141</f>
        <v>27</v>
      </c>
      <c r="F141" s="3">
        <f>'BD de Pessoal'!F141+'BD de Pessoal'!X141</f>
        <v>0</v>
      </c>
      <c r="G141" s="3">
        <f>'BD de Pessoal'!G141+'BD de Pessoal'!Y141</f>
        <v>3</v>
      </c>
      <c r="H141" s="3">
        <f>'BD de Pessoal'!H141+'BD de Pessoal'!Z141</f>
        <v>8</v>
      </c>
      <c r="I141" s="3">
        <f>'BD de Pessoal'!I141+'BD de Pessoal'!AA141</f>
        <v>1</v>
      </c>
      <c r="J141" s="3">
        <f>'BD de Pessoal'!J141+'BD de Pessoal'!AB141</f>
        <v>1</v>
      </c>
      <c r="K141" s="3">
        <f>'BD de Pessoal'!K141+'BD de Pessoal'!AC141</f>
        <v>0</v>
      </c>
      <c r="L141" s="3">
        <f>'BD de Pessoal'!L141+'BD de Pessoal'!AD141</f>
        <v>0</v>
      </c>
    </row>
    <row r="142" spans="1:12" ht="15.75" customHeight="1" x14ac:dyDescent="0.3">
      <c r="A142" t="s">
        <v>14</v>
      </c>
      <c r="B142">
        <v>209</v>
      </c>
      <c r="C142" s="9"/>
      <c r="D142" t="s">
        <v>510</v>
      </c>
      <c r="E142" s="3">
        <f>'BD de Pessoal'!E142+'BD de Pessoal'!W142</f>
        <v>33</v>
      </c>
      <c r="F142" s="3">
        <f>'BD de Pessoal'!F142+'BD de Pessoal'!X142</f>
        <v>0</v>
      </c>
      <c r="G142" s="3">
        <f>'BD de Pessoal'!G142+'BD de Pessoal'!Y142</f>
        <v>0</v>
      </c>
      <c r="H142" s="3">
        <f>'BD de Pessoal'!H142+'BD de Pessoal'!Z142</f>
        <v>9</v>
      </c>
      <c r="I142" s="3">
        <f>'BD de Pessoal'!I142+'BD de Pessoal'!AA142</f>
        <v>7</v>
      </c>
      <c r="J142" s="3">
        <f>'BD de Pessoal'!J142+'BD de Pessoal'!AB142</f>
        <v>0</v>
      </c>
      <c r="K142" s="3">
        <f>'BD de Pessoal'!K142+'BD de Pessoal'!AC142</f>
        <v>0</v>
      </c>
      <c r="L142" s="3">
        <f>'BD de Pessoal'!L142+'BD de Pessoal'!AD142</f>
        <v>0</v>
      </c>
    </row>
    <row r="143" spans="1:12" ht="15.75" customHeight="1" x14ac:dyDescent="0.3">
      <c r="A143" t="s">
        <v>14</v>
      </c>
      <c r="B143">
        <v>210</v>
      </c>
      <c r="C143" s="9"/>
      <c r="D143" t="s">
        <v>511</v>
      </c>
      <c r="E143" s="3">
        <f>'BD de Pessoal'!E143+'BD de Pessoal'!W143</f>
        <v>37</v>
      </c>
      <c r="F143" s="3">
        <f>'BD de Pessoal'!F143+'BD de Pessoal'!X143</f>
        <v>0</v>
      </c>
      <c r="G143" s="3">
        <f>'BD de Pessoal'!G143+'BD de Pessoal'!Y143</f>
        <v>1</v>
      </c>
      <c r="H143" s="3">
        <f>'BD de Pessoal'!H143+'BD de Pessoal'!Z143</f>
        <v>5</v>
      </c>
      <c r="I143" s="3">
        <f>'BD de Pessoal'!I143+'BD de Pessoal'!AA143</f>
        <v>4</v>
      </c>
      <c r="J143" s="3">
        <f>'BD de Pessoal'!J143+'BD de Pessoal'!AB143</f>
        <v>1</v>
      </c>
      <c r="K143" s="3">
        <f>'BD de Pessoal'!K143+'BD de Pessoal'!AC143</f>
        <v>0</v>
      </c>
      <c r="L143" s="3">
        <f>'BD de Pessoal'!L143+'BD de Pessoal'!AD143</f>
        <v>0</v>
      </c>
    </row>
    <row r="144" spans="1:12" ht="15.75" customHeight="1" x14ac:dyDescent="0.3">
      <c r="A144" t="s">
        <v>14</v>
      </c>
      <c r="B144">
        <v>211</v>
      </c>
      <c r="C144" s="9"/>
      <c r="D144" t="s">
        <v>512</v>
      </c>
      <c r="E144" s="3">
        <f>'BD de Pessoal'!E144+'BD de Pessoal'!W144</f>
        <v>36</v>
      </c>
      <c r="F144" s="3">
        <f>'BD de Pessoal'!F144+'BD de Pessoal'!X144</f>
        <v>1</v>
      </c>
      <c r="G144" s="3">
        <f>'BD de Pessoal'!G144+'BD de Pessoal'!Y144</f>
        <v>5</v>
      </c>
      <c r="H144" s="3">
        <f>'BD de Pessoal'!H144+'BD de Pessoal'!Z144</f>
        <v>8</v>
      </c>
      <c r="I144" s="3">
        <f>'BD de Pessoal'!I144+'BD de Pessoal'!AA144</f>
        <v>6</v>
      </c>
      <c r="J144" s="3">
        <f>'BD de Pessoal'!J144+'BD de Pessoal'!AB144</f>
        <v>2</v>
      </c>
      <c r="K144" s="3">
        <f>'BD de Pessoal'!K144+'BD de Pessoal'!AC144</f>
        <v>1</v>
      </c>
      <c r="L144" s="3">
        <f>'BD de Pessoal'!L144+'BD de Pessoal'!AD144</f>
        <v>0</v>
      </c>
    </row>
    <row r="145" spans="1:12" ht="15.75" customHeight="1" x14ac:dyDescent="0.3">
      <c r="A145" t="s">
        <v>14</v>
      </c>
      <c r="B145">
        <v>212</v>
      </c>
      <c r="C145" s="9"/>
      <c r="D145" t="s">
        <v>513</v>
      </c>
      <c r="E145" s="3">
        <f>'BD de Pessoal'!E145+'BD de Pessoal'!W145</f>
        <v>68</v>
      </c>
      <c r="F145" s="3">
        <f>'BD de Pessoal'!F145+'BD de Pessoal'!X145</f>
        <v>3</v>
      </c>
      <c r="G145" s="3">
        <f>'BD de Pessoal'!G145+'BD de Pessoal'!Y145</f>
        <v>3</v>
      </c>
      <c r="H145" s="3">
        <f>'BD de Pessoal'!H145+'BD de Pessoal'!Z145</f>
        <v>14</v>
      </c>
      <c r="I145" s="3">
        <f>'BD de Pessoal'!I145+'BD de Pessoal'!AA145</f>
        <v>3</v>
      </c>
      <c r="J145" s="3">
        <f>'BD de Pessoal'!J145+'BD de Pessoal'!AB145</f>
        <v>3</v>
      </c>
      <c r="K145" s="3">
        <f>'BD de Pessoal'!K145+'BD de Pessoal'!AC145</f>
        <v>0</v>
      </c>
      <c r="L145" s="3">
        <f>'BD de Pessoal'!L145+'BD de Pessoal'!AD145</f>
        <v>0</v>
      </c>
    </row>
    <row r="146" spans="1:12" ht="15.75" customHeight="1" x14ac:dyDescent="0.3">
      <c r="A146" t="s">
        <v>14</v>
      </c>
      <c r="B146">
        <v>213</v>
      </c>
      <c r="C146" s="9"/>
      <c r="D146" t="s">
        <v>514</v>
      </c>
      <c r="E146" s="3">
        <f>'BD de Pessoal'!E146+'BD de Pessoal'!W146</f>
        <v>75</v>
      </c>
      <c r="F146" s="3">
        <f>'BD de Pessoal'!F146+'BD de Pessoal'!X146</f>
        <v>0</v>
      </c>
      <c r="G146" s="3">
        <f>'BD de Pessoal'!G146+'BD de Pessoal'!Y146</f>
        <v>8</v>
      </c>
      <c r="H146" s="3">
        <f>'BD de Pessoal'!H146+'BD de Pessoal'!Z146</f>
        <v>12</v>
      </c>
      <c r="I146" s="3">
        <f>'BD de Pessoal'!I146+'BD de Pessoal'!AA146</f>
        <v>6</v>
      </c>
      <c r="J146" s="3">
        <f>'BD de Pessoal'!J146+'BD de Pessoal'!AB146</f>
        <v>5</v>
      </c>
      <c r="K146" s="3">
        <f>'BD de Pessoal'!K146+'BD de Pessoal'!AC146</f>
        <v>1</v>
      </c>
      <c r="L146" s="3">
        <f>'BD de Pessoal'!L146+'BD de Pessoal'!AD146</f>
        <v>0</v>
      </c>
    </row>
    <row r="147" spans="1:12" ht="15.75" customHeight="1" x14ac:dyDescent="0.3">
      <c r="A147" t="s">
        <v>14</v>
      </c>
      <c r="B147">
        <v>214</v>
      </c>
      <c r="C147" s="9"/>
      <c r="D147" t="s">
        <v>515</v>
      </c>
      <c r="E147" s="3">
        <f>'BD de Pessoal'!E147+'BD de Pessoal'!W147</f>
        <v>72</v>
      </c>
      <c r="F147" s="3">
        <f>'BD de Pessoal'!F147+'BD de Pessoal'!X147</f>
        <v>3</v>
      </c>
      <c r="G147" s="3">
        <f>'BD de Pessoal'!G147+'BD de Pessoal'!Y147</f>
        <v>8</v>
      </c>
      <c r="H147" s="3">
        <f>'BD de Pessoal'!H147+'BD de Pessoal'!Z147</f>
        <v>11</v>
      </c>
      <c r="I147" s="3">
        <f>'BD de Pessoal'!I147+'BD de Pessoal'!AA147</f>
        <v>4</v>
      </c>
      <c r="J147" s="3">
        <f>'BD de Pessoal'!J147+'BD de Pessoal'!AB147</f>
        <v>4</v>
      </c>
      <c r="K147" s="3">
        <f>'BD de Pessoal'!K147+'BD de Pessoal'!AC147</f>
        <v>0</v>
      </c>
      <c r="L147" s="3">
        <f>'BD de Pessoal'!L147+'BD de Pessoal'!AD147</f>
        <v>0</v>
      </c>
    </row>
    <row r="148" spans="1:12" ht="15.75" customHeight="1" x14ac:dyDescent="0.3">
      <c r="A148" t="s">
        <v>14</v>
      </c>
      <c r="B148">
        <v>215</v>
      </c>
      <c r="C148" s="9"/>
      <c r="D148" t="s">
        <v>516</v>
      </c>
      <c r="E148" s="3">
        <f>'BD de Pessoal'!E148+'BD de Pessoal'!W148</f>
        <v>92</v>
      </c>
      <c r="F148" s="3">
        <f>'BD de Pessoal'!F148+'BD de Pessoal'!X148</f>
        <v>8</v>
      </c>
      <c r="G148" s="3">
        <f>'BD de Pessoal'!G148+'BD de Pessoal'!Y148</f>
        <v>14</v>
      </c>
      <c r="H148" s="3">
        <f>'BD de Pessoal'!H148+'BD de Pessoal'!Z148</f>
        <v>13</v>
      </c>
      <c r="I148" s="3">
        <f>'BD de Pessoal'!I148+'BD de Pessoal'!AA148</f>
        <v>5</v>
      </c>
      <c r="J148" s="3">
        <f>'BD de Pessoal'!J148+'BD de Pessoal'!AB148</f>
        <v>3</v>
      </c>
      <c r="K148" s="3">
        <f>'BD de Pessoal'!K148+'BD de Pessoal'!AC148</f>
        <v>0</v>
      </c>
      <c r="L148" s="3">
        <f>'BD de Pessoal'!L148+'BD de Pessoal'!AD148</f>
        <v>0</v>
      </c>
    </row>
    <row r="149" spans="1:12" ht="15.75" customHeight="1" x14ac:dyDescent="0.3">
      <c r="A149" t="s">
        <v>14</v>
      </c>
      <c r="B149">
        <v>216</v>
      </c>
      <c r="C149" s="9"/>
      <c r="D149" t="s">
        <v>517</v>
      </c>
      <c r="E149" s="3">
        <f>'BD de Pessoal'!E149+'BD de Pessoal'!W149</f>
        <v>622</v>
      </c>
      <c r="F149" s="3">
        <f>'BD de Pessoal'!F149+'BD de Pessoal'!X149</f>
        <v>18</v>
      </c>
      <c r="G149" s="3">
        <f>'BD de Pessoal'!G149+'BD de Pessoal'!Y149</f>
        <v>107</v>
      </c>
      <c r="H149" s="3">
        <f>'BD de Pessoal'!H149+'BD de Pessoal'!Z149</f>
        <v>62</v>
      </c>
      <c r="I149" s="3">
        <f>'BD de Pessoal'!I149+'BD de Pessoal'!AA149</f>
        <v>28</v>
      </c>
      <c r="J149" s="3">
        <f>'BD de Pessoal'!J149+'BD de Pessoal'!AB149</f>
        <v>20</v>
      </c>
      <c r="K149" s="3">
        <f>'BD de Pessoal'!K149+'BD de Pessoal'!AC149</f>
        <v>3</v>
      </c>
      <c r="L149" s="3">
        <f>'BD de Pessoal'!L149+'BD de Pessoal'!AD149</f>
        <v>0</v>
      </c>
    </row>
    <row r="150" spans="1:12" ht="15.75" customHeight="1" x14ac:dyDescent="0.3">
      <c r="A150" t="s">
        <v>14</v>
      </c>
      <c r="B150">
        <v>301</v>
      </c>
      <c r="C150" s="9"/>
      <c r="D150" t="s">
        <v>503</v>
      </c>
      <c r="E150" s="3">
        <f>'BD de Pessoal'!E150+'BD de Pessoal'!W150</f>
        <v>2</v>
      </c>
      <c r="F150" s="3">
        <f>'BD de Pessoal'!F150+'BD de Pessoal'!X150</f>
        <v>0</v>
      </c>
      <c r="G150" s="3">
        <f>'BD de Pessoal'!G150+'BD de Pessoal'!Y150</f>
        <v>0</v>
      </c>
      <c r="H150" s="3">
        <f>'BD de Pessoal'!H150+'BD de Pessoal'!Z150</f>
        <v>0</v>
      </c>
      <c r="I150" s="3">
        <f>'BD de Pessoal'!I150+'BD de Pessoal'!AA150</f>
        <v>0</v>
      </c>
      <c r="J150" s="3">
        <f>'BD de Pessoal'!J150+'BD de Pessoal'!AB150</f>
        <v>0</v>
      </c>
      <c r="K150" s="3">
        <f>'BD de Pessoal'!K150+'BD de Pessoal'!AC150</f>
        <v>0</v>
      </c>
      <c r="L150" s="3">
        <f>'BD de Pessoal'!L150+'BD de Pessoal'!AD150</f>
        <v>0</v>
      </c>
    </row>
    <row r="151" spans="1:12" ht="15.75" customHeight="1" x14ac:dyDescent="0.3">
      <c r="A151" t="s">
        <v>14</v>
      </c>
      <c r="B151">
        <v>302</v>
      </c>
      <c r="C151" s="9"/>
      <c r="D151" t="s">
        <v>504</v>
      </c>
      <c r="E151" s="3">
        <f>'BD de Pessoal'!E151+'BD de Pessoal'!W151</f>
        <v>3</v>
      </c>
      <c r="F151" s="3">
        <f>'BD de Pessoal'!F151+'BD de Pessoal'!X151</f>
        <v>0</v>
      </c>
      <c r="G151" s="3">
        <f>'BD de Pessoal'!G151+'BD de Pessoal'!Y151</f>
        <v>1</v>
      </c>
      <c r="H151" s="3">
        <f>'BD de Pessoal'!H151+'BD de Pessoal'!Z151</f>
        <v>0</v>
      </c>
      <c r="I151" s="3">
        <f>'BD de Pessoal'!I151+'BD de Pessoal'!AA151</f>
        <v>0</v>
      </c>
      <c r="J151" s="3">
        <f>'BD de Pessoal'!J151+'BD de Pessoal'!AB151</f>
        <v>0</v>
      </c>
      <c r="K151" s="3">
        <f>'BD de Pessoal'!K151+'BD de Pessoal'!AC151</f>
        <v>0</v>
      </c>
      <c r="L151" s="3">
        <f>'BD de Pessoal'!L151+'BD de Pessoal'!AD151</f>
        <v>0</v>
      </c>
    </row>
    <row r="152" spans="1:12" ht="15.75" customHeight="1" x14ac:dyDescent="0.3">
      <c r="A152" t="s">
        <v>14</v>
      </c>
      <c r="B152">
        <v>303</v>
      </c>
      <c r="C152" s="9"/>
      <c r="D152" t="s">
        <v>505</v>
      </c>
      <c r="E152" s="3">
        <f>'BD de Pessoal'!E152+'BD de Pessoal'!W152</f>
        <v>10</v>
      </c>
      <c r="F152" s="3">
        <f>'BD de Pessoal'!F152+'BD de Pessoal'!X152</f>
        <v>0</v>
      </c>
      <c r="G152" s="3">
        <f>'BD de Pessoal'!G152+'BD de Pessoal'!Y152</f>
        <v>0</v>
      </c>
      <c r="H152" s="3">
        <f>'BD de Pessoal'!H152+'BD de Pessoal'!Z152</f>
        <v>0</v>
      </c>
      <c r="I152" s="3">
        <f>'BD de Pessoal'!I152+'BD de Pessoal'!AA152</f>
        <v>0</v>
      </c>
      <c r="J152" s="3">
        <f>'BD de Pessoal'!J152+'BD de Pessoal'!AB152</f>
        <v>0</v>
      </c>
      <c r="K152" s="3">
        <f>'BD de Pessoal'!K152+'BD de Pessoal'!AC152</f>
        <v>0</v>
      </c>
      <c r="L152" s="3">
        <f>'BD de Pessoal'!L152+'BD de Pessoal'!AD152</f>
        <v>0</v>
      </c>
    </row>
    <row r="153" spans="1:12" ht="15.75" customHeight="1" x14ac:dyDescent="0.3">
      <c r="A153" t="s">
        <v>14</v>
      </c>
      <c r="B153">
        <v>304</v>
      </c>
      <c r="C153" s="9"/>
      <c r="D153" t="s">
        <v>506</v>
      </c>
      <c r="E153" s="3">
        <f>'BD de Pessoal'!E153+'BD de Pessoal'!W153</f>
        <v>11</v>
      </c>
      <c r="F153" s="3">
        <f>'BD de Pessoal'!F153+'BD de Pessoal'!X153</f>
        <v>0</v>
      </c>
      <c r="G153" s="3">
        <f>'BD de Pessoal'!G153+'BD de Pessoal'!Y153</f>
        <v>0</v>
      </c>
      <c r="H153" s="3">
        <f>'BD de Pessoal'!H153+'BD de Pessoal'!Z153</f>
        <v>0</v>
      </c>
      <c r="I153" s="3">
        <f>'BD de Pessoal'!I153+'BD de Pessoal'!AA153</f>
        <v>0</v>
      </c>
      <c r="J153" s="3">
        <f>'BD de Pessoal'!J153+'BD de Pessoal'!AB153</f>
        <v>0</v>
      </c>
      <c r="K153" s="3">
        <f>'BD de Pessoal'!K153+'BD de Pessoal'!AC153</f>
        <v>0</v>
      </c>
      <c r="L153" s="3">
        <f>'BD de Pessoal'!L153+'BD de Pessoal'!AD153</f>
        <v>0</v>
      </c>
    </row>
    <row r="154" spans="1:12" ht="15.75" customHeight="1" x14ac:dyDescent="0.3">
      <c r="A154" t="s">
        <v>14</v>
      </c>
      <c r="B154">
        <v>305</v>
      </c>
      <c r="C154" s="9"/>
      <c r="D154" t="s">
        <v>507</v>
      </c>
      <c r="E154" s="3">
        <f>'BD de Pessoal'!E154+'BD de Pessoal'!W154</f>
        <v>18</v>
      </c>
      <c r="F154" s="3">
        <f>'BD de Pessoal'!F154+'BD de Pessoal'!X154</f>
        <v>0</v>
      </c>
      <c r="G154" s="3">
        <f>'BD de Pessoal'!G154+'BD de Pessoal'!Y154</f>
        <v>0</v>
      </c>
      <c r="H154" s="3">
        <f>'BD de Pessoal'!H154+'BD de Pessoal'!Z154</f>
        <v>4</v>
      </c>
      <c r="I154" s="3">
        <f>'BD de Pessoal'!I154+'BD de Pessoal'!AA154</f>
        <v>1</v>
      </c>
      <c r="J154" s="3">
        <f>'BD de Pessoal'!J154+'BD de Pessoal'!AB154</f>
        <v>0</v>
      </c>
      <c r="K154" s="3">
        <f>'BD de Pessoal'!K154+'BD de Pessoal'!AC154</f>
        <v>0</v>
      </c>
      <c r="L154" s="3">
        <f>'BD de Pessoal'!L154+'BD de Pessoal'!AD154</f>
        <v>0</v>
      </c>
    </row>
    <row r="155" spans="1:12" ht="15.75" customHeight="1" x14ac:dyDescent="0.3">
      <c r="A155" t="s">
        <v>14</v>
      </c>
      <c r="B155">
        <v>306</v>
      </c>
      <c r="C155" s="9"/>
      <c r="D155" t="s">
        <v>508</v>
      </c>
      <c r="E155" s="3">
        <f>'BD de Pessoal'!E155+'BD de Pessoal'!W155</f>
        <v>13</v>
      </c>
      <c r="F155" s="3">
        <f>'BD de Pessoal'!F155+'BD de Pessoal'!X155</f>
        <v>1</v>
      </c>
      <c r="G155" s="3">
        <f>'BD de Pessoal'!G155+'BD de Pessoal'!Y155</f>
        <v>5</v>
      </c>
      <c r="H155" s="3">
        <f>'BD de Pessoal'!H155+'BD de Pessoal'!Z155</f>
        <v>2</v>
      </c>
      <c r="I155" s="3">
        <f>'BD de Pessoal'!I155+'BD de Pessoal'!AA155</f>
        <v>0</v>
      </c>
      <c r="J155" s="3">
        <f>'BD de Pessoal'!J155+'BD de Pessoal'!AB155</f>
        <v>0</v>
      </c>
      <c r="K155" s="3">
        <f>'BD de Pessoal'!K155+'BD de Pessoal'!AC155</f>
        <v>0</v>
      </c>
      <c r="L155" s="3">
        <f>'BD de Pessoal'!L155+'BD de Pessoal'!AD155</f>
        <v>0</v>
      </c>
    </row>
    <row r="156" spans="1:12" ht="15.75" customHeight="1" x14ac:dyDescent="0.3">
      <c r="A156" t="s">
        <v>14</v>
      </c>
      <c r="B156">
        <v>307</v>
      </c>
      <c r="C156" s="9"/>
      <c r="D156" t="s">
        <v>509</v>
      </c>
      <c r="E156" s="3">
        <f>'BD de Pessoal'!E156+'BD de Pessoal'!W156</f>
        <v>22</v>
      </c>
      <c r="F156" s="3">
        <f>'BD de Pessoal'!F156+'BD de Pessoal'!X156</f>
        <v>0</v>
      </c>
      <c r="G156" s="3">
        <f>'BD de Pessoal'!G156+'BD de Pessoal'!Y156</f>
        <v>1</v>
      </c>
      <c r="H156" s="3">
        <f>'BD de Pessoal'!H156+'BD de Pessoal'!Z156</f>
        <v>2</v>
      </c>
      <c r="I156" s="3">
        <f>'BD de Pessoal'!I156+'BD de Pessoal'!AA156</f>
        <v>2</v>
      </c>
      <c r="J156" s="3">
        <f>'BD de Pessoal'!J156+'BD de Pessoal'!AB156</f>
        <v>1</v>
      </c>
      <c r="K156" s="3">
        <f>'BD de Pessoal'!K156+'BD de Pessoal'!AC156</f>
        <v>0</v>
      </c>
      <c r="L156" s="3">
        <f>'BD de Pessoal'!L156+'BD de Pessoal'!AD156</f>
        <v>0</v>
      </c>
    </row>
    <row r="157" spans="1:12" ht="15.75" customHeight="1" x14ac:dyDescent="0.3">
      <c r="A157" t="s">
        <v>14</v>
      </c>
      <c r="B157">
        <v>308</v>
      </c>
      <c r="C157" s="9"/>
      <c r="D157" t="s">
        <v>510</v>
      </c>
      <c r="E157" s="3">
        <f>'BD de Pessoal'!E157+'BD de Pessoal'!W157</f>
        <v>22</v>
      </c>
      <c r="F157" s="3">
        <f>'BD de Pessoal'!F157+'BD de Pessoal'!X157</f>
        <v>1</v>
      </c>
      <c r="G157" s="3">
        <f>'BD de Pessoal'!G157+'BD de Pessoal'!Y157</f>
        <v>5</v>
      </c>
      <c r="H157" s="3">
        <f>'BD de Pessoal'!H157+'BD de Pessoal'!Z157</f>
        <v>3</v>
      </c>
      <c r="I157" s="3">
        <f>'BD de Pessoal'!I157+'BD de Pessoal'!AA157</f>
        <v>4</v>
      </c>
      <c r="J157" s="3">
        <f>'BD de Pessoal'!J157+'BD de Pessoal'!AB157</f>
        <v>1</v>
      </c>
      <c r="K157" s="3">
        <f>'BD de Pessoal'!K157+'BD de Pessoal'!AC157</f>
        <v>0</v>
      </c>
      <c r="L157" s="3">
        <f>'BD de Pessoal'!L157+'BD de Pessoal'!AD157</f>
        <v>0</v>
      </c>
    </row>
    <row r="158" spans="1:12" ht="15.75" customHeight="1" x14ac:dyDescent="0.3">
      <c r="A158" t="s">
        <v>14</v>
      </c>
      <c r="B158">
        <v>309</v>
      </c>
      <c r="C158" s="9"/>
      <c r="D158" t="s">
        <v>511</v>
      </c>
      <c r="E158" s="3">
        <f>'BD de Pessoal'!E158+'BD de Pessoal'!W158</f>
        <v>26</v>
      </c>
      <c r="F158" s="3">
        <f>'BD de Pessoal'!F158+'BD de Pessoal'!X158</f>
        <v>2</v>
      </c>
      <c r="G158" s="3">
        <f>'BD de Pessoal'!G158+'BD de Pessoal'!Y158</f>
        <v>2</v>
      </c>
      <c r="H158" s="3">
        <f>'BD de Pessoal'!H158+'BD de Pessoal'!Z158</f>
        <v>8</v>
      </c>
      <c r="I158" s="3">
        <f>'BD de Pessoal'!I158+'BD de Pessoal'!AA158</f>
        <v>3</v>
      </c>
      <c r="J158" s="3">
        <f>'BD de Pessoal'!J158+'BD de Pessoal'!AB158</f>
        <v>2</v>
      </c>
      <c r="K158" s="3">
        <f>'BD de Pessoal'!K158+'BD de Pessoal'!AC158</f>
        <v>0</v>
      </c>
      <c r="L158" s="3">
        <f>'BD de Pessoal'!L158+'BD de Pessoal'!AD158</f>
        <v>0</v>
      </c>
    </row>
    <row r="159" spans="1:12" ht="15.75" customHeight="1" x14ac:dyDescent="0.3">
      <c r="A159" t="s">
        <v>14</v>
      </c>
      <c r="B159">
        <v>310</v>
      </c>
      <c r="C159" s="9"/>
      <c r="D159" t="s">
        <v>512</v>
      </c>
      <c r="E159" s="3">
        <f>'BD de Pessoal'!E159+'BD de Pessoal'!W159</f>
        <v>47</v>
      </c>
      <c r="F159" s="3">
        <f>'BD de Pessoal'!F159+'BD de Pessoal'!X159</f>
        <v>3</v>
      </c>
      <c r="G159" s="3">
        <f>'BD de Pessoal'!G159+'BD de Pessoal'!Y159</f>
        <v>4</v>
      </c>
      <c r="H159" s="3">
        <f>'BD de Pessoal'!H159+'BD de Pessoal'!Z159</f>
        <v>8</v>
      </c>
      <c r="I159" s="3">
        <f>'BD de Pessoal'!I159+'BD de Pessoal'!AA159</f>
        <v>0</v>
      </c>
      <c r="J159" s="3">
        <f>'BD de Pessoal'!J159+'BD de Pessoal'!AB159</f>
        <v>0</v>
      </c>
      <c r="K159" s="3">
        <f>'BD de Pessoal'!K159+'BD de Pessoal'!AC159</f>
        <v>0</v>
      </c>
      <c r="L159" s="3">
        <f>'BD de Pessoal'!L159+'BD de Pessoal'!AD159</f>
        <v>0</v>
      </c>
    </row>
    <row r="160" spans="1:12" ht="15.75" customHeight="1" x14ac:dyDescent="0.3">
      <c r="A160" t="s">
        <v>14</v>
      </c>
      <c r="B160">
        <v>311</v>
      </c>
      <c r="C160" s="9"/>
      <c r="D160" t="s">
        <v>513</v>
      </c>
      <c r="E160" s="3">
        <f>'BD de Pessoal'!E160+'BD de Pessoal'!W160</f>
        <v>56</v>
      </c>
      <c r="F160" s="3">
        <f>'BD de Pessoal'!F160+'BD de Pessoal'!X160</f>
        <v>1</v>
      </c>
      <c r="G160" s="3">
        <f>'BD de Pessoal'!G160+'BD de Pessoal'!Y160</f>
        <v>9</v>
      </c>
      <c r="H160" s="3">
        <f>'BD de Pessoal'!H160+'BD de Pessoal'!Z160</f>
        <v>14</v>
      </c>
      <c r="I160" s="3">
        <f>'BD de Pessoal'!I160+'BD de Pessoal'!AA160</f>
        <v>1</v>
      </c>
      <c r="J160" s="3">
        <f>'BD de Pessoal'!J160+'BD de Pessoal'!AB160</f>
        <v>2</v>
      </c>
      <c r="K160" s="3">
        <f>'BD de Pessoal'!K160+'BD de Pessoal'!AC160</f>
        <v>0</v>
      </c>
      <c r="L160" s="3">
        <f>'BD de Pessoal'!L160+'BD de Pessoal'!AD160</f>
        <v>0</v>
      </c>
    </row>
    <row r="161" spans="1:12" ht="15.75" customHeight="1" x14ac:dyDescent="0.3">
      <c r="A161" t="s">
        <v>14</v>
      </c>
      <c r="B161">
        <v>312</v>
      </c>
      <c r="C161" s="9"/>
      <c r="D161" t="s">
        <v>514</v>
      </c>
      <c r="E161" s="3">
        <f>'BD de Pessoal'!E161+'BD de Pessoal'!W161</f>
        <v>74</v>
      </c>
      <c r="F161" s="3">
        <f>'BD de Pessoal'!F161+'BD de Pessoal'!X161</f>
        <v>0</v>
      </c>
      <c r="G161" s="3">
        <f>'BD de Pessoal'!G161+'BD de Pessoal'!Y161</f>
        <v>11</v>
      </c>
      <c r="H161" s="3">
        <f>'BD de Pessoal'!H161+'BD de Pessoal'!Z161</f>
        <v>15</v>
      </c>
      <c r="I161" s="3">
        <f>'BD de Pessoal'!I161+'BD de Pessoal'!AA161</f>
        <v>11</v>
      </c>
      <c r="J161" s="3">
        <f>'BD de Pessoal'!J161+'BD de Pessoal'!AB161</f>
        <v>2</v>
      </c>
      <c r="K161" s="3">
        <f>'BD de Pessoal'!K161+'BD de Pessoal'!AC161</f>
        <v>0</v>
      </c>
      <c r="L161" s="3">
        <f>'BD de Pessoal'!L161+'BD de Pessoal'!AD161</f>
        <v>0</v>
      </c>
    </row>
    <row r="162" spans="1:12" ht="15.75" customHeight="1" x14ac:dyDescent="0.3">
      <c r="A162" t="s">
        <v>14</v>
      </c>
      <c r="B162">
        <v>313</v>
      </c>
      <c r="C162" s="9"/>
      <c r="D162" t="s">
        <v>515</v>
      </c>
      <c r="E162" s="3">
        <f>'BD de Pessoal'!E162+'BD de Pessoal'!W162</f>
        <v>88</v>
      </c>
      <c r="F162" s="3">
        <f>'BD de Pessoal'!F162+'BD de Pessoal'!X162</f>
        <v>7</v>
      </c>
      <c r="G162" s="3">
        <f>'BD de Pessoal'!G162+'BD de Pessoal'!Y162</f>
        <v>7</v>
      </c>
      <c r="H162" s="3">
        <f>'BD de Pessoal'!H162+'BD de Pessoal'!Z162</f>
        <v>24</v>
      </c>
      <c r="I162" s="3">
        <f>'BD de Pessoal'!I162+'BD de Pessoal'!AA162</f>
        <v>13</v>
      </c>
      <c r="J162" s="3">
        <f>'BD de Pessoal'!J162+'BD de Pessoal'!AB162</f>
        <v>9</v>
      </c>
      <c r="K162" s="3">
        <f>'BD de Pessoal'!K162+'BD de Pessoal'!AC162</f>
        <v>1</v>
      </c>
      <c r="L162" s="3">
        <f>'BD de Pessoal'!L162+'BD de Pessoal'!AD162</f>
        <v>0</v>
      </c>
    </row>
    <row r="163" spans="1:12" ht="15.75" customHeight="1" x14ac:dyDescent="0.3">
      <c r="A163" t="s">
        <v>14</v>
      </c>
      <c r="B163">
        <v>314</v>
      </c>
      <c r="C163" s="9"/>
      <c r="D163" t="s">
        <v>516</v>
      </c>
      <c r="E163" s="3">
        <f>'BD de Pessoal'!E163+'BD de Pessoal'!W163</f>
        <v>85</v>
      </c>
      <c r="F163" s="3">
        <f>'BD de Pessoal'!F163+'BD de Pessoal'!X163</f>
        <v>4</v>
      </c>
      <c r="G163" s="3">
        <f>'BD de Pessoal'!G163+'BD de Pessoal'!Y163</f>
        <v>17</v>
      </c>
      <c r="H163" s="3">
        <f>'BD de Pessoal'!H163+'BD de Pessoal'!Z163</f>
        <v>17</v>
      </c>
      <c r="I163" s="3">
        <f>'BD de Pessoal'!I163+'BD de Pessoal'!AA163</f>
        <v>6</v>
      </c>
      <c r="J163" s="3">
        <f>'BD de Pessoal'!J163+'BD de Pessoal'!AB163</f>
        <v>7</v>
      </c>
      <c r="K163" s="3">
        <f>'BD de Pessoal'!K163+'BD de Pessoal'!AC163</f>
        <v>1</v>
      </c>
      <c r="L163" s="3">
        <f>'BD de Pessoal'!L163+'BD de Pessoal'!AD163</f>
        <v>0</v>
      </c>
    </row>
    <row r="164" spans="1:12" ht="15.75" customHeight="1" x14ac:dyDescent="0.3">
      <c r="A164" t="s">
        <v>14</v>
      </c>
      <c r="B164">
        <v>315</v>
      </c>
      <c r="C164" s="9"/>
      <c r="D164" t="s">
        <v>517</v>
      </c>
      <c r="E164" s="3">
        <f>'BD de Pessoal'!E164+'BD de Pessoal'!W164</f>
        <v>93</v>
      </c>
      <c r="F164" s="3">
        <f>'BD de Pessoal'!F164+'BD de Pessoal'!X164</f>
        <v>1</v>
      </c>
      <c r="G164" s="3">
        <f>'BD de Pessoal'!G164+'BD de Pessoal'!Y164</f>
        <v>10</v>
      </c>
      <c r="H164" s="3">
        <f>'BD de Pessoal'!H164+'BD de Pessoal'!Z164</f>
        <v>21</v>
      </c>
      <c r="I164" s="3">
        <f>'BD de Pessoal'!I164+'BD de Pessoal'!AA164</f>
        <v>6</v>
      </c>
      <c r="J164" s="3">
        <f>'BD de Pessoal'!J164+'BD de Pessoal'!AB164</f>
        <v>3</v>
      </c>
      <c r="K164" s="3">
        <f>'BD de Pessoal'!K164+'BD de Pessoal'!AC164</f>
        <v>0</v>
      </c>
      <c r="L164" s="3">
        <f>'BD de Pessoal'!L164+'BD de Pessoal'!AD164</f>
        <v>1</v>
      </c>
    </row>
    <row r="165" spans="1:12" ht="15.75" customHeight="1" x14ac:dyDescent="0.3">
      <c r="A165" t="s">
        <v>14</v>
      </c>
      <c r="B165">
        <v>316</v>
      </c>
      <c r="C165" s="9"/>
      <c r="D165" t="s">
        <v>518</v>
      </c>
      <c r="E165" s="3">
        <f>'BD de Pessoal'!E165+'BD de Pessoal'!W165</f>
        <v>500</v>
      </c>
      <c r="F165" s="3">
        <f>'BD de Pessoal'!F165+'BD de Pessoal'!X165</f>
        <v>13</v>
      </c>
      <c r="G165" s="3">
        <f>'BD de Pessoal'!G165+'BD de Pessoal'!Y165</f>
        <v>118</v>
      </c>
      <c r="H165" s="3">
        <f>'BD de Pessoal'!H165+'BD de Pessoal'!Z165</f>
        <v>78</v>
      </c>
      <c r="I165" s="3">
        <f>'BD de Pessoal'!I165+'BD de Pessoal'!AA165</f>
        <v>40</v>
      </c>
      <c r="J165" s="3">
        <f>'BD de Pessoal'!J165+'BD de Pessoal'!AB165</f>
        <v>48</v>
      </c>
      <c r="K165" s="3">
        <f>'BD de Pessoal'!K165+'BD de Pessoal'!AC165</f>
        <v>0</v>
      </c>
      <c r="L165" s="3">
        <f>'BD de Pessoal'!L165+'BD de Pessoal'!AD165</f>
        <v>0</v>
      </c>
    </row>
    <row r="166" spans="1:12" ht="15.75" customHeight="1" x14ac:dyDescent="0.3">
      <c r="A166" t="s">
        <v>14</v>
      </c>
      <c r="B166">
        <v>401</v>
      </c>
      <c r="C166" s="9"/>
      <c r="D166" t="s">
        <v>504</v>
      </c>
      <c r="E166" s="3">
        <f>'BD de Pessoal'!E166+'BD de Pessoal'!W166</f>
        <v>2</v>
      </c>
      <c r="F166" s="3">
        <f>'BD de Pessoal'!F166+'BD de Pessoal'!X166</f>
        <v>0</v>
      </c>
      <c r="G166" s="3">
        <f>'BD de Pessoal'!G166+'BD de Pessoal'!Y166</f>
        <v>0</v>
      </c>
      <c r="H166" s="3">
        <f>'BD de Pessoal'!H166+'BD de Pessoal'!Z166</f>
        <v>0</v>
      </c>
      <c r="I166" s="3">
        <f>'BD de Pessoal'!I166+'BD de Pessoal'!AA166</f>
        <v>0</v>
      </c>
      <c r="J166" s="3">
        <f>'BD de Pessoal'!J166+'BD de Pessoal'!AB166</f>
        <v>0</v>
      </c>
      <c r="K166" s="3">
        <f>'BD de Pessoal'!K166+'BD de Pessoal'!AC166</f>
        <v>0</v>
      </c>
      <c r="L166" s="3">
        <f>'BD de Pessoal'!L166+'BD de Pessoal'!AD166</f>
        <v>0</v>
      </c>
    </row>
    <row r="167" spans="1:12" ht="15.75" customHeight="1" x14ac:dyDescent="0.3">
      <c r="A167" t="s">
        <v>14</v>
      </c>
      <c r="B167">
        <v>402</v>
      </c>
      <c r="C167" s="9"/>
      <c r="D167" t="s">
        <v>505</v>
      </c>
      <c r="E167" s="3">
        <f>'BD de Pessoal'!E167+'BD de Pessoal'!W167</f>
        <v>3</v>
      </c>
      <c r="F167" s="3">
        <f>'BD de Pessoal'!F167+'BD de Pessoal'!X167</f>
        <v>0</v>
      </c>
      <c r="G167" s="3">
        <f>'BD de Pessoal'!G167+'BD de Pessoal'!Y167</f>
        <v>0</v>
      </c>
      <c r="H167" s="3">
        <f>'BD de Pessoal'!H167+'BD de Pessoal'!Z167</f>
        <v>0</v>
      </c>
      <c r="I167" s="3">
        <f>'BD de Pessoal'!I167+'BD de Pessoal'!AA167</f>
        <v>0</v>
      </c>
      <c r="J167" s="3">
        <f>'BD de Pessoal'!J167+'BD de Pessoal'!AB167</f>
        <v>0</v>
      </c>
      <c r="K167" s="3">
        <f>'BD de Pessoal'!K167+'BD de Pessoal'!AC167</f>
        <v>0</v>
      </c>
      <c r="L167" s="3">
        <f>'BD de Pessoal'!L167+'BD de Pessoal'!AD167</f>
        <v>0</v>
      </c>
    </row>
    <row r="168" spans="1:12" ht="15.75" customHeight="1" x14ac:dyDescent="0.3">
      <c r="A168" t="s">
        <v>14</v>
      </c>
      <c r="B168">
        <v>403</v>
      </c>
      <c r="C168" s="9"/>
      <c r="D168" t="s">
        <v>506</v>
      </c>
      <c r="E168" s="3">
        <f>'BD de Pessoal'!E168+'BD de Pessoal'!W168</f>
        <v>6</v>
      </c>
      <c r="F168" s="3">
        <f>'BD de Pessoal'!F168+'BD de Pessoal'!X168</f>
        <v>0</v>
      </c>
      <c r="G168" s="3">
        <f>'BD de Pessoal'!G168+'BD de Pessoal'!Y168</f>
        <v>0</v>
      </c>
      <c r="H168" s="3">
        <f>'BD de Pessoal'!H168+'BD de Pessoal'!Z168</f>
        <v>0</v>
      </c>
      <c r="I168" s="3">
        <f>'BD de Pessoal'!I168+'BD de Pessoal'!AA168</f>
        <v>1</v>
      </c>
      <c r="J168" s="3">
        <f>'BD de Pessoal'!J168+'BD de Pessoal'!AB168</f>
        <v>0</v>
      </c>
      <c r="K168" s="3">
        <f>'BD de Pessoal'!K168+'BD de Pessoal'!AC168</f>
        <v>0</v>
      </c>
      <c r="L168" s="3">
        <f>'BD de Pessoal'!L168+'BD de Pessoal'!AD168</f>
        <v>0</v>
      </c>
    </row>
    <row r="169" spans="1:12" ht="15.75" customHeight="1" x14ac:dyDescent="0.3">
      <c r="A169" t="s">
        <v>14</v>
      </c>
      <c r="B169">
        <v>404</v>
      </c>
      <c r="C169" s="9"/>
      <c r="D169" t="s">
        <v>507</v>
      </c>
      <c r="E169" s="3">
        <f>'BD de Pessoal'!E169+'BD de Pessoal'!W169</f>
        <v>17</v>
      </c>
      <c r="F169" s="3">
        <f>'BD de Pessoal'!F169+'BD de Pessoal'!X169</f>
        <v>2</v>
      </c>
      <c r="G169" s="3">
        <f>'BD de Pessoal'!G169+'BD de Pessoal'!Y169</f>
        <v>1</v>
      </c>
      <c r="H169" s="3">
        <f>'BD de Pessoal'!H169+'BD de Pessoal'!Z169</f>
        <v>3</v>
      </c>
      <c r="I169" s="3">
        <f>'BD de Pessoal'!I169+'BD de Pessoal'!AA169</f>
        <v>2</v>
      </c>
      <c r="J169" s="3">
        <f>'BD de Pessoal'!J169+'BD de Pessoal'!AB169</f>
        <v>0</v>
      </c>
      <c r="K169" s="3">
        <f>'BD de Pessoal'!K169+'BD de Pessoal'!AC169</f>
        <v>0</v>
      </c>
      <c r="L169" s="3">
        <f>'BD de Pessoal'!L169+'BD de Pessoal'!AD169</f>
        <v>0</v>
      </c>
    </row>
    <row r="170" spans="1:12" ht="15.75" customHeight="1" x14ac:dyDescent="0.3">
      <c r="A170" t="s">
        <v>14</v>
      </c>
      <c r="B170">
        <v>405</v>
      </c>
      <c r="C170" s="9"/>
      <c r="D170" t="s">
        <v>508</v>
      </c>
      <c r="E170" s="3">
        <f>'BD de Pessoal'!E170+'BD de Pessoal'!W170</f>
        <v>33</v>
      </c>
      <c r="F170" s="3">
        <f>'BD de Pessoal'!F170+'BD de Pessoal'!X170</f>
        <v>0</v>
      </c>
      <c r="G170" s="3">
        <f>'BD de Pessoal'!G170+'BD de Pessoal'!Y170</f>
        <v>2</v>
      </c>
      <c r="H170" s="3">
        <f>'BD de Pessoal'!H170+'BD de Pessoal'!Z170</f>
        <v>1</v>
      </c>
      <c r="I170" s="3">
        <f>'BD de Pessoal'!I170+'BD de Pessoal'!AA170</f>
        <v>0</v>
      </c>
      <c r="J170" s="3">
        <f>'BD de Pessoal'!J170+'BD de Pessoal'!AB170</f>
        <v>0</v>
      </c>
      <c r="K170" s="3">
        <f>'BD de Pessoal'!K170+'BD de Pessoal'!AC170</f>
        <v>1</v>
      </c>
      <c r="L170" s="3">
        <f>'BD de Pessoal'!L170+'BD de Pessoal'!AD170</f>
        <v>0</v>
      </c>
    </row>
    <row r="171" spans="1:12" ht="15.75" customHeight="1" x14ac:dyDescent="0.3">
      <c r="A171" t="s">
        <v>14</v>
      </c>
      <c r="B171">
        <v>406</v>
      </c>
      <c r="C171" s="9"/>
      <c r="D171" t="s">
        <v>509</v>
      </c>
      <c r="E171" s="3">
        <f>'BD de Pessoal'!E171+'BD de Pessoal'!W171</f>
        <v>40</v>
      </c>
      <c r="F171" s="3">
        <f>'BD de Pessoal'!F171+'BD de Pessoal'!X171</f>
        <v>1</v>
      </c>
      <c r="G171" s="3">
        <f>'BD de Pessoal'!G171+'BD de Pessoal'!Y171</f>
        <v>2</v>
      </c>
      <c r="H171" s="3">
        <f>'BD de Pessoal'!H171+'BD de Pessoal'!Z171</f>
        <v>5</v>
      </c>
      <c r="I171" s="3">
        <f>'BD de Pessoal'!I171+'BD de Pessoal'!AA171</f>
        <v>1</v>
      </c>
      <c r="J171" s="3">
        <f>'BD de Pessoal'!J171+'BD de Pessoal'!AB171</f>
        <v>1</v>
      </c>
      <c r="K171" s="3">
        <f>'BD de Pessoal'!K171+'BD de Pessoal'!AC171</f>
        <v>0</v>
      </c>
      <c r="L171" s="3">
        <f>'BD de Pessoal'!L171+'BD de Pessoal'!AD171</f>
        <v>0</v>
      </c>
    </row>
    <row r="172" spans="1:12" ht="15.75" customHeight="1" x14ac:dyDescent="0.3">
      <c r="A172" t="s">
        <v>14</v>
      </c>
      <c r="B172">
        <v>407</v>
      </c>
      <c r="C172" s="9"/>
      <c r="D172" t="s">
        <v>510</v>
      </c>
      <c r="E172" s="3">
        <f>'BD de Pessoal'!E172+'BD de Pessoal'!W172</f>
        <v>54</v>
      </c>
      <c r="F172" s="3">
        <f>'BD de Pessoal'!F172+'BD de Pessoal'!X172</f>
        <v>1</v>
      </c>
      <c r="G172" s="3">
        <f>'BD de Pessoal'!G172+'BD de Pessoal'!Y172</f>
        <v>2</v>
      </c>
      <c r="H172" s="3">
        <f>'BD de Pessoal'!H172+'BD de Pessoal'!Z172</f>
        <v>4</v>
      </c>
      <c r="I172" s="3">
        <f>'BD de Pessoal'!I172+'BD de Pessoal'!AA172</f>
        <v>3</v>
      </c>
      <c r="J172" s="3">
        <f>'BD de Pessoal'!J172+'BD de Pessoal'!AB172</f>
        <v>4</v>
      </c>
      <c r="K172" s="3">
        <f>'BD de Pessoal'!K172+'BD de Pessoal'!AC172</f>
        <v>0</v>
      </c>
      <c r="L172" s="3">
        <f>'BD de Pessoal'!L172+'BD de Pessoal'!AD172</f>
        <v>0</v>
      </c>
    </row>
    <row r="173" spans="1:12" ht="15.75" customHeight="1" x14ac:dyDescent="0.3">
      <c r="A173" t="s">
        <v>14</v>
      </c>
      <c r="B173">
        <v>408</v>
      </c>
      <c r="C173" s="9"/>
      <c r="D173" t="s">
        <v>511</v>
      </c>
      <c r="E173" s="3">
        <f>'BD de Pessoal'!E173+'BD de Pessoal'!W173</f>
        <v>65</v>
      </c>
      <c r="F173" s="3">
        <f>'BD de Pessoal'!F173+'BD de Pessoal'!X173</f>
        <v>2</v>
      </c>
      <c r="G173" s="3">
        <f>'BD de Pessoal'!G173+'BD de Pessoal'!Y173</f>
        <v>4</v>
      </c>
      <c r="H173" s="3">
        <f>'BD de Pessoal'!H173+'BD de Pessoal'!Z173</f>
        <v>8</v>
      </c>
      <c r="I173" s="3">
        <f>'BD de Pessoal'!I173+'BD de Pessoal'!AA173</f>
        <v>3</v>
      </c>
      <c r="J173" s="3">
        <f>'BD de Pessoal'!J173+'BD de Pessoal'!AB173</f>
        <v>4</v>
      </c>
      <c r="K173" s="3">
        <f>'BD de Pessoal'!K173+'BD de Pessoal'!AC173</f>
        <v>0</v>
      </c>
      <c r="L173" s="3">
        <f>'BD de Pessoal'!L173+'BD de Pessoal'!AD173</f>
        <v>0</v>
      </c>
    </row>
    <row r="174" spans="1:12" ht="15.75" customHeight="1" x14ac:dyDescent="0.3">
      <c r="A174" t="s">
        <v>14</v>
      </c>
      <c r="B174">
        <v>409</v>
      </c>
      <c r="C174" s="9"/>
      <c r="D174" t="s">
        <v>512</v>
      </c>
      <c r="E174" s="3">
        <f>'BD de Pessoal'!E174+'BD de Pessoal'!W174</f>
        <v>71</v>
      </c>
      <c r="F174" s="3">
        <f>'BD de Pessoal'!F174+'BD de Pessoal'!X174</f>
        <v>3</v>
      </c>
      <c r="G174" s="3">
        <f>'BD de Pessoal'!G174+'BD de Pessoal'!Y174</f>
        <v>7</v>
      </c>
      <c r="H174" s="3">
        <f>'BD de Pessoal'!H174+'BD de Pessoal'!Z174</f>
        <v>16</v>
      </c>
      <c r="I174" s="3">
        <f>'BD de Pessoal'!I174+'BD de Pessoal'!AA174</f>
        <v>11</v>
      </c>
      <c r="J174" s="3">
        <f>'BD de Pessoal'!J174+'BD de Pessoal'!AB174</f>
        <v>5</v>
      </c>
      <c r="K174" s="3">
        <f>'BD de Pessoal'!K174+'BD de Pessoal'!AC174</f>
        <v>0</v>
      </c>
      <c r="L174" s="3">
        <f>'BD de Pessoal'!L174+'BD de Pessoal'!AD174</f>
        <v>0</v>
      </c>
    </row>
    <row r="175" spans="1:12" ht="15.75" customHeight="1" x14ac:dyDescent="0.3">
      <c r="A175" t="s">
        <v>14</v>
      </c>
      <c r="B175">
        <v>410</v>
      </c>
      <c r="C175" s="9"/>
      <c r="D175" t="s">
        <v>513</v>
      </c>
      <c r="E175" s="3">
        <f>'BD de Pessoal'!E175+'BD de Pessoal'!W175</f>
        <v>92</v>
      </c>
      <c r="F175" s="3">
        <f>'BD de Pessoal'!F175+'BD de Pessoal'!X175</f>
        <v>2</v>
      </c>
      <c r="G175" s="3">
        <f>'BD de Pessoal'!G175+'BD de Pessoal'!Y175</f>
        <v>9</v>
      </c>
      <c r="H175" s="3">
        <f>'BD de Pessoal'!H175+'BD de Pessoal'!Z175</f>
        <v>18</v>
      </c>
      <c r="I175" s="3">
        <f>'BD de Pessoal'!I175+'BD de Pessoal'!AA175</f>
        <v>5</v>
      </c>
      <c r="J175" s="3">
        <f>'BD de Pessoal'!J175+'BD de Pessoal'!AB175</f>
        <v>14</v>
      </c>
      <c r="K175" s="3">
        <f>'BD de Pessoal'!K175+'BD de Pessoal'!AC175</f>
        <v>0</v>
      </c>
      <c r="L175" s="3">
        <f>'BD de Pessoal'!L175+'BD de Pessoal'!AD175</f>
        <v>0</v>
      </c>
    </row>
    <row r="176" spans="1:12" ht="15.75" customHeight="1" x14ac:dyDescent="0.3">
      <c r="A176" t="s">
        <v>14</v>
      </c>
      <c r="B176">
        <v>411</v>
      </c>
      <c r="C176" s="9"/>
      <c r="D176" t="s">
        <v>514</v>
      </c>
      <c r="E176" s="3">
        <f>'BD de Pessoal'!E176+'BD de Pessoal'!W176</f>
        <v>130</v>
      </c>
      <c r="F176" s="3">
        <f>'BD de Pessoal'!F176+'BD de Pessoal'!X176</f>
        <v>6</v>
      </c>
      <c r="G176" s="3">
        <f>'BD de Pessoal'!G176+'BD de Pessoal'!Y176</f>
        <v>9</v>
      </c>
      <c r="H176" s="3">
        <f>'BD de Pessoal'!H176+'BD de Pessoal'!Z176</f>
        <v>26</v>
      </c>
      <c r="I176" s="3">
        <f>'BD de Pessoal'!I176+'BD de Pessoal'!AA176</f>
        <v>16</v>
      </c>
      <c r="J176" s="3">
        <f>'BD de Pessoal'!J176+'BD de Pessoal'!AB176</f>
        <v>24</v>
      </c>
      <c r="K176" s="3">
        <f>'BD de Pessoal'!K176+'BD de Pessoal'!AC176</f>
        <v>0</v>
      </c>
      <c r="L176" s="3">
        <f>'BD de Pessoal'!L176+'BD de Pessoal'!AD176</f>
        <v>0</v>
      </c>
    </row>
    <row r="177" spans="1:12" ht="15.75" customHeight="1" x14ac:dyDescent="0.3">
      <c r="A177" t="s">
        <v>14</v>
      </c>
      <c r="B177">
        <v>412</v>
      </c>
      <c r="C177" s="9"/>
      <c r="D177" t="s">
        <v>515</v>
      </c>
      <c r="E177" s="3">
        <f>'BD de Pessoal'!E177+'BD de Pessoal'!W177</f>
        <v>154</v>
      </c>
      <c r="F177" s="3">
        <f>'BD de Pessoal'!F177+'BD de Pessoal'!X177</f>
        <v>3</v>
      </c>
      <c r="G177" s="3">
        <f>'BD de Pessoal'!G177+'BD de Pessoal'!Y177</f>
        <v>13</v>
      </c>
      <c r="H177" s="3">
        <f>'BD de Pessoal'!H177+'BD de Pessoal'!Z177</f>
        <v>51</v>
      </c>
      <c r="I177" s="3">
        <f>'BD de Pessoal'!I177+'BD de Pessoal'!AA177</f>
        <v>28</v>
      </c>
      <c r="J177" s="3">
        <f>'BD de Pessoal'!J177+'BD de Pessoal'!AB177</f>
        <v>47</v>
      </c>
      <c r="K177" s="3">
        <f>'BD de Pessoal'!K177+'BD de Pessoal'!AC177</f>
        <v>2</v>
      </c>
      <c r="L177" s="3">
        <f>'BD de Pessoal'!L177+'BD de Pessoal'!AD177</f>
        <v>0</v>
      </c>
    </row>
    <row r="178" spans="1:12" ht="15.75" customHeight="1" x14ac:dyDescent="0.3">
      <c r="A178" t="s">
        <v>14</v>
      </c>
      <c r="B178">
        <v>413</v>
      </c>
      <c r="C178" s="9"/>
      <c r="D178" t="s">
        <v>516</v>
      </c>
      <c r="E178" s="3">
        <f>'BD de Pessoal'!E178+'BD de Pessoal'!W178</f>
        <v>234</v>
      </c>
      <c r="F178" s="3">
        <f>'BD de Pessoal'!F178+'BD de Pessoal'!X178</f>
        <v>8</v>
      </c>
      <c r="G178" s="3">
        <f>'BD de Pessoal'!G178+'BD de Pessoal'!Y178</f>
        <v>28</v>
      </c>
      <c r="H178" s="3">
        <f>'BD de Pessoal'!H178+'BD de Pessoal'!Z178</f>
        <v>80</v>
      </c>
      <c r="I178" s="3">
        <f>'BD de Pessoal'!I178+'BD de Pessoal'!AA178</f>
        <v>56</v>
      </c>
      <c r="J178" s="3">
        <f>'BD de Pessoal'!J178+'BD de Pessoal'!AB178</f>
        <v>84</v>
      </c>
      <c r="K178" s="3">
        <f>'BD de Pessoal'!K178+'BD de Pessoal'!AC178</f>
        <v>7</v>
      </c>
      <c r="L178" s="3">
        <f>'BD de Pessoal'!L178+'BD de Pessoal'!AD178</f>
        <v>0</v>
      </c>
    </row>
    <row r="179" spans="1:12" ht="15.75" customHeight="1" x14ac:dyDescent="0.3">
      <c r="A179" t="s">
        <v>14</v>
      </c>
      <c r="B179">
        <v>414</v>
      </c>
      <c r="C179" s="9"/>
      <c r="D179" t="s">
        <v>517</v>
      </c>
      <c r="E179" s="3">
        <f>'BD de Pessoal'!E179+'BD de Pessoal'!W179</f>
        <v>216</v>
      </c>
      <c r="F179" s="3">
        <f>'BD de Pessoal'!F179+'BD de Pessoal'!X179</f>
        <v>5</v>
      </c>
      <c r="G179" s="3">
        <f>'BD de Pessoal'!G179+'BD de Pessoal'!Y179</f>
        <v>41</v>
      </c>
      <c r="H179" s="3">
        <f>'BD de Pessoal'!H179+'BD de Pessoal'!Z179</f>
        <v>71</v>
      </c>
      <c r="I179" s="3">
        <f>'BD de Pessoal'!I179+'BD de Pessoal'!AA179</f>
        <v>38</v>
      </c>
      <c r="J179" s="3">
        <f>'BD de Pessoal'!J179+'BD de Pessoal'!AB179</f>
        <v>127</v>
      </c>
      <c r="K179" s="3">
        <f>'BD de Pessoal'!K179+'BD de Pessoal'!AC179</f>
        <v>7</v>
      </c>
      <c r="L179" s="3">
        <f>'BD de Pessoal'!L179+'BD de Pessoal'!AD179</f>
        <v>0</v>
      </c>
    </row>
    <row r="180" spans="1:12" ht="15.75" customHeight="1" x14ac:dyDescent="0.3">
      <c r="A180" t="s">
        <v>14</v>
      </c>
      <c r="B180">
        <v>415</v>
      </c>
      <c r="C180" s="9"/>
      <c r="D180" t="s">
        <v>518</v>
      </c>
      <c r="E180" s="3">
        <f>'BD de Pessoal'!E180+'BD de Pessoal'!W180</f>
        <v>270</v>
      </c>
      <c r="F180" s="3">
        <f>'BD de Pessoal'!F180+'BD de Pessoal'!X180</f>
        <v>9</v>
      </c>
      <c r="G180" s="3">
        <f>'BD de Pessoal'!G180+'BD de Pessoal'!Y180</f>
        <v>58</v>
      </c>
      <c r="H180" s="3">
        <f>'BD de Pessoal'!H180+'BD de Pessoal'!Z180</f>
        <v>89</v>
      </c>
      <c r="I180" s="3">
        <f>'BD de Pessoal'!I180+'BD de Pessoal'!AA180</f>
        <v>59</v>
      </c>
      <c r="J180" s="3">
        <f>'BD de Pessoal'!J180+'BD de Pessoal'!AB180</f>
        <v>146</v>
      </c>
      <c r="K180" s="3">
        <f>'BD de Pessoal'!K180+'BD de Pessoal'!AC180</f>
        <v>12</v>
      </c>
      <c r="L180" s="3">
        <f>'BD de Pessoal'!L180+'BD de Pessoal'!AD180</f>
        <v>1</v>
      </c>
    </row>
    <row r="181" spans="1:12" ht="15.75" customHeight="1" x14ac:dyDescent="0.3">
      <c r="A181" t="s">
        <v>14</v>
      </c>
      <c r="B181">
        <v>416</v>
      </c>
      <c r="C181" s="9"/>
      <c r="D181" t="s">
        <v>520</v>
      </c>
      <c r="E181" s="3">
        <f>'BD de Pessoal'!E181+'BD de Pessoal'!W181</f>
        <v>1995</v>
      </c>
      <c r="F181" s="3">
        <f>'BD de Pessoal'!F181+'BD de Pessoal'!X181</f>
        <v>74</v>
      </c>
      <c r="G181" s="3">
        <f>'BD de Pessoal'!G181+'BD de Pessoal'!Y181</f>
        <v>764</v>
      </c>
      <c r="H181" s="3">
        <f>'BD de Pessoal'!H181+'BD de Pessoal'!Z181</f>
        <v>627</v>
      </c>
      <c r="I181" s="3">
        <f>'BD de Pessoal'!I181+'BD de Pessoal'!AA181</f>
        <v>543</v>
      </c>
      <c r="J181" s="3">
        <f>'BD de Pessoal'!J181+'BD de Pessoal'!AB181</f>
        <v>1232</v>
      </c>
      <c r="K181" s="3">
        <f>'BD de Pessoal'!K181+'BD de Pessoal'!AC181</f>
        <v>74</v>
      </c>
      <c r="L181" s="3">
        <f>'BD de Pessoal'!L181+'BD de Pessoal'!AD181</f>
        <v>0</v>
      </c>
    </row>
    <row r="182" spans="1:12" ht="15.75" customHeight="1" x14ac:dyDescent="0.3">
      <c r="A182" t="s">
        <v>15</v>
      </c>
      <c r="B182">
        <v>101</v>
      </c>
      <c r="C182" s="9"/>
      <c r="D182" t="s">
        <v>521</v>
      </c>
      <c r="E182" s="3">
        <f>'BD de Pessoal'!E182+'BD de Pessoal'!W182</f>
        <v>55</v>
      </c>
      <c r="F182" s="3">
        <f>'BD de Pessoal'!F182+'BD de Pessoal'!X182</f>
        <v>0</v>
      </c>
      <c r="G182" s="3">
        <f>'BD de Pessoal'!G182+'BD de Pessoal'!Y182</f>
        <v>0</v>
      </c>
      <c r="H182" s="3">
        <f>'BD de Pessoal'!H182+'BD de Pessoal'!Z182</f>
        <v>0</v>
      </c>
      <c r="I182" s="3">
        <f>'BD de Pessoal'!I182+'BD de Pessoal'!AA182</f>
        <v>2</v>
      </c>
      <c r="J182" s="3">
        <f>'BD de Pessoal'!J182+'BD de Pessoal'!AB182</f>
        <v>2</v>
      </c>
      <c r="K182" s="3">
        <f>'BD de Pessoal'!K182+'BD de Pessoal'!AC182</f>
        <v>0</v>
      </c>
      <c r="L182" s="3">
        <f>'BD de Pessoal'!L182+'BD de Pessoal'!AD182</f>
        <v>0</v>
      </c>
    </row>
    <row r="183" spans="1:12" ht="15.75" customHeight="1" x14ac:dyDescent="0.3">
      <c r="A183" t="s">
        <v>15</v>
      </c>
      <c r="B183">
        <v>102</v>
      </c>
      <c r="C183" s="9"/>
      <c r="D183" t="s">
        <v>522</v>
      </c>
      <c r="E183" s="3">
        <f>'BD de Pessoal'!E183+'BD de Pessoal'!W183</f>
        <v>54</v>
      </c>
      <c r="F183" s="3">
        <f>'BD de Pessoal'!F183+'BD de Pessoal'!X183</f>
        <v>1</v>
      </c>
      <c r="G183" s="3">
        <f>'BD de Pessoal'!G183+'BD de Pessoal'!Y183</f>
        <v>0</v>
      </c>
      <c r="H183" s="3">
        <f>'BD de Pessoal'!H183+'BD de Pessoal'!Z183</f>
        <v>0</v>
      </c>
      <c r="I183" s="3">
        <f>'BD de Pessoal'!I183+'BD de Pessoal'!AA183</f>
        <v>1</v>
      </c>
      <c r="J183" s="3">
        <f>'BD de Pessoal'!J183+'BD de Pessoal'!AB183</f>
        <v>0</v>
      </c>
      <c r="K183" s="3">
        <f>'BD de Pessoal'!K183+'BD de Pessoal'!AC183</f>
        <v>0</v>
      </c>
      <c r="L183" s="3">
        <f>'BD de Pessoal'!L183+'BD de Pessoal'!AD183</f>
        <v>0</v>
      </c>
    </row>
    <row r="184" spans="1:12" ht="15.75" customHeight="1" x14ac:dyDescent="0.3">
      <c r="A184" t="s">
        <v>15</v>
      </c>
      <c r="B184">
        <v>103</v>
      </c>
      <c r="C184" s="9"/>
      <c r="D184" t="s">
        <v>523</v>
      </c>
      <c r="E184" s="3">
        <f>'BD de Pessoal'!E184+'BD de Pessoal'!W184</f>
        <v>83</v>
      </c>
      <c r="F184" s="3">
        <f>'BD de Pessoal'!F184+'BD de Pessoal'!X184</f>
        <v>0</v>
      </c>
      <c r="G184" s="3">
        <f>'BD de Pessoal'!G184+'BD de Pessoal'!Y184</f>
        <v>1</v>
      </c>
      <c r="H184" s="3">
        <f>'BD de Pessoal'!H184+'BD de Pessoal'!Z184</f>
        <v>0</v>
      </c>
      <c r="I184" s="3">
        <f>'BD de Pessoal'!I184+'BD de Pessoal'!AA184</f>
        <v>7</v>
      </c>
      <c r="J184" s="3">
        <f>'BD de Pessoal'!J184+'BD de Pessoal'!AB184</f>
        <v>0</v>
      </c>
      <c r="K184" s="3">
        <f>'BD de Pessoal'!K184+'BD de Pessoal'!AC184</f>
        <v>0</v>
      </c>
      <c r="L184" s="3">
        <f>'BD de Pessoal'!L184+'BD de Pessoal'!AD184</f>
        <v>0</v>
      </c>
    </row>
    <row r="185" spans="1:12" ht="15.75" customHeight="1" x14ac:dyDescent="0.3">
      <c r="A185" t="s">
        <v>15</v>
      </c>
      <c r="B185">
        <v>104</v>
      </c>
      <c r="C185" s="9"/>
      <c r="D185" t="s">
        <v>524</v>
      </c>
      <c r="E185" s="3">
        <f>'BD de Pessoal'!E185+'BD de Pessoal'!W185</f>
        <v>102</v>
      </c>
      <c r="F185" s="3">
        <f>'BD de Pessoal'!F185+'BD de Pessoal'!X185</f>
        <v>0</v>
      </c>
      <c r="G185" s="3">
        <f>'BD de Pessoal'!G185+'BD de Pessoal'!Y185</f>
        <v>2</v>
      </c>
      <c r="H185" s="3">
        <f>'BD de Pessoal'!H185+'BD de Pessoal'!Z185</f>
        <v>0</v>
      </c>
      <c r="I185" s="3">
        <f>'BD de Pessoal'!I185+'BD de Pessoal'!AA185</f>
        <v>7</v>
      </c>
      <c r="J185" s="3">
        <f>'BD de Pessoal'!J185+'BD de Pessoal'!AB185</f>
        <v>2</v>
      </c>
      <c r="K185" s="3">
        <f>'BD de Pessoal'!K185+'BD de Pessoal'!AC185</f>
        <v>0</v>
      </c>
      <c r="L185" s="3">
        <f>'BD de Pessoal'!L185+'BD de Pessoal'!AD185</f>
        <v>0</v>
      </c>
    </row>
    <row r="186" spans="1:12" ht="15.75" customHeight="1" x14ac:dyDescent="0.3">
      <c r="A186" t="s">
        <v>15</v>
      </c>
      <c r="B186">
        <v>105</v>
      </c>
      <c r="C186" s="9"/>
      <c r="D186" t="s">
        <v>525</v>
      </c>
      <c r="E186" s="3">
        <f>'BD de Pessoal'!E186+'BD de Pessoal'!W186</f>
        <v>160</v>
      </c>
      <c r="F186" s="3">
        <f>'BD de Pessoal'!F186+'BD de Pessoal'!X186</f>
        <v>0</v>
      </c>
      <c r="G186" s="3">
        <f>'BD de Pessoal'!G186+'BD de Pessoal'!Y186</f>
        <v>4</v>
      </c>
      <c r="H186" s="3">
        <f>'BD de Pessoal'!H186+'BD de Pessoal'!Z186</f>
        <v>0</v>
      </c>
      <c r="I186" s="3">
        <f>'BD de Pessoal'!I186+'BD de Pessoal'!AA186</f>
        <v>13</v>
      </c>
      <c r="J186" s="3">
        <f>'BD de Pessoal'!J186+'BD de Pessoal'!AB186</f>
        <v>2</v>
      </c>
      <c r="K186" s="3">
        <f>'BD de Pessoal'!K186+'BD de Pessoal'!AC186</f>
        <v>0</v>
      </c>
      <c r="L186" s="3">
        <f>'BD de Pessoal'!L186+'BD de Pessoal'!AD186</f>
        <v>0</v>
      </c>
    </row>
    <row r="187" spans="1:12" ht="15.75" customHeight="1" x14ac:dyDescent="0.3">
      <c r="A187" t="s">
        <v>15</v>
      </c>
      <c r="B187">
        <v>106</v>
      </c>
      <c r="C187" s="9"/>
      <c r="D187" t="s">
        <v>526</v>
      </c>
      <c r="E187" s="3">
        <f>'BD de Pessoal'!E187+'BD de Pessoal'!W187</f>
        <v>298</v>
      </c>
      <c r="F187" s="3">
        <f>'BD de Pessoal'!F187+'BD de Pessoal'!X187</f>
        <v>1</v>
      </c>
      <c r="G187" s="3">
        <f>'BD de Pessoal'!G187+'BD de Pessoal'!Y187</f>
        <v>2</v>
      </c>
      <c r="H187" s="3">
        <f>'BD de Pessoal'!H187+'BD de Pessoal'!Z187</f>
        <v>0</v>
      </c>
      <c r="I187" s="3">
        <f>'BD de Pessoal'!I187+'BD de Pessoal'!AA187</f>
        <v>22</v>
      </c>
      <c r="J187" s="3">
        <f>'BD de Pessoal'!J187+'BD de Pessoal'!AB187</f>
        <v>4</v>
      </c>
      <c r="K187" s="3">
        <f>'BD de Pessoal'!K187+'BD de Pessoal'!AC187</f>
        <v>0</v>
      </c>
      <c r="L187" s="3">
        <f>'BD de Pessoal'!L187+'BD de Pessoal'!AD187</f>
        <v>0</v>
      </c>
    </row>
    <row r="188" spans="1:12" ht="15.75" customHeight="1" x14ac:dyDescent="0.3">
      <c r="A188" t="s">
        <v>15</v>
      </c>
      <c r="B188">
        <v>107</v>
      </c>
      <c r="C188" s="9"/>
      <c r="D188" t="s">
        <v>527</v>
      </c>
      <c r="E188" s="3">
        <f>'BD de Pessoal'!E188+'BD de Pessoal'!W188</f>
        <v>367</v>
      </c>
      <c r="F188" s="3">
        <f>'BD de Pessoal'!F188+'BD de Pessoal'!X188</f>
        <v>0</v>
      </c>
      <c r="G188" s="3">
        <f>'BD de Pessoal'!G188+'BD de Pessoal'!Y188</f>
        <v>5</v>
      </c>
      <c r="H188" s="3">
        <f>'BD de Pessoal'!H188+'BD de Pessoal'!Z188</f>
        <v>0</v>
      </c>
      <c r="I188" s="3">
        <f>'BD de Pessoal'!I188+'BD de Pessoal'!AA188</f>
        <v>21</v>
      </c>
      <c r="J188" s="3">
        <f>'BD de Pessoal'!J188+'BD de Pessoal'!AB188</f>
        <v>4</v>
      </c>
      <c r="K188" s="3">
        <f>'BD de Pessoal'!K188+'BD de Pessoal'!AC188</f>
        <v>1</v>
      </c>
      <c r="L188" s="3">
        <f>'BD de Pessoal'!L188+'BD de Pessoal'!AD188</f>
        <v>0</v>
      </c>
    </row>
    <row r="189" spans="1:12" ht="15.75" customHeight="1" x14ac:dyDescent="0.3">
      <c r="A189" t="s">
        <v>15</v>
      </c>
      <c r="B189">
        <v>108</v>
      </c>
      <c r="C189" s="9"/>
      <c r="D189" t="s">
        <v>528</v>
      </c>
      <c r="E189" s="3">
        <f>'BD de Pessoal'!E189+'BD de Pessoal'!W189</f>
        <v>450</v>
      </c>
      <c r="F189" s="3">
        <f>'BD de Pessoal'!F189+'BD de Pessoal'!X189</f>
        <v>2</v>
      </c>
      <c r="G189" s="3">
        <f>'BD de Pessoal'!G189+'BD de Pessoal'!Y189</f>
        <v>7</v>
      </c>
      <c r="H189" s="3">
        <f>'BD de Pessoal'!H189+'BD de Pessoal'!Z189</f>
        <v>1</v>
      </c>
      <c r="I189" s="3">
        <f>'BD de Pessoal'!I189+'BD de Pessoal'!AA189</f>
        <v>38</v>
      </c>
      <c r="J189" s="3">
        <f>'BD de Pessoal'!J189+'BD de Pessoal'!AB189</f>
        <v>3</v>
      </c>
      <c r="K189" s="3">
        <f>'BD de Pessoal'!K189+'BD de Pessoal'!AC189</f>
        <v>2</v>
      </c>
      <c r="L189" s="3">
        <f>'BD de Pessoal'!L189+'BD de Pessoal'!AD189</f>
        <v>1</v>
      </c>
    </row>
    <row r="190" spans="1:12" ht="15.75" customHeight="1" x14ac:dyDescent="0.3">
      <c r="A190" t="s">
        <v>15</v>
      </c>
      <c r="B190">
        <v>109</v>
      </c>
      <c r="C190" s="9"/>
      <c r="D190" t="s">
        <v>529</v>
      </c>
      <c r="E190" s="3">
        <f>'BD de Pessoal'!E190+'BD de Pessoal'!W190</f>
        <v>588</v>
      </c>
      <c r="F190" s="3">
        <f>'BD de Pessoal'!F190+'BD de Pessoal'!X190</f>
        <v>3</v>
      </c>
      <c r="G190" s="3">
        <f>'BD de Pessoal'!G190+'BD de Pessoal'!Y190</f>
        <v>13</v>
      </c>
      <c r="H190" s="3">
        <f>'BD de Pessoal'!H190+'BD de Pessoal'!Z190</f>
        <v>0</v>
      </c>
      <c r="I190" s="3">
        <f>'BD de Pessoal'!I190+'BD de Pessoal'!AA190</f>
        <v>52</v>
      </c>
      <c r="J190" s="3">
        <f>'BD de Pessoal'!J190+'BD de Pessoal'!AB190</f>
        <v>8</v>
      </c>
      <c r="K190" s="3">
        <f>'BD de Pessoal'!K190+'BD de Pessoal'!AC190</f>
        <v>0</v>
      </c>
      <c r="L190" s="3">
        <f>'BD de Pessoal'!L190+'BD de Pessoal'!AD190</f>
        <v>0</v>
      </c>
    </row>
    <row r="191" spans="1:12" ht="15.75" customHeight="1" x14ac:dyDescent="0.3">
      <c r="A191" t="s">
        <v>15</v>
      </c>
      <c r="B191">
        <v>110</v>
      </c>
      <c r="C191" s="9"/>
      <c r="D191" t="s">
        <v>530</v>
      </c>
      <c r="E191" s="3">
        <f>'BD de Pessoal'!E191+'BD de Pessoal'!W191</f>
        <v>638</v>
      </c>
      <c r="F191" s="3">
        <f>'BD de Pessoal'!F191+'BD de Pessoal'!X191</f>
        <v>2</v>
      </c>
      <c r="G191" s="3">
        <f>'BD de Pessoal'!G191+'BD de Pessoal'!Y191</f>
        <v>10</v>
      </c>
      <c r="H191" s="3">
        <f>'BD de Pessoal'!H191+'BD de Pessoal'!Z191</f>
        <v>1</v>
      </c>
      <c r="I191" s="3">
        <f>'BD de Pessoal'!I191+'BD de Pessoal'!AA191</f>
        <v>51</v>
      </c>
      <c r="J191" s="3">
        <f>'BD de Pessoal'!J191+'BD de Pessoal'!AB191</f>
        <v>7</v>
      </c>
      <c r="K191" s="3">
        <f>'BD de Pessoal'!K191+'BD de Pessoal'!AC191</f>
        <v>2</v>
      </c>
      <c r="L191" s="3">
        <f>'BD de Pessoal'!L191+'BD de Pessoal'!AD191</f>
        <v>0</v>
      </c>
    </row>
    <row r="192" spans="1:12" ht="15.75" customHeight="1" x14ac:dyDescent="0.3">
      <c r="A192" t="s">
        <v>15</v>
      </c>
      <c r="B192">
        <v>111</v>
      </c>
      <c r="C192" s="9"/>
      <c r="D192" t="s">
        <v>531</v>
      </c>
      <c r="E192" s="3">
        <f>'BD de Pessoal'!E192+'BD de Pessoal'!W192</f>
        <v>748</v>
      </c>
      <c r="F192" s="3">
        <f>'BD de Pessoal'!F192+'BD de Pessoal'!X192</f>
        <v>3</v>
      </c>
      <c r="G192" s="3">
        <f>'BD de Pessoal'!G192+'BD de Pessoal'!Y192</f>
        <v>19</v>
      </c>
      <c r="H192" s="3">
        <f>'BD de Pessoal'!H192+'BD de Pessoal'!Z192</f>
        <v>0</v>
      </c>
      <c r="I192" s="3">
        <f>'BD de Pessoal'!I192+'BD de Pessoal'!AA192</f>
        <v>93</v>
      </c>
      <c r="J192" s="3">
        <f>'BD de Pessoal'!J192+'BD de Pessoal'!AB192</f>
        <v>16</v>
      </c>
      <c r="K192" s="3">
        <f>'BD de Pessoal'!K192+'BD de Pessoal'!AC192</f>
        <v>1</v>
      </c>
      <c r="L192" s="3">
        <f>'BD de Pessoal'!L192+'BD de Pessoal'!AD192</f>
        <v>0</v>
      </c>
    </row>
    <row r="193" spans="1:12" ht="15.75" customHeight="1" x14ac:dyDescent="0.3">
      <c r="A193" t="s">
        <v>15</v>
      </c>
      <c r="B193">
        <v>112</v>
      </c>
      <c r="C193" s="9"/>
      <c r="D193" t="s">
        <v>532</v>
      </c>
      <c r="E193" s="3">
        <f>'BD de Pessoal'!E193+'BD de Pessoal'!W193</f>
        <v>953</v>
      </c>
      <c r="F193" s="3">
        <f>'BD de Pessoal'!F193+'BD de Pessoal'!X193</f>
        <v>2</v>
      </c>
      <c r="G193" s="3">
        <f>'BD de Pessoal'!G193+'BD de Pessoal'!Y193</f>
        <v>18</v>
      </c>
      <c r="H193" s="3">
        <f>'BD de Pessoal'!H193+'BD de Pessoal'!Z193</f>
        <v>1</v>
      </c>
      <c r="I193" s="3">
        <f>'BD de Pessoal'!I193+'BD de Pessoal'!AA193</f>
        <v>101</v>
      </c>
      <c r="J193" s="3">
        <f>'BD de Pessoal'!J193+'BD de Pessoal'!AB193</f>
        <v>18</v>
      </c>
      <c r="K193" s="3">
        <f>'BD de Pessoal'!K193+'BD de Pessoal'!AC193</f>
        <v>1</v>
      </c>
      <c r="L193" s="3">
        <f>'BD de Pessoal'!L193+'BD de Pessoal'!AD193</f>
        <v>0</v>
      </c>
    </row>
    <row r="194" spans="1:12" ht="15.75" customHeight="1" x14ac:dyDescent="0.3">
      <c r="A194" t="s">
        <v>15</v>
      </c>
      <c r="B194">
        <v>113</v>
      </c>
      <c r="C194" s="9"/>
      <c r="D194" t="s">
        <v>533</v>
      </c>
      <c r="E194" s="3">
        <f>'BD de Pessoal'!E194+'BD de Pessoal'!W194</f>
        <v>1195</v>
      </c>
      <c r="F194" s="3">
        <f>'BD de Pessoal'!F194+'BD de Pessoal'!X194</f>
        <v>3</v>
      </c>
      <c r="G194" s="3">
        <f>'BD de Pessoal'!G194+'BD de Pessoal'!Y194</f>
        <v>19</v>
      </c>
      <c r="H194" s="3">
        <f>'BD de Pessoal'!H194+'BD de Pessoal'!Z194</f>
        <v>2</v>
      </c>
      <c r="I194" s="3">
        <f>'BD de Pessoal'!I194+'BD de Pessoal'!AA194</f>
        <v>74</v>
      </c>
      <c r="J194" s="3">
        <f>'BD de Pessoal'!J194+'BD de Pessoal'!AB194</f>
        <v>10</v>
      </c>
      <c r="K194" s="3">
        <f>'BD de Pessoal'!K194+'BD de Pessoal'!AC194</f>
        <v>0</v>
      </c>
      <c r="L194" s="3">
        <f>'BD de Pessoal'!L194+'BD de Pessoal'!AD194</f>
        <v>0</v>
      </c>
    </row>
    <row r="195" spans="1:12" ht="15.75" customHeight="1" x14ac:dyDescent="0.3">
      <c r="A195" t="s">
        <v>15</v>
      </c>
      <c r="B195">
        <v>114</v>
      </c>
      <c r="C195" s="9"/>
      <c r="D195" t="s">
        <v>534</v>
      </c>
      <c r="E195" s="3">
        <f>'BD de Pessoal'!E195+'BD de Pessoal'!W195</f>
        <v>1182</v>
      </c>
      <c r="F195" s="3">
        <f>'BD de Pessoal'!F195+'BD de Pessoal'!X195</f>
        <v>2</v>
      </c>
      <c r="G195" s="3">
        <f>'BD de Pessoal'!G195+'BD de Pessoal'!Y195</f>
        <v>16</v>
      </c>
      <c r="H195" s="3">
        <f>'BD de Pessoal'!H195+'BD de Pessoal'!Z195</f>
        <v>0</v>
      </c>
      <c r="I195" s="3">
        <f>'BD de Pessoal'!I195+'BD de Pessoal'!AA195</f>
        <v>78</v>
      </c>
      <c r="J195" s="3">
        <f>'BD de Pessoal'!J195+'BD de Pessoal'!AB195</f>
        <v>12</v>
      </c>
      <c r="K195" s="3">
        <f>'BD de Pessoal'!K195+'BD de Pessoal'!AC195</f>
        <v>4</v>
      </c>
      <c r="L195" s="3">
        <f>'BD de Pessoal'!L195+'BD de Pessoal'!AD195</f>
        <v>0</v>
      </c>
    </row>
    <row r="196" spans="1:12" ht="15.75" customHeight="1" x14ac:dyDescent="0.3">
      <c r="A196" t="s">
        <v>15</v>
      </c>
      <c r="B196">
        <v>115</v>
      </c>
      <c r="C196" s="9"/>
      <c r="D196" t="s">
        <v>535</v>
      </c>
      <c r="E196" s="3">
        <f>'BD de Pessoal'!E196+'BD de Pessoal'!W196</f>
        <v>1555</v>
      </c>
      <c r="F196" s="3">
        <f>'BD de Pessoal'!F196+'BD de Pessoal'!X196</f>
        <v>1</v>
      </c>
      <c r="G196" s="3">
        <f>'BD de Pessoal'!G196+'BD de Pessoal'!Y196</f>
        <v>18</v>
      </c>
      <c r="H196" s="3">
        <f>'BD de Pessoal'!H196+'BD de Pessoal'!Z196</f>
        <v>1</v>
      </c>
      <c r="I196" s="3">
        <f>'BD de Pessoal'!I196+'BD de Pessoal'!AA196</f>
        <v>92</v>
      </c>
      <c r="J196" s="3">
        <f>'BD de Pessoal'!J196+'BD de Pessoal'!AB196</f>
        <v>14</v>
      </c>
      <c r="K196" s="3">
        <f>'BD de Pessoal'!K196+'BD de Pessoal'!AC196</f>
        <v>1</v>
      </c>
      <c r="L196" s="3">
        <f>'BD de Pessoal'!L196+'BD de Pessoal'!AD196</f>
        <v>1</v>
      </c>
    </row>
    <row r="197" spans="1:12" ht="15.75" customHeight="1" x14ac:dyDescent="0.3">
      <c r="A197" t="s">
        <v>15</v>
      </c>
      <c r="B197">
        <v>116</v>
      </c>
      <c r="C197" s="9"/>
      <c r="D197" t="s">
        <v>536</v>
      </c>
      <c r="E197" s="3">
        <f>'BD de Pessoal'!E197+'BD de Pessoal'!W197</f>
        <v>4647</v>
      </c>
      <c r="F197" s="3">
        <f>'BD de Pessoal'!F197+'BD de Pessoal'!X197</f>
        <v>13</v>
      </c>
      <c r="G197" s="3">
        <f>'BD de Pessoal'!G197+'BD de Pessoal'!Y197</f>
        <v>40</v>
      </c>
      <c r="H197" s="3">
        <f>'BD de Pessoal'!H197+'BD de Pessoal'!Z197</f>
        <v>20</v>
      </c>
      <c r="I197" s="3">
        <f>'BD de Pessoal'!I197+'BD de Pessoal'!AA197</f>
        <v>323</v>
      </c>
      <c r="J197" s="3">
        <f>'BD de Pessoal'!J197+'BD de Pessoal'!AB197</f>
        <v>107</v>
      </c>
      <c r="K197" s="3">
        <f>'BD de Pessoal'!K197+'BD de Pessoal'!AC197</f>
        <v>22</v>
      </c>
      <c r="L197" s="3">
        <f>'BD de Pessoal'!L197+'BD de Pessoal'!AD197</f>
        <v>4</v>
      </c>
    </row>
    <row r="198" spans="1:12" ht="15.75" customHeight="1" x14ac:dyDescent="0.3">
      <c r="A198" t="s">
        <v>15</v>
      </c>
      <c r="B198">
        <v>201</v>
      </c>
      <c r="C198" s="9"/>
      <c r="D198" t="s">
        <v>522</v>
      </c>
      <c r="E198" s="3">
        <f>'BD de Pessoal'!E198+'BD de Pessoal'!W198</f>
        <v>5</v>
      </c>
      <c r="F198" s="3">
        <f>'BD de Pessoal'!F198+'BD de Pessoal'!X198</f>
        <v>0</v>
      </c>
      <c r="G198" s="3">
        <f>'BD de Pessoal'!G198+'BD de Pessoal'!Y198</f>
        <v>0</v>
      </c>
      <c r="H198" s="3">
        <f>'BD de Pessoal'!H198+'BD de Pessoal'!Z198</f>
        <v>0</v>
      </c>
      <c r="I198" s="3">
        <f>'BD de Pessoal'!I198+'BD de Pessoal'!AA198</f>
        <v>0</v>
      </c>
      <c r="J198" s="3">
        <f>'BD de Pessoal'!J198+'BD de Pessoal'!AB198</f>
        <v>0</v>
      </c>
      <c r="K198" s="3">
        <f>'BD de Pessoal'!K198+'BD de Pessoal'!AC198</f>
        <v>0</v>
      </c>
      <c r="L198" s="3">
        <f>'BD de Pessoal'!L198+'BD de Pessoal'!AD198</f>
        <v>0</v>
      </c>
    </row>
    <row r="199" spans="1:12" ht="15.75" customHeight="1" x14ac:dyDescent="0.3">
      <c r="A199" t="s">
        <v>15</v>
      </c>
      <c r="B199">
        <v>202</v>
      </c>
      <c r="C199" s="9"/>
      <c r="D199" t="s">
        <v>523</v>
      </c>
      <c r="E199" s="3">
        <f>'BD de Pessoal'!E199+'BD de Pessoal'!W199</f>
        <v>23</v>
      </c>
      <c r="F199" s="3">
        <f>'BD de Pessoal'!F199+'BD de Pessoal'!X199</f>
        <v>0</v>
      </c>
      <c r="G199" s="3">
        <f>'BD de Pessoal'!G199+'BD de Pessoal'!Y199</f>
        <v>0</v>
      </c>
      <c r="H199" s="3">
        <f>'BD de Pessoal'!H199+'BD de Pessoal'!Z199</f>
        <v>0</v>
      </c>
      <c r="I199" s="3">
        <f>'BD de Pessoal'!I199+'BD de Pessoal'!AA199</f>
        <v>1</v>
      </c>
      <c r="J199" s="3">
        <f>'BD de Pessoal'!J199+'BD de Pessoal'!AB199</f>
        <v>0</v>
      </c>
      <c r="K199" s="3">
        <f>'BD de Pessoal'!K199+'BD de Pessoal'!AC199</f>
        <v>1</v>
      </c>
      <c r="L199" s="3">
        <f>'BD de Pessoal'!L199+'BD de Pessoal'!AD199</f>
        <v>0</v>
      </c>
    </row>
    <row r="200" spans="1:12" ht="15.75" customHeight="1" x14ac:dyDescent="0.3">
      <c r="A200" t="s">
        <v>15</v>
      </c>
      <c r="B200">
        <v>203</v>
      </c>
      <c r="C200" s="9"/>
      <c r="D200" t="s">
        <v>524</v>
      </c>
      <c r="E200" s="3">
        <f>'BD de Pessoal'!E200+'BD de Pessoal'!W200</f>
        <v>24</v>
      </c>
      <c r="F200" s="3">
        <f>'BD de Pessoal'!F200+'BD de Pessoal'!X200</f>
        <v>0</v>
      </c>
      <c r="G200" s="3">
        <f>'BD de Pessoal'!G200+'BD de Pessoal'!Y200</f>
        <v>0</v>
      </c>
      <c r="H200" s="3">
        <f>'BD de Pessoal'!H200+'BD de Pessoal'!Z200</f>
        <v>0</v>
      </c>
      <c r="I200" s="3">
        <f>'BD de Pessoal'!I200+'BD de Pessoal'!AA200</f>
        <v>1</v>
      </c>
      <c r="J200" s="3">
        <f>'BD de Pessoal'!J200+'BD de Pessoal'!AB200</f>
        <v>1</v>
      </c>
      <c r="K200" s="3">
        <f>'BD de Pessoal'!K200+'BD de Pessoal'!AC200</f>
        <v>0</v>
      </c>
      <c r="L200" s="3">
        <f>'BD de Pessoal'!L200+'BD de Pessoal'!AD200</f>
        <v>0</v>
      </c>
    </row>
    <row r="201" spans="1:12" ht="15.75" customHeight="1" x14ac:dyDescent="0.3">
      <c r="A201" t="s">
        <v>15</v>
      </c>
      <c r="B201">
        <v>204</v>
      </c>
      <c r="C201" s="9"/>
      <c r="D201" t="s">
        <v>525</v>
      </c>
      <c r="E201" s="3">
        <f>'BD de Pessoal'!E201+'BD de Pessoal'!W201</f>
        <v>26</v>
      </c>
      <c r="F201" s="3">
        <f>'BD de Pessoal'!F201+'BD de Pessoal'!X201</f>
        <v>0</v>
      </c>
      <c r="G201" s="3">
        <f>'BD de Pessoal'!G201+'BD de Pessoal'!Y201</f>
        <v>0</v>
      </c>
      <c r="H201" s="3">
        <f>'BD de Pessoal'!H201+'BD de Pessoal'!Z201</f>
        <v>0</v>
      </c>
      <c r="I201" s="3">
        <f>'BD de Pessoal'!I201+'BD de Pessoal'!AA201</f>
        <v>2</v>
      </c>
      <c r="J201" s="3">
        <f>'BD de Pessoal'!J201+'BD de Pessoal'!AB201</f>
        <v>0</v>
      </c>
      <c r="K201" s="3">
        <f>'BD de Pessoal'!K201+'BD de Pessoal'!AC201</f>
        <v>0</v>
      </c>
      <c r="L201" s="3">
        <f>'BD de Pessoal'!L201+'BD de Pessoal'!AD201</f>
        <v>0</v>
      </c>
    </row>
    <row r="202" spans="1:12" ht="15.75" customHeight="1" x14ac:dyDescent="0.3">
      <c r="A202" t="s">
        <v>15</v>
      </c>
      <c r="B202">
        <v>205</v>
      </c>
      <c r="C202" s="9"/>
      <c r="D202" t="s">
        <v>526</v>
      </c>
      <c r="E202" s="3">
        <f>'BD de Pessoal'!E202+'BD de Pessoal'!W202</f>
        <v>20</v>
      </c>
      <c r="F202" s="3">
        <f>'BD de Pessoal'!F202+'BD de Pessoal'!X202</f>
        <v>0</v>
      </c>
      <c r="G202" s="3">
        <f>'BD de Pessoal'!G202+'BD de Pessoal'!Y202</f>
        <v>0</v>
      </c>
      <c r="H202" s="3">
        <f>'BD de Pessoal'!H202+'BD de Pessoal'!Z202</f>
        <v>0</v>
      </c>
      <c r="I202" s="3">
        <f>'BD de Pessoal'!I202+'BD de Pessoal'!AA202</f>
        <v>2</v>
      </c>
      <c r="J202" s="3">
        <f>'BD de Pessoal'!J202+'BD de Pessoal'!AB202</f>
        <v>1</v>
      </c>
      <c r="K202" s="3">
        <f>'BD de Pessoal'!K202+'BD de Pessoal'!AC202</f>
        <v>0</v>
      </c>
      <c r="L202" s="3">
        <f>'BD de Pessoal'!L202+'BD de Pessoal'!AD202</f>
        <v>0</v>
      </c>
    </row>
    <row r="203" spans="1:12" ht="15.75" customHeight="1" x14ac:dyDescent="0.3">
      <c r="A203" t="s">
        <v>15</v>
      </c>
      <c r="B203">
        <v>206</v>
      </c>
      <c r="C203" s="9"/>
      <c r="D203" t="s">
        <v>527</v>
      </c>
      <c r="E203" s="3">
        <f>'BD de Pessoal'!E203+'BD de Pessoal'!W203</f>
        <v>36</v>
      </c>
      <c r="F203" s="3">
        <f>'BD de Pessoal'!F203+'BD de Pessoal'!X203</f>
        <v>0</v>
      </c>
      <c r="G203" s="3">
        <f>'BD de Pessoal'!G203+'BD de Pessoal'!Y203</f>
        <v>1</v>
      </c>
      <c r="H203" s="3">
        <f>'BD de Pessoal'!H203+'BD de Pessoal'!Z203</f>
        <v>0</v>
      </c>
      <c r="I203" s="3">
        <f>'BD de Pessoal'!I203+'BD de Pessoal'!AA203</f>
        <v>5</v>
      </c>
      <c r="J203" s="3">
        <f>'BD de Pessoal'!J203+'BD de Pessoal'!AB203</f>
        <v>3</v>
      </c>
      <c r="K203" s="3">
        <f>'BD de Pessoal'!K203+'BD de Pessoal'!AC203</f>
        <v>0</v>
      </c>
      <c r="L203" s="3">
        <f>'BD de Pessoal'!L203+'BD de Pessoal'!AD203</f>
        <v>0</v>
      </c>
    </row>
    <row r="204" spans="1:12" ht="15.75" customHeight="1" x14ac:dyDescent="0.3">
      <c r="A204" t="s">
        <v>15</v>
      </c>
      <c r="B204">
        <v>207</v>
      </c>
      <c r="C204" s="9"/>
      <c r="D204" t="s">
        <v>528</v>
      </c>
      <c r="E204" s="3">
        <f>'BD de Pessoal'!E204+'BD de Pessoal'!W204</f>
        <v>54</v>
      </c>
      <c r="F204" s="3">
        <f>'BD de Pessoal'!F204+'BD de Pessoal'!X204</f>
        <v>0</v>
      </c>
      <c r="G204" s="3">
        <f>'BD de Pessoal'!G204+'BD de Pessoal'!Y204</f>
        <v>3</v>
      </c>
      <c r="H204" s="3">
        <f>'BD de Pessoal'!H204+'BD de Pessoal'!Z204</f>
        <v>0</v>
      </c>
      <c r="I204" s="3">
        <f>'BD de Pessoal'!I204+'BD de Pessoal'!AA204</f>
        <v>9</v>
      </c>
      <c r="J204" s="3">
        <f>'BD de Pessoal'!J204+'BD de Pessoal'!AB204</f>
        <v>2</v>
      </c>
      <c r="K204" s="3">
        <f>'BD de Pessoal'!K204+'BD de Pessoal'!AC204</f>
        <v>0</v>
      </c>
      <c r="L204" s="3">
        <f>'BD de Pessoal'!L204+'BD de Pessoal'!AD204</f>
        <v>0</v>
      </c>
    </row>
    <row r="205" spans="1:12" ht="15.75" customHeight="1" x14ac:dyDescent="0.3">
      <c r="A205" t="s">
        <v>15</v>
      </c>
      <c r="B205">
        <v>208</v>
      </c>
      <c r="C205" s="9"/>
      <c r="D205" t="s">
        <v>529</v>
      </c>
      <c r="E205" s="3">
        <f>'BD de Pessoal'!E205+'BD de Pessoal'!W205</f>
        <v>59</v>
      </c>
      <c r="F205" s="3">
        <f>'BD de Pessoal'!F205+'BD de Pessoal'!X205</f>
        <v>1</v>
      </c>
      <c r="G205" s="3">
        <f>'BD de Pessoal'!G205+'BD de Pessoal'!Y205</f>
        <v>1</v>
      </c>
      <c r="H205" s="3">
        <f>'BD de Pessoal'!H205+'BD de Pessoal'!Z205</f>
        <v>0</v>
      </c>
      <c r="I205" s="3">
        <f>'BD de Pessoal'!I205+'BD de Pessoal'!AA205</f>
        <v>5</v>
      </c>
      <c r="J205" s="3">
        <f>'BD de Pessoal'!J205+'BD de Pessoal'!AB205</f>
        <v>1</v>
      </c>
      <c r="K205" s="3">
        <f>'BD de Pessoal'!K205+'BD de Pessoal'!AC205</f>
        <v>0</v>
      </c>
      <c r="L205" s="3">
        <f>'BD de Pessoal'!L205+'BD de Pessoal'!AD205</f>
        <v>0</v>
      </c>
    </row>
    <row r="206" spans="1:12" ht="15.75" customHeight="1" x14ac:dyDescent="0.3">
      <c r="A206" t="s">
        <v>15</v>
      </c>
      <c r="B206">
        <v>209</v>
      </c>
      <c r="C206" s="9"/>
      <c r="D206" t="s">
        <v>530</v>
      </c>
      <c r="E206" s="3">
        <f>'BD de Pessoal'!E206+'BD de Pessoal'!W206</f>
        <v>84</v>
      </c>
      <c r="F206" s="3">
        <f>'BD de Pessoal'!F206+'BD de Pessoal'!X206</f>
        <v>1</v>
      </c>
      <c r="G206" s="3">
        <f>'BD de Pessoal'!G206+'BD de Pessoal'!Y206</f>
        <v>2</v>
      </c>
      <c r="H206" s="3">
        <f>'BD de Pessoal'!H206+'BD de Pessoal'!Z206</f>
        <v>0</v>
      </c>
      <c r="I206" s="3">
        <f>'BD de Pessoal'!I206+'BD de Pessoal'!AA206</f>
        <v>8</v>
      </c>
      <c r="J206" s="3">
        <f>'BD de Pessoal'!J206+'BD de Pessoal'!AB206</f>
        <v>3</v>
      </c>
      <c r="K206" s="3">
        <f>'BD de Pessoal'!K206+'BD de Pessoal'!AC206</f>
        <v>0</v>
      </c>
      <c r="L206" s="3">
        <f>'BD de Pessoal'!L206+'BD de Pessoal'!AD206</f>
        <v>0</v>
      </c>
    </row>
    <row r="207" spans="1:12" ht="15.75" customHeight="1" x14ac:dyDescent="0.3">
      <c r="A207" t="s">
        <v>15</v>
      </c>
      <c r="B207">
        <v>210</v>
      </c>
      <c r="C207" s="9"/>
      <c r="D207" t="s">
        <v>531</v>
      </c>
      <c r="E207" s="3">
        <f>'BD de Pessoal'!E207+'BD de Pessoal'!W207</f>
        <v>109</v>
      </c>
      <c r="F207" s="3">
        <f>'BD de Pessoal'!F207+'BD de Pessoal'!X207</f>
        <v>1</v>
      </c>
      <c r="G207" s="3">
        <f>'BD de Pessoal'!G207+'BD de Pessoal'!Y207</f>
        <v>4</v>
      </c>
      <c r="H207" s="3">
        <f>'BD de Pessoal'!H207+'BD de Pessoal'!Z207</f>
        <v>0</v>
      </c>
      <c r="I207" s="3">
        <f>'BD de Pessoal'!I207+'BD de Pessoal'!AA207</f>
        <v>12</v>
      </c>
      <c r="J207" s="3">
        <f>'BD de Pessoal'!J207+'BD de Pessoal'!AB207</f>
        <v>8</v>
      </c>
      <c r="K207" s="3">
        <f>'BD de Pessoal'!K207+'BD de Pessoal'!AC207</f>
        <v>0</v>
      </c>
      <c r="L207" s="3">
        <f>'BD de Pessoal'!L207+'BD de Pessoal'!AD207</f>
        <v>0</v>
      </c>
    </row>
    <row r="208" spans="1:12" ht="15.75" customHeight="1" x14ac:dyDescent="0.3">
      <c r="A208" t="s">
        <v>15</v>
      </c>
      <c r="B208">
        <v>211</v>
      </c>
      <c r="C208" s="9"/>
      <c r="D208" t="s">
        <v>532</v>
      </c>
      <c r="E208" s="3">
        <f>'BD de Pessoal'!E208+'BD de Pessoal'!W208</f>
        <v>117</v>
      </c>
      <c r="F208" s="3">
        <f>'BD de Pessoal'!F208+'BD de Pessoal'!X208</f>
        <v>2</v>
      </c>
      <c r="G208" s="3">
        <f>'BD de Pessoal'!G208+'BD de Pessoal'!Y208</f>
        <v>4</v>
      </c>
      <c r="H208" s="3">
        <f>'BD de Pessoal'!H208+'BD de Pessoal'!Z208</f>
        <v>0</v>
      </c>
      <c r="I208" s="3">
        <f>'BD de Pessoal'!I208+'BD de Pessoal'!AA208</f>
        <v>23</v>
      </c>
      <c r="J208" s="3">
        <f>'BD de Pessoal'!J208+'BD de Pessoal'!AB208</f>
        <v>5</v>
      </c>
      <c r="K208" s="3">
        <f>'BD de Pessoal'!K208+'BD de Pessoal'!AC208</f>
        <v>0</v>
      </c>
      <c r="L208" s="3">
        <f>'BD de Pessoal'!L208+'BD de Pessoal'!AD208</f>
        <v>0</v>
      </c>
    </row>
    <row r="209" spans="1:12" ht="15.75" customHeight="1" x14ac:dyDescent="0.3">
      <c r="A209" t="s">
        <v>15</v>
      </c>
      <c r="B209">
        <v>212</v>
      </c>
      <c r="C209" s="9"/>
      <c r="D209" t="s">
        <v>533</v>
      </c>
      <c r="E209" s="3">
        <f>'BD de Pessoal'!E209+'BD de Pessoal'!W209</f>
        <v>127</v>
      </c>
      <c r="F209" s="3">
        <f>'BD de Pessoal'!F209+'BD de Pessoal'!X209</f>
        <v>1</v>
      </c>
      <c r="G209" s="3">
        <f>'BD de Pessoal'!G209+'BD de Pessoal'!Y209</f>
        <v>3</v>
      </c>
      <c r="H209" s="3">
        <f>'BD de Pessoal'!H209+'BD de Pessoal'!Z209</f>
        <v>0</v>
      </c>
      <c r="I209" s="3">
        <f>'BD de Pessoal'!I209+'BD de Pessoal'!AA209</f>
        <v>24</v>
      </c>
      <c r="J209" s="3">
        <f>'BD de Pessoal'!J209+'BD de Pessoal'!AB209</f>
        <v>8</v>
      </c>
      <c r="K209" s="3">
        <f>'BD de Pessoal'!K209+'BD de Pessoal'!AC209</f>
        <v>0</v>
      </c>
      <c r="L209" s="3">
        <f>'BD de Pessoal'!L209+'BD de Pessoal'!AD209</f>
        <v>0</v>
      </c>
    </row>
    <row r="210" spans="1:12" ht="15.75" customHeight="1" x14ac:dyDescent="0.3">
      <c r="A210" t="s">
        <v>15</v>
      </c>
      <c r="B210">
        <v>213</v>
      </c>
      <c r="C210" s="9"/>
      <c r="D210" t="s">
        <v>534</v>
      </c>
      <c r="E210" s="3">
        <f>'BD de Pessoal'!E210+'BD de Pessoal'!W210</f>
        <v>192</v>
      </c>
      <c r="F210" s="3">
        <f>'BD de Pessoal'!F210+'BD de Pessoal'!X210</f>
        <v>2</v>
      </c>
      <c r="G210" s="3">
        <f>'BD de Pessoal'!G210+'BD de Pessoal'!Y210</f>
        <v>6</v>
      </c>
      <c r="H210" s="3">
        <f>'BD de Pessoal'!H210+'BD de Pessoal'!Z210</f>
        <v>1</v>
      </c>
      <c r="I210" s="3">
        <f>'BD de Pessoal'!I210+'BD de Pessoal'!AA210</f>
        <v>23</v>
      </c>
      <c r="J210" s="3">
        <f>'BD de Pessoal'!J210+'BD de Pessoal'!AB210</f>
        <v>10</v>
      </c>
      <c r="K210" s="3">
        <f>'BD de Pessoal'!K210+'BD de Pessoal'!AC210</f>
        <v>1</v>
      </c>
      <c r="L210" s="3">
        <f>'BD de Pessoal'!L210+'BD de Pessoal'!AD210</f>
        <v>1</v>
      </c>
    </row>
    <row r="211" spans="1:12" ht="15.75" customHeight="1" x14ac:dyDescent="0.3">
      <c r="A211" t="s">
        <v>15</v>
      </c>
      <c r="B211">
        <v>214</v>
      </c>
      <c r="C211" s="9"/>
      <c r="D211" t="s">
        <v>535</v>
      </c>
      <c r="E211" s="3">
        <f>'BD de Pessoal'!E211+'BD de Pessoal'!W211</f>
        <v>215</v>
      </c>
      <c r="F211" s="3">
        <f>'BD de Pessoal'!F211+'BD de Pessoal'!X211</f>
        <v>1</v>
      </c>
      <c r="G211" s="3">
        <f>'BD de Pessoal'!G211+'BD de Pessoal'!Y211</f>
        <v>8</v>
      </c>
      <c r="H211" s="3">
        <f>'BD de Pessoal'!H211+'BD de Pessoal'!Z211</f>
        <v>3</v>
      </c>
      <c r="I211" s="3">
        <f>'BD de Pessoal'!I211+'BD de Pessoal'!AA211</f>
        <v>32</v>
      </c>
      <c r="J211" s="3">
        <f>'BD de Pessoal'!J211+'BD de Pessoal'!AB211</f>
        <v>7</v>
      </c>
      <c r="K211" s="3">
        <f>'BD de Pessoal'!K211+'BD de Pessoal'!AC211</f>
        <v>1</v>
      </c>
      <c r="L211" s="3">
        <f>'BD de Pessoal'!L211+'BD de Pessoal'!AD211</f>
        <v>1</v>
      </c>
    </row>
    <row r="212" spans="1:12" ht="15.75" customHeight="1" x14ac:dyDescent="0.3">
      <c r="A212" t="s">
        <v>15</v>
      </c>
      <c r="B212">
        <v>215</v>
      </c>
      <c r="C212" s="9"/>
      <c r="D212" t="s">
        <v>536</v>
      </c>
      <c r="E212" s="3">
        <f>'BD de Pessoal'!E212+'BD de Pessoal'!W212</f>
        <v>232</v>
      </c>
      <c r="F212" s="3">
        <f>'BD de Pessoal'!F212+'BD de Pessoal'!X212</f>
        <v>2</v>
      </c>
      <c r="G212" s="3">
        <f>'BD de Pessoal'!G212+'BD de Pessoal'!Y212</f>
        <v>3</v>
      </c>
      <c r="H212" s="3">
        <f>'BD de Pessoal'!H212+'BD de Pessoal'!Z212</f>
        <v>1</v>
      </c>
      <c r="I212" s="3">
        <f>'BD de Pessoal'!I212+'BD de Pessoal'!AA212</f>
        <v>24</v>
      </c>
      <c r="J212" s="3">
        <f>'BD de Pessoal'!J212+'BD de Pessoal'!AB212</f>
        <v>19</v>
      </c>
      <c r="K212" s="3">
        <f>'BD de Pessoal'!K212+'BD de Pessoal'!AC212</f>
        <v>2</v>
      </c>
      <c r="L212" s="3">
        <f>'BD de Pessoal'!L212+'BD de Pessoal'!AD212</f>
        <v>1</v>
      </c>
    </row>
    <row r="213" spans="1:12" ht="15.75" customHeight="1" x14ac:dyDescent="0.3">
      <c r="A213" t="s">
        <v>15</v>
      </c>
      <c r="B213">
        <v>216</v>
      </c>
      <c r="C213" s="9"/>
      <c r="D213" t="s">
        <v>537</v>
      </c>
      <c r="E213" s="3">
        <f>'BD de Pessoal'!E213+'BD de Pessoal'!W213</f>
        <v>1167</v>
      </c>
      <c r="F213" s="3">
        <f>'BD de Pessoal'!F213+'BD de Pessoal'!X213</f>
        <v>3</v>
      </c>
      <c r="G213" s="3">
        <f>'BD de Pessoal'!G213+'BD de Pessoal'!Y213</f>
        <v>49</v>
      </c>
      <c r="H213" s="3">
        <f>'BD de Pessoal'!H213+'BD de Pessoal'!Z213</f>
        <v>17</v>
      </c>
      <c r="I213" s="3">
        <f>'BD de Pessoal'!I213+'BD de Pessoal'!AA213</f>
        <v>174</v>
      </c>
      <c r="J213" s="3">
        <f>'BD de Pessoal'!J213+'BD de Pessoal'!AB213</f>
        <v>135</v>
      </c>
      <c r="K213" s="3">
        <f>'BD de Pessoal'!K213+'BD de Pessoal'!AC213</f>
        <v>28</v>
      </c>
      <c r="L213" s="3">
        <f>'BD de Pessoal'!L213+'BD de Pessoal'!AD213</f>
        <v>4</v>
      </c>
    </row>
    <row r="214" spans="1:12" ht="15.75" customHeight="1" x14ac:dyDescent="0.3">
      <c r="A214" t="s">
        <v>15</v>
      </c>
      <c r="B214">
        <v>301</v>
      </c>
      <c r="C214" s="9"/>
      <c r="D214" t="s">
        <v>523</v>
      </c>
      <c r="E214" s="3">
        <f>'BD de Pessoal'!E214+'BD de Pessoal'!W214</f>
        <v>0</v>
      </c>
      <c r="F214" s="3">
        <f>'BD de Pessoal'!F214+'BD de Pessoal'!X214</f>
        <v>0</v>
      </c>
      <c r="G214" s="3">
        <f>'BD de Pessoal'!G214+'BD de Pessoal'!Y214</f>
        <v>0</v>
      </c>
      <c r="H214" s="3">
        <f>'BD de Pessoal'!H214+'BD de Pessoal'!Z214</f>
        <v>0</v>
      </c>
      <c r="I214" s="3">
        <f>'BD de Pessoal'!I214+'BD de Pessoal'!AA214</f>
        <v>0</v>
      </c>
      <c r="J214" s="3">
        <f>'BD de Pessoal'!J214+'BD de Pessoal'!AB214</f>
        <v>0</v>
      </c>
      <c r="K214" s="3">
        <f>'BD de Pessoal'!K214+'BD de Pessoal'!AC214</f>
        <v>0</v>
      </c>
      <c r="L214" s="3">
        <f>'BD de Pessoal'!L214+'BD de Pessoal'!AD214</f>
        <v>0</v>
      </c>
    </row>
    <row r="215" spans="1:12" ht="15.75" customHeight="1" x14ac:dyDescent="0.3">
      <c r="A215" t="s">
        <v>15</v>
      </c>
      <c r="B215">
        <v>302</v>
      </c>
      <c r="C215" s="9"/>
      <c r="D215" t="s">
        <v>524</v>
      </c>
      <c r="E215" s="3">
        <f>'BD de Pessoal'!E215+'BD de Pessoal'!W215</f>
        <v>3</v>
      </c>
      <c r="F215" s="3">
        <f>'BD de Pessoal'!F215+'BD de Pessoal'!X215</f>
        <v>0</v>
      </c>
      <c r="G215" s="3">
        <f>'BD de Pessoal'!G215+'BD de Pessoal'!Y215</f>
        <v>0</v>
      </c>
      <c r="H215" s="3">
        <f>'BD de Pessoal'!H215+'BD de Pessoal'!Z215</f>
        <v>0</v>
      </c>
      <c r="I215" s="3">
        <f>'BD de Pessoal'!I215+'BD de Pessoal'!AA215</f>
        <v>1</v>
      </c>
      <c r="J215" s="3">
        <f>'BD de Pessoal'!J215+'BD de Pessoal'!AB215</f>
        <v>0</v>
      </c>
      <c r="K215" s="3">
        <f>'BD de Pessoal'!K215+'BD de Pessoal'!AC215</f>
        <v>0</v>
      </c>
      <c r="L215" s="3">
        <f>'BD de Pessoal'!L215+'BD de Pessoal'!AD215</f>
        <v>0</v>
      </c>
    </row>
    <row r="216" spans="1:12" ht="15.75" customHeight="1" x14ac:dyDescent="0.3">
      <c r="A216" t="s">
        <v>15</v>
      </c>
      <c r="B216">
        <v>303</v>
      </c>
      <c r="C216" s="9"/>
      <c r="D216" t="s">
        <v>525</v>
      </c>
      <c r="E216" s="3">
        <f>'BD de Pessoal'!E216+'BD de Pessoal'!W216</f>
        <v>30</v>
      </c>
      <c r="F216" s="3">
        <f>'BD de Pessoal'!F216+'BD de Pessoal'!X216</f>
        <v>0</v>
      </c>
      <c r="G216" s="3">
        <f>'BD de Pessoal'!G216+'BD de Pessoal'!Y216</f>
        <v>0</v>
      </c>
      <c r="H216" s="3">
        <f>'BD de Pessoal'!H216+'BD de Pessoal'!Z216</f>
        <v>0</v>
      </c>
      <c r="I216" s="3">
        <f>'BD de Pessoal'!I216+'BD de Pessoal'!AA216</f>
        <v>2</v>
      </c>
      <c r="J216" s="3">
        <f>'BD de Pessoal'!J216+'BD de Pessoal'!AB216</f>
        <v>4</v>
      </c>
      <c r="K216" s="3">
        <f>'BD de Pessoal'!K216+'BD de Pessoal'!AC216</f>
        <v>0</v>
      </c>
      <c r="L216" s="3">
        <f>'BD de Pessoal'!L216+'BD de Pessoal'!AD216</f>
        <v>0</v>
      </c>
    </row>
    <row r="217" spans="1:12" ht="15.75" customHeight="1" x14ac:dyDescent="0.3">
      <c r="A217" t="s">
        <v>15</v>
      </c>
      <c r="B217">
        <v>304</v>
      </c>
      <c r="C217" s="9"/>
      <c r="D217" t="s">
        <v>526</v>
      </c>
      <c r="E217" s="3">
        <f>'BD de Pessoal'!E217+'BD de Pessoal'!W217</f>
        <v>22</v>
      </c>
      <c r="F217" s="3">
        <f>'BD de Pessoal'!F217+'BD de Pessoal'!X217</f>
        <v>0</v>
      </c>
      <c r="G217" s="3">
        <f>'BD de Pessoal'!G217+'BD de Pessoal'!Y217</f>
        <v>1</v>
      </c>
      <c r="H217" s="3">
        <f>'BD de Pessoal'!H217+'BD de Pessoal'!Z217</f>
        <v>0</v>
      </c>
      <c r="I217" s="3">
        <f>'BD de Pessoal'!I217+'BD de Pessoal'!AA217</f>
        <v>1</v>
      </c>
      <c r="J217" s="3">
        <f>'BD de Pessoal'!J217+'BD de Pessoal'!AB217</f>
        <v>2</v>
      </c>
      <c r="K217" s="3">
        <f>'BD de Pessoal'!K217+'BD de Pessoal'!AC217</f>
        <v>1</v>
      </c>
      <c r="L217" s="3">
        <f>'BD de Pessoal'!L217+'BD de Pessoal'!AD217</f>
        <v>0</v>
      </c>
    </row>
    <row r="218" spans="1:12" ht="15.75" customHeight="1" x14ac:dyDescent="0.3">
      <c r="A218" t="s">
        <v>15</v>
      </c>
      <c r="B218">
        <v>305</v>
      </c>
      <c r="C218" s="9"/>
      <c r="D218" t="s">
        <v>527</v>
      </c>
      <c r="E218" s="3">
        <f>'BD de Pessoal'!E218+'BD de Pessoal'!W218</f>
        <v>21</v>
      </c>
      <c r="F218" s="3">
        <f>'BD de Pessoal'!F218+'BD de Pessoal'!X218</f>
        <v>0</v>
      </c>
      <c r="G218" s="3">
        <f>'BD de Pessoal'!G218+'BD de Pessoal'!Y218</f>
        <v>0</v>
      </c>
      <c r="H218" s="3">
        <f>'BD de Pessoal'!H218+'BD de Pessoal'!Z218</f>
        <v>0</v>
      </c>
      <c r="I218" s="3">
        <f>'BD de Pessoal'!I218+'BD de Pessoal'!AA218</f>
        <v>0</v>
      </c>
      <c r="J218" s="3">
        <f>'BD de Pessoal'!J218+'BD de Pessoal'!AB218</f>
        <v>1</v>
      </c>
      <c r="K218" s="3">
        <f>'BD de Pessoal'!K218+'BD de Pessoal'!AC218</f>
        <v>0</v>
      </c>
      <c r="L218" s="3">
        <f>'BD de Pessoal'!L218+'BD de Pessoal'!AD218</f>
        <v>0</v>
      </c>
    </row>
    <row r="219" spans="1:12" ht="15.75" customHeight="1" x14ac:dyDescent="0.3">
      <c r="A219" t="s">
        <v>15</v>
      </c>
      <c r="B219">
        <v>306</v>
      </c>
      <c r="C219" s="9"/>
      <c r="D219" t="s">
        <v>528</v>
      </c>
      <c r="E219" s="3">
        <f>'BD de Pessoal'!E219+'BD de Pessoal'!W219</f>
        <v>29</v>
      </c>
      <c r="F219" s="3">
        <f>'BD de Pessoal'!F219+'BD de Pessoal'!X219</f>
        <v>0</v>
      </c>
      <c r="G219" s="3">
        <f>'BD de Pessoal'!G219+'BD de Pessoal'!Y219</f>
        <v>0</v>
      </c>
      <c r="H219" s="3">
        <f>'BD de Pessoal'!H219+'BD de Pessoal'!Z219</f>
        <v>0</v>
      </c>
      <c r="I219" s="3">
        <f>'BD de Pessoal'!I219+'BD de Pessoal'!AA219</f>
        <v>2</v>
      </c>
      <c r="J219" s="3">
        <f>'BD de Pessoal'!J219+'BD de Pessoal'!AB219</f>
        <v>1</v>
      </c>
      <c r="K219" s="3">
        <f>'BD de Pessoal'!K219+'BD de Pessoal'!AC219</f>
        <v>0</v>
      </c>
      <c r="L219" s="3">
        <f>'BD de Pessoal'!L219+'BD de Pessoal'!AD219</f>
        <v>0</v>
      </c>
    </row>
    <row r="220" spans="1:12" ht="15.75" customHeight="1" x14ac:dyDescent="0.3">
      <c r="A220" t="s">
        <v>15</v>
      </c>
      <c r="B220">
        <v>307</v>
      </c>
      <c r="C220" s="9"/>
      <c r="D220" t="s">
        <v>529</v>
      </c>
      <c r="E220" s="3">
        <f>'BD de Pessoal'!E220+'BD de Pessoal'!W220</f>
        <v>26</v>
      </c>
      <c r="F220" s="3">
        <f>'BD de Pessoal'!F220+'BD de Pessoal'!X220</f>
        <v>0</v>
      </c>
      <c r="G220" s="3">
        <f>'BD de Pessoal'!G220+'BD de Pessoal'!Y220</f>
        <v>0</v>
      </c>
      <c r="H220" s="3">
        <f>'BD de Pessoal'!H220+'BD de Pessoal'!Z220</f>
        <v>0</v>
      </c>
      <c r="I220" s="3">
        <f>'BD de Pessoal'!I220+'BD de Pessoal'!AA220</f>
        <v>5</v>
      </c>
      <c r="J220" s="3">
        <f>'BD de Pessoal'!J220+'BD de Pessoal'!AB220</f>
        <v>3</v>
      </c>
      <c r="K220" s="3">
        <f>'BD de Pessoal'!K220+'BD de Pessoal'!AC220</f>
        <v>0</v>
      </c>
      <c r="L220" s="3">
        <f>'BD de Pessoal'!L220+'BD de Pessoal'!AD220</f>
        <v>0</v>
      </c>
    </row>
    <row r="221" spans="1:12" ht="15.75" customHeight="1" x14ac:dyDescent="0.3">
      <c r="A221" t="s">
        <v>15</v>
      </c>
      <c r="B221">
        <v>308</v>
      </c>
      <c r="C221" s="9"/>
      <c r="D221" t="s">
        <v>530</v>
      </c>
      <c r="E221" s="3">
        <f>'BD de Pessoal'!E221+'BD de Pessoal'!W221</f>
        <v>42</v>
      </c>
      <c r="F221" s="3">
        <f>'BD de Pessoal'!F221+'BD de Pessoal'!X221</f>
        <v>0</v>
      </c>
      <c r="G221" s="3">
        <f>'BD de Pessoal'!G221+'BD de Pessoal'!Y221</f>
        <v>1</v>
      </c>
      <c r="H221" s="3">
        <f>'BD de Pessoal'!H221+'BD de Pessoal'!Z221</f>
        <v>0</v>
      </c>
      <c r="I221" s="3">
        <f>'BD de Pessoal'!I221+'BD de Pessoal'!AA221</f>
        <v>6</v>
      </c>
      <c r="J221" s="3">
        <f>'BD de Pessoal'!J221+'BD de Pessoal'!AB221</f>
        <v>1</v>
      </c>
      <c r="K221" s="3">
        <f>'BD de Pessoal'!K221+'BD de Pessoal'!AC221</f>
        <v>0</v>
      </c>
      <c r="L221" s="3">
        <f>'BD de Pessoal'!L221+'BD de Pessoal'!AD221</f>
        <v>0</v>
      </c>
    </row>
    <row r="222" spans="1:12" ht="15.75" customHeight="1" x14ac:dyDescent="0.3">
      <c r="A222" t="s">
        <v>15</v>
      </c>
      <c r="B222">
        <v>309</v>
      </c>
      <c r="C222" s="9"/>
      <c r="D222" t="s">
        <v>531</v>
      </c>
      <c r="E222" s="3">
        <f>'BD de Pessoal'!E222+'BD de Pessoal'!W222</f>
        <v>34</v>
      </c>
      <c r="F222" s="3">
        <f>'BD de Pessoal'!F222+'BD de Pessoal'!X222</f>
        <v>0</v>
      </c>
      <c r="G222" s="3">
        <f>'BD de Pessoal'!G222+'BD de Pessoal'!Y222</f>
        <v>3</v>
      </c>
      <c r="H222" s="3">
        <f>'BD de Pessoal'!H222+'BD de Pessoal'!Z222</f>
        <v>0</v>
      </c>
      <c r="I222" s="3">
        <f>'BD de Pessoal'!I222+'BD de Pessoal'!AA222</f>
        <v>5</v>
      </c>
      <c r="J222" s="3">
        <f>'BD de Pessoal'!J222+'BD de Pessoal'!AB222</f>
        <v>2</v>
      </c>
      <c r="K222" s="3">
        <f>'BD de Pessoal'!K222+'BD de Pessoal'!AC222</f>
        <v>1</v>
      </c>
      <c r="L222" s="3">
        <f>'BD de Pessoal'!L222+'BD de Pessoal'!AD222</f>
        <v>0</v>
      </c>
    </row>
    <row r="223" spans="1:12" ht="15.75" customHeight="1" x14ac:dyDescent="0.3">
      <c r="A223" t="s">
        <v>15</v>
      </c>
      <c r="B223">
        <v>310</v>
      </c>
      <c r="C223" s="9"/>
      <c r="D223" t="s">
        <v>532</v>
      </c>
      <c r="E223" s="3">
        <f>'BD de Pessoal'!E223+'BD de Pessoal'!W223</f>
        <v>58</v>
      </c>
      <c r="F223" s="3">
        <f>'BD de Pessoal'!F223+'BD de Pessoal'!X223</f>
        <v>0</v>
      </c>
      <c r="G223" s="3">
        <f>'BD de Pessoal'!G223+'BD de Pessoal'!Y223</f>
        <v>1</v>
      </c>
      <c r="H223" s="3">
        <f>'BD de Pessoal'!H223+'BD de Pessoal'!Z223</f>
        <v>0</v>
      </c>
      <c r="I223" s="3">
        <f>'BD de Pessoal'!I223+'BD de Pessoal'!AA223</f>
        <v>13</v>
      </c>
      <c r="J223" s="3">
        <f>'BD de Pessoal'!J223+'BD de Pessoal'!AB223</f>
        <v>2</v>
      </c>
      <c r="K223" s="3">
        <f>'BD de Pessoal'!K223+'BD de Pessoal'!AC223</f>
        <v>0</v>
      </c>
      <c r="L223" s="3">
        <f>'BD de Pessoal'!L223+'BD de Pessoal'!AD223</f>
        <v>1</v>
      </c>
    </row>
    <row r="224" spans="1:12" ht="15.75" customHeight="1" x14ac:dyDescent="0.3">
      <c r="A224" t="s">
        <v>15</v>
      </c>
      <c r="B224">
        <v>311</v>
      </c>
      <c r="C224" s="9"/>
      <c r="D224" t="s">
        <v>533</v>
      </c>
      <c r="E224" s="3">
        <f>'BD de Pessoal'!E224+'BD de Pessoal'!W224</f>
        <v>66</v>
      </c>
      <c r="F224" s="3">
        <f>'BD de Pessoal'!F224+'BD de Pessoal'!X224</f>
        <v>1</v>
      </c>
      <c r="G224" s="3">
        <f>'BD de Pessoal'!G224+'BD de Pessoal'!Y224</f>
        <v>4</v>
      </c>
      <c r="H224" s="3">
        <f>'BD de Pessoal'!H224+'BD de Pessoal'!Z224</f>
        <v>1</v>
      </c>
      <c r="I224" s="3">
        <f>'BD de Pessoal'!I224+'BD de Pessoal'!AA224</f>
        <v>14</v>
      </c>
      <c r="J224" s="3">
        <f>'BD de Pessoal'!J224+'BD de Pessoal'!AB224</f>
        <v>6</v>
      </c>
      <c r="K224" s="3">
        <f>'BD de Pessoal'!K224+'BD de Pessoal'!AC224</f>
        <v>0</v>
      </c>
      <c r="L224" s="3">
        <f>'BD de Pessoal'!L224+'BD de Pessoal'!AD224</f>
        <v>0</v>
      </c>
    </row>
    <row r="225" spans="1:12" ht="15.75" customHeight="1" x14ac:dyDescent="0.3">
      <c r="A225" t="s">
        <v>15</v>
      </c>
      <c r="B225">
        <v>312</v>
      </c>
      <c r="C225" s="9"/>
      <c r="D225" t="s">
        <v>534</v>
      </c>
      <c r="E225" s="3">
        <f>'BD de Pessoal'!E225+'BD de Pessoal'!W225</f>
        <v>80</v>
      </c>
      <c r="F225" s="3">
        <f>'BD de Pessoal'!F225+'BD de Pessoal'!X225</f>
        <v>0</v>
      </c>
      <c r="G225" s="3">
        <f>'BD de Pessoal'!G225+'BD de Pessoal'!Y225</f>
        <v>3</v>
      </c>
      <c r="H225" s="3">
        <f>'BD de Pessoal'!H225+'BD de Pessoal'!Z225</f>
        <v>0</v>
      </c>
      <c r="I225" s="3">
        <f>'BD de Pessoal'!I225+'BD de Pessoal'!AA225</f>
        <v>10</v>
      </c>
      <c r="J225" s="3">
        <f>'BD de Pessoal'!J225+'BD de Pessoal'!AB225</f>
        <v>5</v>
      </c>
      <c r="K225" s="3">
        <f>'BD de Pessoal'!K225+'BD de Pessoal'!AC225</f>
        <v>1</v>
      </c>
      <c r="L225" s="3">
        <f>'BD de Pessoal'!L225+'BD de Pessoal'!AD225</f>
        <v>0</v>
      </c>
    </row>
    <row r="226" spans="1:12" ht="15.75" customHeight="1" x14ac:dyDescent="0.3">
      <c r="A226" t="s">
        <v>15</v>
      </c>
      <c r="B226">
        <v>313</v>
      </c>
      <c r="C226" s="9"/>
      <c r="D226" t="s">
        <v>535</v>
      </c>
      <c r="E226" s="3">
        <f>'BD de Pessoal'!E226+'BD de Pessoal'!W226</f>
        <v>123</v>
      </c>
      <c r="F226" s="3">
        <f>'BD de Pessoal'!F226+'BD de Pessoal'!X226</f>
        <v>0</v>
      </c>
      <c r="G226" s="3">
        <f>'BD de Pessoal'!G226+'BD de Pessoal'!Y226</f>
        <v>5</v>
      </c>
      <c r="H226" s="3">
        <f>'BD de Pessoal'!H226+'BD de Pessoal'!Z226</f>
        <v>0</v>
      </c>
      <c r="I226" s="3">
        <f>'BD de Pessoal'!I226+'BD de Pessoal'!AA226</f>
        <v>12</v>
      </c>
      <c r="J226" s="3">
        <f>'BD de Pessoal'!J226+'BD de Pessoal'!AB226</f>
        <v>10</v>
      </c>
      <c r="K226" s="3">
        <f>'BD de Pessoal'!K226+'BD de Pessoal'!AC226</f>
        <v>1</v>
      </c>
      <c r="L226" s="3">
        <f>'BD de Pessoal'!L226+'BD de Pessoal'!AD226</f>
        <v>0</v>
      </c>
    </row>
    <row r="227" spans="1:12" ht="15.75" customHeight="1" x14ac:dyDescent="0.3">
      <c r="A227" t="s">
        <v>15</v>
      </c>
      <c r="B227">
        <v>314</v>
      </c>
      <c r="C227" s="9"/>
      <c r="D227" t="s">
        <v>536</v>
      </c>
      <c r="E227" s="3">
        <f>'BD de Pessoal'!E227+'BD de Pessoal'!W227</f>
        <v>125</v>
      </c>
      <c r="F227" s="3">
        <f>'BD de Pessoal'!F227+'BD de Pessoal'!X227</f>
        <v>0</v>
      </c>
      <c r="G227" s="3">
        <f>'BD de Pessoal'!G227+'BD de Pessoal'!Y227</f>
        <v>6</v>
      </c>
      <c r="H227" s="3">
        <f>'BD de Pessoal'!H227+'BD de Pessoal'!Z227</f>
        <v>1</v>
      </c>
      <c r="I227" s="3">
        <f>'BD de Pessoal'!I227+'BD de Pessoal'!AA227</f>
        <v>14</v>
      </c>
      <c r="J227" s="3">
        <f>'BD de Pessoal'!J227+'BD de Pessoal'!AB227</f>
        <v>13</v>
      </c>
      <c r="K227" s="3">
        <f>'BD de Pessoal'!K227+'BD de Pessoal'!AC227</f>
        <v>3</v>
      </c>
      <c r="L227" s="3">
        <f>'BD de Pessoal'!L227+'BD de Pessoal'!AD227</f>
        <v>0</v>
      </c>
    </row>
    <row r="228" spans="1:12" ht="15.75" customHeight="1" x14ac:dyDescent="0.3">
      <c r="A228" t="s">
        <v>15</v>
      </c>
      <c r="B228">
        <v>315</v>
      </c>
      <c r="C228" s="9"/>
      <c r="D228" t="s">
        <v>537</v>
      </c>
      <c r="E228" s="3">
        <f>'BD de Pessoal'!E228+'BD de Pessoal'!W228</f>
        <v>168</v>
      </c>
      <c r="F228" s="3">
        <f>'BD de Pessoal'!F228+'BD de Pessoal'!X228</f>
        <v>0</v>
      </c>
      <c r="G228" s="3">
        <f>'BD de Pessoal'!G228+'BD de Pessoal'!Y228</f>
        <v>4</v>
      </c>
      <c r="H228" s="3">
        <f>'BD de Pessoal'!H228+'BD de Pessoal'!Z228</f>
        <v>1</v>
      </c>
      <c r="I228" s="3">
        <f>'BD de Pessoal'!I228+'BD de Pessoal'!AA228</f>
        <v>26</v>
      </c>
      <c r="J228" s="3">
        <f>'BD de Pessoal'!J228+'BD de Pessoal'!AB228</f>
        <v>13</v>
      </c>
      <c r="K228" s="3">
        <f>'BD de Pessoal'!K228+'BD de Pessoal'!AC228</f>
        <v>4</v>
      </c>
      <c r="L228" s="3">
        <f>'BD de Pessoal'!L228+'BD de Pessoal'!AD228</f>
        <v>0</v>
      </c>
    </row>
    <row r="229" spans="1:12" ht="15.75" customHeight="1" x14ac:dyDescent="0.3">
      <c r="A229" t="s">
        <v>15</v>
      </c>
      <c r="B229">
        <v>316</v>
      </c>
      <c r="C229" s="9"/>
      <c r="D229" t="s">
        <v>538</v>
      </c>
      <c r="E229" s="3">
        <f>'BD de Pessoal'!E229+'BD de Pessoal'!W229</f>
        <v>1024</v>
      </c>
      <c r="F229" s="3">
        <f>'BD de Pessoal'!F229+'BD de Pessoal'!X229</f>
        <v>1</v>
      </c>
      <c r="G229" s="3">
        <f>'BD de Pessoal'!G229+'BD de Pessoal'!Y229</f>
        <v>53</v>
      </c>
      <c r="H229" s="3">
        <f>'BD de Pessoal'!H229+'BD de Pessoal'!Z229</f>
        <v>22</v>
      </c>
      <c r="I229" s="3">
        <f>'BD de Pessoal'!I229+'BD de Pessoal'!AA229</f>
        <v>221</v>
      </c>
      <c r="J229" s="3">
        <f>'BD de Pessoal'!J229+'BD de Pessoal'!AB229</f>
        <v>224</v>
      </c>
      <c r="K229" s="3">
        <f>'BD de Pessoal'!K229+'BD de Pessoal'!AC229</f>
        <v>33</v>
      </c>
      <c r="L229" s="3">
        <f>'BD de Pessoal'!L229+'BD de Pessoal'!AD229</f>
        <v>9</v>
      </c>
    </row>
    <row r="230" spans="1:12" ht="15.75" customHeight="1" x14ac:dyDescent="0.3">
      <c r="A230" t="s">
        <v>15</v>
      </c>
      <c r="B230">
        <v>401</v>
      </c>
      <c r="C230" s="9"/>
      <c r="D230" t="s">
        <v>524</v>
      </c>
      <c r="E230" s="3">
        <f>'BD de Pessoal'!E230+'BD de Pessoal'!W230</f>
        <v>4</v>
      </c>
      <c r="F230" s="3">
        <f>'BD de Pessoal'!F230+'BD de Pessoal'!X230</f>
        <v>0</v>
      </c>
      <c r="G230" s="3">
        <f>'BD de Pessoal'!G230+'BD de Pessoal'!Y230</f>
        <v>0</v>
      </c>
      <c r="H230" s="3">
        <f>'BD de Pessoal'!H230+'BD de Pessoal'!Z230</f>
        <v>0</v>
      </c>
      <c r="I230" s="3">
        <f>'BD de Pessoal'!I230+'BD de Pessoal'!AA230</f>
        <v>0</v>
      </c>
      <c r="J230" s="3">
        <f>'BD de Pessoal'!J230+'BD de Pessoal'!AB230</f>
        <v>0</v>
      </c>
      <c r="K230" s="3">
        <f>'BD de Pessoal'!K230+'BD de Pessoal'!AC230</f>
        <v>0</v>
      </c>
      <c r="L230" s="3">
        <f>'BD de Pessoal'!L230+'BD de Pessoal'!AD230</f>
        <v>0</v>
      </c>
    </row>
    <row r="231" spans="1:12" ht="15.75" customHeight="1" x14ac:dyDescent="0.3">
      <c r="A231" t="s">
        <v>15</v>
      </c>
      <c r="B231">
        <v>402</v>
      </c>
      <c r="C231" s="9"/>
      <c r="D231" t="s">
        <v>525</v>
      </c>
      <c r="E231" s="3">
        <f>'BD de Pessoal'!E231+'BD de Pessoal'!W231</f>
        <v>2</v>
      </c>
      <c r="F231" s="3">
        <f>'BD de Pessoal'!F231+'BD de Pessoal'!X231</f>
        <v>0</v>
      </c>
      <c r="G231" s="3">
        <f>'BD de Pessoal'!G231+'BD de Pessoal'!Y231</f>
        <v>0</v>
      </c>
      <c r="H231" s="3">
        <f>'BD de Pessoal'!H231+'BD de Pessoal'!Z231</f>
        <v>0</v>
      </c>
      <c r="I231" s="3">
        <f>'BD de Pessoal'!I231+'BD de Pessoal'!AA231</f>
        <v>0</v>
      </c>
      <c r="J231" s="3">
        <f>'BD de Pessoal'!J231+'BD de Pessoal'!AB231</f>
        <v>0</v>
      </c>
      <c r="K231" s="3">
        <f>'BD de Pessoal'!K231+'BD de Pessoal'!AC231</f>
        <v>0</v>
      </c>
      <c r="L231" s="3">
        <f>'BD de Pessoal'!L231+'BD de Pessoal'!AD231</f>
        <v>0</v>
      </c>
    </row>
    <row r="232" spans="1:12" ht="15.75" customHeight="1" x14ac:dyDescent="0.3">
      <c r="A232" t="s">
        <v>15</v>
      </c>
      <c r="B232">
        <v>403</v>
      </c>
      <c r="C232" s="9"/>
      <c r="D232" t="s">
        <v>526</v>
      </c>
      <c r="E232" s="3">
        <f>'BD de Pessoal'!E232+'BD de Pessoal'!W232</f>
        <v>9</v>
      </c>
      <c r="F232" s="3">
        <f>'BD de Pessoal'!F232+'BD de Pessoal'!X232</f>
        <v>0</v>
      </c>
      <c r="G232" s="3">
        <f>'BD de Pessoal'!G232+'BD de Pessoal'!Y232</f>
        <v>0</v>
      </c>
      <c r="H232" s="3">
        <f>'BD de Pessoal'!H232+'BD de Pessoal'!Z232</f>
        <v>0</v>
      </c>
      <c r="I232" s="3">
        <f>'BD de Pessoal'!I232+'BD de Pessoal'!AA232</f>
        <v>0</v>
      </c>
      <c r="J232" s="3">
        <f>'BD de Pessoal'!J232+'BD de Pessoal'!AB232</f>
        <v>1</v>
      </c>
      <c r="K232" s="3">
        <f>'BD de Pessoal'!K232+'BD de Pessoal'!AC232</f>
        <v>0</v>
      </c>
      <c r="L232" s="3">
        <f>'BD de Pessoal'!L232+'BD de Pessoal'!AD232</f>
        <v>0</v>
      </c>
    </row>
    <row r="233" spans="1:12" ht="15.75" customHeight="1" x14ac:dyDescent="0.3">
      <c r="A233" t="s">
        <v>15</v>
      </c>
      <c r="B233">
        <v>404</v>
      </c>
      <c r="C233" s="9"/>
      <c r="D233" t="s">
        <v>527</v>
      </c>
      <c r="E233" s="3">
        <f>'BD de Pessoal'!E233+'BD de Pessoal'!W233</f>
        <v>41</v>
      </c>
      <c r="F233" s="3">
        <f>'BD de Pessoal'!F233+'BD de Pessoal'!X233</f>
        <v>0</v>
      </c>
      <c r="G233" s="3">
        <f>'BD de Pessoal'!G233+'BD de Pessoal'!Y233</f>
        <v>1</v>
      </c>
      <c r="H233" s="3">
        <f>'BD de Pessoal'!H233+'BD de Pessoal'!Z233</f>
        <v>0</v>
      </c>
      <c r="I233" s="3">
        <f>'BD de Pessoal'!I233+'BD de Pessoal'!AA233</f>
        <v>0</v>
      </c>
      <c r="J233" s="3">
        <f>'BD de Pessoal'!J233+'BD de Pessoal'!AB233</f>
        <v>4</v>
      </c>
      <c r="K233" s="3">
        <f>'BD de Pessoal'!K233+'BD de Pessoal'!AC233</f>
        <v>0</v>
      </c>
      <c r="L233" s="3">
        <f>'BD de Pessoal'!L233+'BD de Pessoal'!AD233</f>
        <v>0</v>
      </c>
    </row>
    <row r="234" spans="1:12" ht="15.75" customHeight="1" x14ac:dyDescent="0.3">
      <c r="A234" t="s">
        <v>15</v>
      </c>
      <c r="B234">
        <v>405</v>
      </c>
      <c r="C234" s="9"/>
      <c r="D234" t="s">
        <v>528</v>
      </c>
      <c r="E234" s="3">
        <f>'BD de Pessoal'!E234+'BD de Pessoal'!W234</f>
        <v>56</v>
      </c>
      <c r="F234" s="3">
        <f>'BD de Pessoal'!F234+'BD de Pessoal'!X234</f>
        <v>0</v>
      </c>
      <c r="G234" s="3">
        <f>'BD de Pessoal'!G234+'BD de Pessoal'!Y234</f>
        <v>0</v>
      </c>
      <c r="H234" s="3">
        <f>'BD de Pessoal'!H234+'BD de Pessoal'!Z234</f>
        <v>0</v>
      </c>
      <c r="I234" s="3">
        <f>'BD de Pessoal'!I234+'BD de Pessoal'!AA234</f>
        <v>3</v>
      </c>
      <c r="J234" s="3">
        <f>'BD de Pessoal'!J234+'BD de Pessoal'!AB234</f>
        <v>0</v>
      </c>
      <c r="K234" s="3">
        <f>'BD de Pessoal'!K234+'BD de Pessoal'!AC234</f>
        <v>0</v>
      </c>
      <c r="L234" s="3">
        <f>'BD de Pessoal'!L234+'BD de Pessoal'!AD234</f>
        <v>0</v>
      </c>
    </row>
    <row r="235" spans="1:12" ht="15.75" customHeight="1" x14ac:dyDescent="0.3">
      <c r="A235" t="s">
        <v>15</v>
      </c>
      <c r="B235">
        <v>406</v>
      </c>
      <c r="C235" s="9"/>
      <c r="D235" t="s">
        <v>529</v>
      </c>
      <c r="E235" s="3">
        <f>'BD de Pessoal'!E235+'BD de Pessoal'!W235</f>
        <v>84</v>
      </c>
      <c r="F235" s="3">
        <f>'BD de Pessoal'!F235+'BD de Pessoal'!X235</f>
        <v>0</v>
      </c>
      <c r="G235" s="3">
        <f>'BD de Pessoal'!G235+'BD de Pessoal'!Y235</f>
        <v>2</v>
      </c>
      <c r="H235" s="3">
        <f>'BD de Pessoal'!H235+'BD de Pessoal'!Z235</f>
        <v>0</v>
      </c>
      <c r="I235" s="3">
        <f>'BD de Pessoal'!I235+'BD de Pessoal'!AA235</f>
        <v>6</v>
      </c>
      <c r="J235" s="3">
        <f>'BD de Pessoal'!J235+'BD de Pessoal'!AB235</f>
        <v>5</v>
      </c>
      <c r="K235" s="3">
        <f>'BD de Pessoal'!K235+'BD de Pessoal'!AC235</f>
        <v>0</v>
      </c>
      <c r="L235" s="3">
        <f>'BD de Pessoal'!L235+'BD de Pessoal'!AD235</f>
        <v>0</v>
      </c>
    </row>
    <row r="236" spans="1:12" ht="15.75" customHeight="1" x14ac:dyDescent="0.3">
      <c r="A236" t="s">
        <v>15</v>
      </c>
      <c r="B236">
        <v>407</v>
      </c>
      <c r="C236" s="9"/>
      <c r="D236" t="s">
        <v>530</v>
      </c>
      <c r="E236" s="3">
        <f>'BD de Pessoal'!E236+'BD de Pessoal'!W236</f>
        <v>114</v>
      </c>
      <c r="F236" s="3">
        <f>'BD de Pessoal'!F236+'BD de Pessoal'!X236</f>
        <v>1</v>
      </c>
      <c r="G236" s="3">
        <f>'BD de Pessoal'!G236+'BD de Pessoal'!Y236</f>
        <v>0</v>
      </c>
      <c r="H236" s="3">
        <f>'BD de Pessoal'!H236+'BD de Pessoal'!Z236</f>
        <v>0</v>
      </c>
      <c r="I236" s="3">
        <f>'BD de Pessoal'!I236+'BD de Pessoal'!AA236</f>
        <v>10</v>
      </c>
      <c r="J236" s="3">
        <f>'BD de Pessoal'!J236+'BD de Pessoal'!AB236</f>
        <v>8</v>
      </c>
      <c r="K236" s="3">
        <f>'BD de Pessoal'!K236+'BD de Pessoal'!AC236</f>
        <v>1</v>
      </c>
      <c r="L236" s="3">
        <f>'BD de Pessoal'!L236+'BD de Pessoal'!AD236</f>
        <v>0</v>
      </c>
    </row>
    <row r="237" spans="1:12" ht="15.75" customHeight="1" x14ac:dyDescent="0.3">
      <c r="A237" t="s">
        <v>15</v>
      </c>
      <c r="B237">
        <v>408</v>
      </c>
      <c r="C237" s="9"/>
      <c r="D237" t="s">
        <v>531</v>
      </c>
      <c r="E237" s="3">
        <f>'BD de Pessoal'!E237+'BD de Pessoal'!W237</f>
        <v>128</v>
      </c>
      <c r="F237" s="3">
        <f>'BD de Pessoal'!F237+'BD de Pessoal'!X237</f>
        <v>0</v>
      </c>
      <c r="G237" s="3">
        <f>'BD de Pessoal'!G237+'BD de Pessoal'!Y237</f>
        <v>1</v>
      </c>
      <c r="H237" s="3">
        <f>'BD de Pessoal'!H237+'BD de Pessoal'!Z237</f>
        <v>0</v>
      </c>
      <c r="I237" s="3">
        <f>'BD de Pessoal'!I237+'BD de Pessoal'!AA237</f>
        <v>14</v>
      </c>
      <c r="J237" s="3">
        <f>'BD de Pessoal'!J237+'BD de Pessoal'!AB237</f>
        <v>9</v>
      </c>
      <c r="K237" s="3">
        <f>'BD de Pessoal'!K237+'BD de Pessoal'!AC237</f>
        <v>0</v>
      </c>
      <c r="L237" s="3">
        <f>'BD de Pessoal'!L237+'BD de Pessoal'!AD237</f>
        <v>0</v>
      </c>
    </row>
    <row r="238" spans="1:12" ht="15.75" customHeight="1" x14ac:dyDescent="0.3">
      <c r="A238" t="s">
        <v>15</v>
      </c>
      <c r="B238">
        <v>409</v>
      </c>
      <c r="C238" s="9"/>
      <c r="D238" t="s">
        <v>532</v>
      </c>
      <c r="E238" s="3">
        <f>'BD de Pessoal'!E238+'BD de Pessoal'!W238</f>
        <v>157</v>
      </c>
      <c r="F238" s="3">
        <f>'BD de Pessoal'!F238+'BD de Pessoal'!X238</f>
        <v>1</v>
      </c>
      <c r="G238" s="3">
        <f>'BD de Pessoal'!G238+'BD de Pessoal'!Y238</f>
        <v>2</v>
      </c>
      <c r="H238" s="3">
        <f>'BD de Pessoal'!H238+'BD de Pessoal'!Z238</f>
        <v>0</v>
      </c>
      <c r="I238" s="3">
        <f>'BD de Pessoal'!I238+'BD de Pessoal'!AA238</f>
        <v>18</v>
      </c>
      <c r="J238" s="3">
        <f>'BD de Pessoal'!J238+'BD de Pessoal'!AB238</f>
        <v>22</v>
      </c>
      <c r="K238" s="3">
        <f>'BD de Pessoal'!K238+'BD de Pessoal'!AC238</f>
        <v>2</v>
      </c>
      <c r="L238" s="3">
        <f>'BD de Pessoal'!L238+'BD de Pessoal'!AD238</f>
        <v>0</v>
      </c>
    </row>
    <row r="239" spans="1:12" ht="15.75" customHeight="1" x14ac:dyDescent="0.3">
      <c r="A239" t="s">
        <v>15</v>
      </c>
      <c r="B239">
        <v>410</v>
      </c>
      <c r="C239" s="9"/>
      <c r="D239" t="s">
        <v>533</v>
      </c>
      <c r="E239" s="3">
        <f>'BD de Pessoal'!E239+'BD de Pessoal'!W239</f>
        <v>168</v>
      </c>
      <c r="F239" s="3">
        <f>'BD de Pessoal'!F239+'BD de Pessoal'!X239</f>
        <v>0</v>
      </c>
      <c r="G239" s="3">
        <f>'BD de Pessoal'!G239+'BD de Pessoal'!Y239</f>
        <v>5</v>
      </c>
      <c r="H239" s="3">
        <f>'BD de Pessoal'!H239+'BD de Pessoal'!Z239</f>
        <v>1</v>
      </c>
      <c r="I239" s="3">
        <f>'BD de Pessoal'!I239+'BD de Pessoal'!AA239</f>
        <v>25</v>
      </c>
      <c r="J239" s="3">
        <f>'BD de Pessoal'!J239+'BD de Pessoal'!AB239</f>
        <v>27</v>
      </c>
      <c r="K239" s="3">
        <f>'BD de Pessoal'!K239+'BD de Pessoal'!AC239</f>
        <v>4</v>
      </c>
      <c r="L239" s="3">
        <f>'BD de Pessoal'!L239+'BD de Pessoal'!AD239</f>
        <v>0</v>
      </c>
    </row>
    <row r="240" spans="1:12" ht="15.75" customHeight="1" x14ac:dyDescent="0.3">
      <c r="A240" t="s">
        <v>15</v>
      </c>
      <c r="B240">
        <v>411</v>
      </c>
      <c r="C240" s="9"/>
      <c r="D240" t="s">
        <v>534</v>
      </c>
      <c r="E240" s="3">
        <f>'BD de Pessoal'!E240+'BD de Pessoal'!W240</f>
        <v>209</v>
      </c>
      <c r="F240" s="3">
        <f>'BD de Pessoal'!F240+'BD de Pessoal'!X240</f>
        <v>0</v>
      </c>
      <c r="G240" s="3">
        <f>'BD de Pessoal'!G240+'BD de Pessoal'!Y240</f>
        <v>5</v>
      </c>
      <c r="H240" s="3">
        <f>'BD de Pessoal'!H240+'BD de Pessoal'!Z240</f>
        <v>1</v>
      </c>
      <c r="I240" s="3">
        <f>'BD de Pessoal'!I240+'BD de Pessoal'!AA240</f>
        <v>34</v>
      </c>
      <c r="J240" s="3">
        <f>'BD de Pessoal'!J240+'BD de Pessoal'!AB240</f>
        <v>31</v>
      </c>
      <c r="K240" s="3">
        <f>'BD de Pessoal'!K240+'BD de Pessoal'!AC240</f>
        <v>3</v>
      </c>
      <c r="L240" s="3">
        <f>'BD de Pessoal'!L240+'BD de Pessoal'!AD240</f>
        <v>0</v>
      </c>
    </row>
    <row r="241" spans="1:12" ht="15.75" customHeight="1" x14ac:dyDescent="0.3">
      <c r="A241" t="s">
        <v>15</v>
      </c>
      <c r="B241">
        <v>412</v>
      </c>
      <c r="C241" s="9"/>
      <c r="D241" t="s">
        <v>535</v>
      </c>
      <c r="E241" s="3">
        <f>'BD de Pessoal'!E241+'BD de Pessoal'!W241</f>
        <v>217</v>
      </c>
      <c r="F241" s="3">
        <f>'BD de Pessoal'!F241+'BD de Pessoal'!X241</f>
        <v>0</v>
      </c>
      <c r="G241" s="3">
        <f>'BD de Pessoal'!G241+'BD de Pessoal'!Y241</f>
        <v>8</v>
      </c>
      <c r="H241" s="3">
        <f>'BD de Pessoal'!H241+'BD de Pessoal'!Z241</f>
        <v>2</v>
      </c>
      <c r="I241" s="3">
        <f>'BD de Pessoal'!I241+'BD de Pessoal'!AA241</f>
        <v>38</v>
      </c>
      <c r="J241" s="3">
        <f>'BD de Pessoal'!J241+'BD de Pessoal'!AB241</f>
        <v>67</v>
      </c>
      <c r="K241" s="3">
        <f>'BD de Pessoal'!K241+'BD de Pessoal'!AC241</f>
        <v>4</v>
      </c>
      <c r="L241" s="3">
        <f>'BD de Pessoal'!L241+'BD de Pessoal'!AD241</f>
        <v>1</v>
      </c>
    </row>
    <row r="242" spans="1:12" ht="15.75" customHeight="1" x14ac:dyDescent="0.3">
      <c r="A242" t="s">
        <v>15</v>
      </c>
      <c r="B242">
        <v>413</v>
      </c>
      <c r="C242" s="9"/>
      <c r="D242" t="s">
        <v>536</v>
      </c>
      <c r="E242" s="3">
        <f>'BD de Pessoal'!E242+'BD de Pessoal'!W242</f>
        <v>333</v>
      </c>
      <c r="F242" s="3">
        <f>'BD de Pessoal'!F242+'BD de Pessoal'!X242</f>
        <v>0</v>
      </c>
      <c r="G242" s="3">
        <f>'BD de Pessoal'!G242+'BD de Pessoal'!Y242</f>
        <v>8</v>
      </c>
      <c r="H242" s="3">
        <f>'BD de Pessoal'!H242+'BD de Pessoal'!Z242</f>
        <v>2</v>
      </c>
      <c r="I242" s="3">
        <f>'BD de Pessoal'!I242+'BD de Pessoal'!AA242</f>
        <v>72</v>
      </c>
      <c r="J242" s="3">
        <f>'BD de Pessoal'!J242+'BD de Pessoal'!AB242</f>
        <v>86</v>
      </c>
      <c r="K242" s="3">
        <f>'BD de Pessoal'!K242+'BD de Pessoal'!AC242</f>
        <v>7</v>
      </c>
      <c r="L242" s="3">
        <f>'BD de Pessoal'!L242+'BD de Pessoal'!AD242</f>
        <v>2</v>
      </c>
    </row>
    <row r="243" spans="1:12" ht="15.75" customHeight="1" x14ac:dyDescent="0.3">
      <c r="A243" t="s">
        <v>15</v>
      </c>
      <c r="B243">
        <v>414</v>
      </c>
      <c r="C243" s="9"/>
      <c r="D243" t="s">
        <v>537</v>
      </c>
      <c r="E243" s="3">
        <f>'BD de Pessoal'!E243+'BD de Pessoal'!W243</f>
        <v>360</v>
      </c>
      <c r="F243" s="3">
        <f>'BD de Pessoal'!F243+'BD de Pessoal'!X243</f>
        <v>0</v>
      </c>
      <c r="G243" s="3">
        <f>'BD de Pessoal'!G243+'BD de Pessoal'!Y243</f>
        <v>16</v>
      </c>
      <c r="H243" s="3">
        <f>'BD de Pessoal'!H243+'BD de Pessoal'!Z243</f>
        <v>2</v>
      </c>
      <c r="I243" s="3">
        <f>'BD de Pessoal'!I243+'BD de Pessoal'!AA243</f>
        <v>73</v>
      </c>
      <c r="J243" s="3">
        <f>'BD de Pessoal'!J243+'BD de Pessoal'!AB243</f>
        <v>140</v>
      </c>
      <c r="K243" s="3">
        <f>'BD de Pessoal'!K243+'BD de Pessoal'!AC243</f>
        <v>21</v>
      </c>
      <c r="L243" s="3">
        <f>'BD de Pessoal'!L243+'BD de Pessoal'!AD243</f>
        <v>1</v>
      </c>
    </row>
    <row r="244" spans="1:12" ht="15.75" customHeight="1" x14ac:dyDescent="0.3">
      <c r="A244" t="s">
        <v>15</v>
      </c>
      <c r="B244">
        <v>415</v>
      </c>
      <c r="C244" s="9"/>
      <c r="D244" t="s">
        <v>538</v>
      </c>
      <c r="E244" s="3">
        <f>'BD de Pessoal'!E244+'BD de Pessoal'!W244</f>
        <v>458</v>
      </c>
      <c r="F244" s="3">
        <f>'BD de Pessoal'!F244+'BD de Pessoal'!X244</f>
        <v>2</v>
      </c>
      <c r="G244" s="3">
        <f>'BD de Pessoal'!G244+'BD de Pessoal'!Y244</f>
        <v>12</v>
      </c>
      <c r="H244" s="3">
        <f>'BD de Pessoal'!H244+'BD de Pessoal'!Z244</f>
        <v>11</v>
      </c>
      <c r="I244" s="3">
        <f>'BD de Pessoal'!I244+'BD de Pessoal'!AA244</f>
        <v>107</v>
      </c>
      <c r="J244" s="3">
        <f>'BD de Pessoal'!J244+'BD de Pessoal'!AB244</f>
        <v>182</v>
      </c>
      <c r="K244" s="3">
        <f>'BD de Pessoal'!K244+'BD de Pessoal'!AC244</f>
        <v>46</v>
      </c>
      <c r="L244" s="3">
        <f>'BD de Pessoal'!L244+'BD de Pessoal'!AD244</f>
        <v>0</v>
      </c>
    </row>
    <row r="245" spans="1:12" ht="15.75" customHeight="1" x14ac:dyDescent="0.3">
      <c r="A245" t="s">
        <v>15</v>
      </c>
      <c r="B245">
        <v>416</v>
      </c>
      <c r="C245" s="9"/>
      <c r="D245" t="s">
        <v>539</v>
      </c>
      <c r="E245" s="3">
        <f>'BD de Pessoal'!E245+'BD de Pessoal'!W245</f>
        <v>4452</v>
      </c>
      <c r="F245" s="3">
        <f>'BD de Pessoal'!F245+'BD de Pessoal'!X245</f>
        <v>17</v>
      </c>
      <c r="G245" s="3">
        <f>'BD de Pessoal'!G245+'BD de Pessoal'!Y245</f>
        <v>352</v>
      </c>
      <c r="H245" s="3">
        <f>'BD de Pessoal'!H245+'BD de Pessoal'!Z245</f>
        <v>164</v>
      </c>
      <c r="I245" s="3">
        <f>'BD de Pessoal'!I245+'BD de Pessoal'!AA245</f>
        <v>1412</v>
      </c>
      <c r="J245" s="3">
        <f>'BD de Pessoal'!J245+'BD de Pessoal'!AB245</f>
        <v>4014</v>
      </c>
      <c r="K245" s="3">
        <f>'BD de Pessoal'!K245+'BD de Pessoal'!AC245</f>
        <v>552</v>
      </c>
      <c r="L245" s="3">
        <f>'BD de Pessoal'!L245+'BD de Pessoal'!AD245</f>
        <v>89</v>
      </c>
    </row>
    <row r="246" spans="1:12" ht="15.75" customHeight="1" x14ac:dyDescent="0.3">
      <c r="A246" t="s">
        <v>16</v>
      </c>
      <c r="B246">
        <v>101</v>
      </c>
      <c r="C246" s="9"/>
      <c r="D246" t="s">
        <v>540</v>
      </c>
      <c r="E246" s="3">
        <f>'BD de Pessoal'!E246+'BD de Pessoal'!W246</f>
        <v>43</v>
      </c>
      <c r="F246" s="3">
        <f>'BD de Pessoal'!F246+'BD de Pessoal'!X246</f>
        <v>0</v>
      </c>
      <c r="G246" s="3">
        <f>'BD de Pessoal'!G246+'BD de Pessoal'!Y246</f>
        <v>0</v>
      </c>
      <c r="H246" s="3">
        <f>'BD de Pessoal'!H246+'BD de Pessoal'!Z246</f>
        <v>0</v>
      </c>
      <c r="I246" s="3">
        <f>'BD de Pessoal'!I246+'BD de Pessoal'!AA246</f>
        <v>0</v>
      </c>
      <c r="J246" s="3">
        <f>'BD de Pessoal'!J246+'BD de Pessoal'!AB246</f>
        <v>0</v>
      </c>
      <c r="K246" s="3">
        <f>'BD de Pessoal'!K246+'BD de Pessoal'!AC246</f>
        <v>0</v>
      </c>
      <c r="L246" s="3">
        <f>'BD de Pessoal'!L246+'BD de Pessoal'!AD246</f>
        <v>0</v>
      </c>
    </row>
    <row r="247" spans="1:12" ht="15.75" customHeight="1" x14ac:dyDescent="0.3">
      <c r="A247" t="s">
        <v>16</v>
      </c>
      <c r="B247">
        <v>102</v>
      </c>
      <c r="C247" s="9"/>
      <c r="D247" t="s">
        <v>541</v>
      </c>
      <c r="E247" s="3">
        <f>'BD de Pessoal'!E247+'BD de Pessoal'!W247</f>
        <v>33</v>
      </c>
      <c r="F247" s="3">
        <f>'BD de Pessoal'!F247+'BD de Pessoal'!X247</f>
        <v>1</v>
      </c>
      <c r="G247" s="3">
        <f>'BD de Pessoal'!G247+'BD de Pessoal'!Y247</f>
        <v>0</v>
      </c>
      <c r="H247" s="3">
        <f>'BD de Pessoal'!H247+'BD de Pessoal'!Z247</f>
        <v>0</v>
      </c>
      <c r="I247" s="3">
        <f>'BD de Pessoal'!I247+'BD de Pessoal'!AA247</f>
        <v>0</v>
      </c>
      <c r="J247" s="3">
        <f>'BD de Pessoal'!J247+'BD de Pessoal'!AB247</f>
        <v>8</v>
      </c>
      <c r="K247" s="3">
        <f>'BD de Pessoal'!K247+'BD de Pessoal'!AC247</f>
        <v>3</v>
      </c>
      <c r="L247" s="3">
        <f>'BD de Pessoal'!L247+'BD de Pessoal'!AD247</f>
        <v>0</v>
      </c>
    </row>
    <row r="248" spans="1:12" ht="15.75" customHeight="1" x14ac:dyDescent="0.3">
      <c r="A248" t="s">
        <v>16</v>
      </c>
      <c r="B248">
        <v>103</v>
      </c>
      <c r="C248" s="9"/>
      <c r="D248" t="s">
        <v>542</v>
      </c>
      <c r="E248" s="3">
        <f>'BD de Pessoal'!E248+'BD de Pessoal'!W248</f>
        <v>42</v>
      </c>
      <c r="F248" s="3">
        <f>'BD de Pessoal'!F248+'BD de Pessoal'!X248</f>
        <v>0</v>
      </c>
      <c r="G248" s="3">
        <f>'BD de Pessoal'!G248+'BD de Pessoal'!Y248</f>
        <v>0</v>
      </c>
      <c r="H248" s="3">
        <f>'BD de Pessoal'!H248+'BD de Pessoal'!Z248</f>
        <v>0</v>
      </c>
      <c r="I248" s="3">
        <f>'BD de Pessoal'!I248+'BD de Pessoal'!AA248</f>
        <v>0</v>
      </c>
      <c r="J248" s="3">
        <f>'BD de Pessoal'!J248+'BD de Pessoal'!AB248</f>
        <v>6</v>
      </c>
      <c r="K248" s="3">
        <f>'BD de Pessoal'!K248+'BD de Pessoal'!AC248</f>
        <v>2</v>
      </c>
      <c r="L248" s="3">
        <f>'BD de Pessoal'!L248+'BD de Pessoal'!AD248</f>
        <v>0</v>
      </c>
    </row>
    <row r="249" spans="1:12" ht="15.75" customHeight="1" x14ac:dyDescent="0.3">
      <c r="A249" t="s">
        <v>16</v>
      </c>
      <c r="B249">
        <v>104</v>
      </c>
      <c r="C249" s="9"/>
      <c r="D249" t="s">
        <v>543</v>
      </c>
      <c r="E249" s="3">
        <f>'BD de Pessoal'!E249+'BD de Pessoal'!W249</f>
        <v>70</v>
      </c>
      <c r="F249" s="3">
        <f>'BD de Pessoal'!F249+'BD de Pessoal'!X249</f>
        <v>0</v>
      </c>
      <c r="G249" s="3">
        <f>'BD de Pessoal'!G249+'BD de Pessoal'!Y249</f>
        <v>0</v>
      </c>
      <c r="H249" s="3">
        <f>'BD de Pessoal'!H249+'BD de Pessoal'!Z249</f>
        <v>1</v>
      </c>
      <c r="I249" s="3">
        <f>'BD de Pessoal'!I249+'BD de Pessoal'!AA249</f>
        <v>0</v>
      </c>
      <c r="J249" s="3">
        <f>'BD de Pessoal'!J249+'BD de Pessoal'!AB249</f>
        <v>17</v>
      </c>
      <c r="K249" s="3">
        <f>'BD de Pessoal'!K249+'BD de Pessoal'!AC249</f>
        <v>2</v>
      </c>
      <c r="L249" s="3">
        <f>'BD de Pessoal'!L249+'BD de Pessoal'!AD249</f>
        <v>2</v>
      </c>
    </row>
    <row r="250" spans="1:12" ht="15.75" customHeight="1" x14ac:dyDescent="0.3">
      <c r="A250" t="s">
        <v>16</v>
      </c>
      <c r="B250">
        <v>105</v>
      </c>
      <c r="C250" s="9"/>
      <c r="D250" t="s">
        <v>544</v>
      </c>
      <c r="E250" s="3">
        <f>'BD de Pessoal'!E250+'BD de Pessoal'!W250</f>
        <v>78</v>
      </c>
      <c r="F250" s="3">
        <f>'BD de Pessoal'!F250+'BD de Pessoal'!X250</f>
        <v>1</v>
      </c>
      <c r="G250" s="3">
        <f>'BD de Pessoal'!G250+'BD de Pessoal'!Y250</f>
        <v>0</v>
      </c>
      <c r="H250" s="3">
        <f>'BD de Pessoal'!H250+'BD de Pessoal'!Z250</f>
        <v>0</v>
      </c>
      <c r="I250" s="3">
        <f>'BD de Pessoal'!I250+'BD de Pessoal'!AA250</f>
        <v>0</v>
      </c>
      <c r="J250" s="3">
        <f>'BD de Pessoal'!J250+'BD de Pessoal'!AB250</f>
        <v>14</v>
      </c>
      <c r="K250" s="3">
        <f>'BD de Pessoal'!K250+'BD de Pessoal'!AC250</f>
        <v>5</v>
      </c>
      <c r="L250" s="3">
        <f>'BD de Pessoal'!L250+'BD de Pessoal'!AD250</f>
        <v>1</v>
      </c>
    </row>
    <row r="251" spans="1:12" ht="15.75" customHeight="1" x14ac:dyDescent="0.3">
      <c r="A251" t="s">
        <v>16</v>
      </c>
      <c r="B251">
        <v>106</v>
      </c>
      <c r="C251" s="9"/>
      <c r="D251" t="s">
        <v>545</v>
      </c>
      <c r="E251" s="3">
        <f>'BD de Pessoal'!E251+'BD de Pessoal'!W251</f>
        <v>117</v>
      </c>
      <c r="F251" s="3">
        <f>'BD de Pessoal'!F251+'BD de Pessoal'!X251</f>
        <v>1</v>
      </c>
      <c r="G251" s="3">
        <f>'BD de Pessoal'!G251+'BD de Pessoal'!Y251</f>
        <v>0</v>
      </c>
      <c r="H251" s="3">
        <f>'BD de Pessoal'!H251+'BD de Pessoal'!Z251</f>
        <v>0</v>
      </c>
      <c r="I251" s="3">
        <f>'BD de Pessoal'!I251+'BD de Pessoal'!AA251</f>
        <v>0</v>
      </c>
      <c r="J251" s="3">
        <f>'BD de Pessoal'!J251+'BD de Pessoal'!AB251</f>
        <v>42</v>
      </c>
      <c r="K251" s="3">
        <f>'BD de Pessoal'!K251+'BD de Pessoal'!AC251</f>
        <v>9</v>
      </c>
      <c r="L251" s="3">
        <f>'BD de Pessoal'!L251+'BD de Pessoal'!AD251</f>
        <v>0</v>
      </c>
    </row>
    <row r="252" spans="1:12" ht="15.75" customHeight="1" x14ac:dyDescent="0.3">
      <c r="A252" t="s">
        <v>16</v>
      </c>
      <c r="B252">
        <v>107</v>
      </c>
      <c r="C252" s="9"/>
      <c r="D252" t="s">
        <v>546</v>
      </c>
      <c r="E252" s="3">
        <f>'BD de Pessoal'!E252+'BD de Pessoal'!W252</f>
        <v>174</v>
      </c>
      <c r="F252" s="3">
        <f>'BD de Pessoal'!F252+'BD de Pessoal'!X252</f>
        <v>0</v>
      </c>
      <c r="G252" s="3">
        <f>'BD de Pessoal'!G252+'BD de Pessoal'!Y252</f>
        <v>0</v>
      </c>
      <c r="H252" s="3">
        <f>'BD de Pessoal'!H252+'BD de Pessoal'!Z252</f>
        <v>1</v>
      </c>
      <c r="I252" s="3">
        <f>'BD de Pessoal'!I252+'BD de Pessoal'!AA252</f>
        <v>0</v>
      </c>
      <c r="J252" s="3">
        <f>'BD de Pessoal'!J252+'BD de Pessoal'!AB252</f>
        <v>60</v>
      </c>
      <c r="K252" s="3">
        <f>'BD de Pessoal'!K252+'BD de Pessoal'!AC252</f>
        <v>14</v>
      </c>
      <c r="L252" s="3">
        <f>'BD de Pessoal'!L252+'BD de Pessoal'!AD252</f>
        <v>2</v>
      </c>
    </row>
    <row r="253" spans="1:12" ht="15.75" customHeight="1" x14ac:dyDescent="0.3">
      <c r="A253" t="s">
        <v>16</v>
      </c>
      <c r="B253">
        <v>108</v>
      </c>
      <c r="C253" s="9"/>
      <c r="D253" t="s">
        <v>547</v>
      </c>
      <c r="E253" s="3">
        <f>'BD de Pessoal'!E253+'BD de Pessoal'!W253</f>
        <v>199</v>
      </c>
      <c r="F253" s="3">
        <f>'BD de Pessoal'!F253+'BD de Pessoal'!X253</f>
        <v>1</v>
      </c>
      <c r="G253" s="3">
        <f>'BD de Pessoal'!G253+'BD de Pessoal'!Y253</f>
        <v>0</v>
      </c>
      <c r="H253" s="3">
        <f>'BD de Pessoal'!H253+'BD de Pessoal'!Z253</f>
        <v>0</v>
      </c>
      <c r="I253" s="3">
        <f>'BD de Pessoal'!I253+'BD de Pessoal'!AA253</f>
        <v>0</v>
      </c>
      <c r="J253" s="3">
        <f>'BD de Pessoal'!J253+'BD de Pessoal'!AB253</f>
        <v>71</v>
      </c>
      <c r="K253" s="3">
        <f>'BD de Pessoal'!K253+'BD de Pessoal'!AC253</f>
        <v>16</v>
      </c>
      <c r="L253" s="3">
        <f>'BD de Pessoal'!L253+'BD de Pessoal'!AD253</f>
        <v>5</v>
      </c>
    </row>
    <row r="254" spans="1:12" ht="15.75" customHeight="1" x14ac:dyDescent="0.3">
      <c r="A254" t="s">
        <v>16</v>
      </c>
      <c r="B254">
        <v>109</v>
      </c>
      <c r="C254" s="9"/>
      <c r="D254" t="s">
        <v>548</v>
      </c>
      <c r="E254" s="3">
        <f>'BD de Pessoal'!E254+'BD de Pessoal'!W254</f>
        <v>330</v>
      </c>
      <c r="F254" s="3">
        <f>'BD de Pessoal'!F254+'BD de Pessoal'!X254</f>
        <v>1</v>
      </c>
      <c r="G254" s="3">
        <f>'BD de Pessoal'!G254+'BD de Pessoal'!Y254</f>
        <v>0</v>
      </c>
      <c r="H254" s="3">
        <f>'BD de Pessoal'!H254+'BD de Pessoal'!Z254</f>
        <v>2</v>
      </c>
      <c r="I254" s="3">
        <f>'BD de Pessoal'!I254+'BD de Pessoal'!AA254</f>
        <v>0</v>
      </c>
      <c r="J254" s="3">
        <f>'BD de Pessoal'!J254+'BD de Pessoal'!AB254</f>
        <v>100</v>
      </c>
      <c r="K254" s="3">
        <f>'BD de Pessoal'!K254+'BD de Pessoal'!AC254</f>
        <v>14</v>
      </c>
      <c r="L254" s="3">
        <f>'BD de Pessoal'!L254+'BD de Pessoal'!AD254</f>
        <v>9</v>
      </c>
    </row>
    <row r="255" spans="1:12" ht="15.75" customHeight="1" x14ac:dyDescent="0.3">
      <c r="A255" t="s">
        <v>16</v>
      </c>
      <c r="B255">
        <v>110</v>
      </c>
      <c r="C255" s="9"/>
      <c r="D255" t="s">
        <v>549</v>
      </c>
      <c r="E255" s="3">
        <f>'BD de Pessoal'!E255+'BD de Pessoal'!W255</f>
        <v>319</v>
      </c>
      <c r="F255" s="3">
        <f>'BD de Pessoal'!F255+'BD de Pessoal'!X255</f>
        <v>2</v>
      </c>
      <c r="G255" s="3">
        <f>'BD de Pessoal'!G255+'BD de Pessoal'!Y255</f>
        <v>0</v>
      </c>
      <c r="H255" s="3">
        <f>'BD de Pessoal'!H255+'BD de Pessoal'!Z255</f>
        <v>0</v>
      </c>
      <c r="I255" s="3">
        <f>'BD de Pessoal'!I255+'BD de Pessoal'!AA255</f>
        <v>1</v>
      </c>
      <c r="J255" s="3">
        <f>'BD de Pessoal'!J255+'BD de Pessoal'!AB255</f>
        <v>105</v>
      </c>
      <c r="K255" s="3">
        <f>'BD de Pessoal'!K255+'BD de Pessoal'!AC255</f>
        <v>26</v>
      </c>
      <c r="L255" s="3">
        <f>'BD de Pessoal'!L255+'BD de Pessoal'!AD255</f>
        <v>6</v>
      </c>
    </row>
    <row r="256" spans="1:12" ht="15.75" customHeight="1" x14ac:dyDescent="0.3">
      <c r="A256" t="s">
        <v>16</v>
      </c>
      <c r="B256">
        <v>111</v>
      </c>
      <c r="C256" s="9"/>
      <c r="D256" t="s">
        <v>550</v>
      </c>
      <c r="E256" s="3">
        <f>'BD de Pessoal'!E256+'BD de Pessoal'!W256</f>
        <v>458</v>
      </c>
      <c r="F256" s="3">
        <f>'BD de Pessoal'!F256+'BD de Pessoal'!X256</f>
        <v>0</v>
      </c>
      <c r="G256" s="3">
        <f>'BD de Pessoal'!G256+'BD de Pessoal'!Y256</f>
        <v>0</v>
      </c>
      <c r="H256" s="3">
        <f>'BD de Pessoal'!H256+'BD de Pessoal'!Z256</f>
        <v>1</v>
      </c>
      <c r="I256" s="3">
        <f>'BD de Pessoal'!I256+'BD de Pessoal'!AA256</f>
        <v>0</v>
      </c>
      <c r="J256" s="3">
        <f>'BD de Pessoal'!J256+'BD de Pessoal'!AB256</f>
        <v>139</v>
      </c>
      <c r="K256" s="3">
        <f>'BD de Pessoal'!K256+'BD de Pessoal'!AC256</f>
        <v>38</v>
      </c>
      <c r="L256" s="3">
        <f>'BD de Pessoal'!L256+'BD de Pessoal'!AD256</f>
        <v>12</v>
      </c>
    </row>
    <row r="257" spans="1:12" ht="15.75" customHeight="1" x14ac:dyDescent="0.3">
      <c r="A257" t="s">
        <v>16</v>
      </c>
      <c r="B257">
        <v>112</v>
      </c>
      <c r="C257" s="9"/>
      <c r="D257" t="s">
        <v>551</v>
      </c>
      <c r="E257" s="3">
        <f>'BD de Pessoal'!E257+'BD de Pessoal'!W257</f>
        <v>519</v>
      </c>
      <c r="F257" s="3">
        <f>'BD de Pessoal'!F257+'BD de Pessoal'!X257</f>
        <v>1</v>
      </c>
      <c r="G257" s="3">
        <f>'BD de Pessoal'!G257+'BD de Pessoal'!Y257</f>
        <v>0</v>
      </c>
      <c r="H257" s="3">
        <f>'BD de Pessoal'!H257+'BD de Pessoal'!Z257</f>
        <v>1</v>
      </c>
      <c r="I257" s="3">
        <f>'BD de Pessoal'!I257+'BD de Pessoal'!AA257</f>
        <v>0</v>
      </c>
      <c r="J257" s="3">
        <f>'BD de Pessoal'!J257+'BD de Pessoal'!AB257</f>
        <v>174</v>
      </c>
      <c r="K257" s="3">
        <f>'BD de Pessoal'!K257+'BD de Pessoal'!AC257</f>
        <v>40</v>
      </c>
      <c r="L257" s="3">
        <f>'BD de Pessoal'!L257+'BD de Pessoal'!AD257</f>
        <v>19</v>
      </c>
    </row>
    <row r="258" spans="1:12" ht="15.75" customHeight="1" x14ac:dyDescent="0.3">
      <c r="A258" t="s">
        <v>16</v>
      </c>
      <c r="B258">
        <v>113</v>
      </c>
      <c r="C258" s="9"/>
      <c r="D258" t="s">
        <v>552</v>
      </c>
      <c r="E258" s="3">
        <f>'BD de Pessoal'!E258+'BD de Pessoal'!W258</f>
        <v>560</v>
      </c>
      <c r="F258" s="3">
        <f>'BD de Pessoal'!F258+'BD de Pessoal'!X258</f>
        <v>0</v>
      </c>
      <c r="G258" s="3">
        <f>'BD de Pessoal'!G258+'BD de Pessoal'!Y258</f>
        <v>0</v>
      </c>
      <c r="H258" s="3">
        <f>'BD de Pessoal'!H258+'BD de Pessoal'!Z258</f>
        <v>2</v>
      </c>
      <c r="I258" s="3">
        <f>'BD de Pessoal'!I258+'BD de Pessoal'!AA258</f>
        <v>0</v>
      </c>
      <c r="J258" s="3">
        <f>'BD de Pessoal'!J258+'BD de Pessoal'!AB258</f>
        <v>178</v>
      </c>
      <c r="K258" s="3">
        <f>'BD de Pessoal'!K258+'BD de Pessoal'!AC258</f>
        <v>33</v>
      </c>
      <c r="L258" s="3">
        <f>'BD de Pessoal'!L258+'BD de Pessoal'!AD258</f>
        <v>16</v>
      </c>
    </row>
    <row r="259" spans="1:12" ht="15.75" customHeight="1" x14ac:dyDescent="0.3">
      <c r="A259" t="s">
        <v>16</v>
      </c>
      <c r="B259">
        <v>114</v>
      </c>
      <c r="C259" s="9"/>
      <c r="D259" t="s">
        <v>553</v>
      </c>
      <c r="E259" s="3">
        <f>'BD de Pessoal'!E259+'BD de Pessoal'!W259</f>
        <v>585</v>
      </c>
      <c r="F259" s="3">
        <f>'BD de Pessoal'!F259+'BD de Pessoal'!X259</f>
        <v>1</v>
      </c>
      <c r="G259" s="3">
        <f>'BD de Pessoal'!G259+'BD de Pessoal'!Y259</f>
        <v>0</v>
      </c>
      <c r="H259" s="3">
        <f>'BD de Pessoal'!H259+'BD de Pessoal'!Z259</f>
        <v>1</v>
      </c>
      <c r="I259" s="3">
        <f>'BD de Pessoal'!I259+'BD de Pessoal'!AA259</f>
        <v>0</v>
      </c>
      <c r="J259" s="3">
        <f>'BD de Pessoal'!J259+'BD de Pessoal'!AB259</f>
        <v>207</v>
      </c>
      <c r="K259" s="3">
        <f>'BD de Pessoal'!K259+'BD de Pessoal'!AC259</f>
        <v>47</v>
      </c>
      <c r="L259" s="3">
        <f>'BD de Pessoal'!L259+'BD de Pessoal'!AD259</f>
        <v>25</v>
      </c>
    </row>
    <row r="260" spans="1:12" ht="15.75" customHeight="1" x14ac:dyDescent="0.3">
      <c r="A260" t="s">
        <v>16</v>
      </c>
      <c r="B260">
        <v>115</v>
      </c>
      <c r="C260" s="9"/>
      <c r="D260" t="s">
        <v>554</v>
      </c>
      <c r="E260" s="3">
        <f>'BD de Pessoal'!E260+'BD de Pessoal'!W260</f>
        <v>659</v>
      </c>
      <c r="F260" s="3">
        <f>'BD de Pessoal'!F260+'BD de Pessoal'!X260</f>
        <v>3</v>
      </c>
      <c r="G260" s="3">
        <f>'BD de Pessoal'!G260+'BD de Pessoal'!Y260</f>
        <v>0</v>
      </c>
      <c r="H260" s="3">
        <f>'BD de Pessoal'!H260+'BD de Pessoal'!Z260</f>
        <v>3</v>
      </c>
      <c r="I260" s="3">
        <f>'BD de Pessoal'!I260+'BD de Pessoal'!AA260</f>
        <v>0</v>
      </c>
      <c r="J260" s="3">
        <f>'BD de Pessoal'!J260+'BD de Pessoal'!AB260</f>
        <v>243</v>
      </c>
      <c r="K260" s="3">
        <f>'BD de Pessoal'!K260+'BD de Pessoal'!AC260</f>
        <v>74</v>
      </c>
      <c r="L260" s="3">
        <f>'BD de Pessoal'!L260+'BD de Pessoal'!AD260</f>
        <v>30</v>
      </c>
    </row>
    <row r="261" spans="1:12" ht="15.75" customHeight="1" x14ac:dyDescent="0.3">
      <c r="A261" t="s">
        <v>16</v>
      </c>
      <c r="B261">
        <v>116</v>
      </c>
      <c r="C261" s="9"/>
      <c r="D261" t="s">
        <v>555</v>
      </c>
      <c r="E261" s="3">
        <f>'BD de Pessoal'!E261+'BD de Pessoal'!W261</f>
        <v>1994</v>
      </c>
      <c r="F261" s="3">
        <f>'BD de Pessoal'!F261+'BD de Pessoal'!X261</f>
        <v>3</v>
      </c>
      <c r="G261" s="3">
        <f>'BD de Pessoal'!G261+'BD de Pessoal'!Y261</f>
        <v>0</v>
      </c>
      <c r="H261" s="3">
        <f>'BD de Pessoal'!H261+'BD de Pessoal'!Z261</f>
        <v>10</v>
      </c>
      <c r="I261" s="3">
        <f>'BD de Pessoal'!I261+'BD de Pessoal'!AA261</f>
        <v>2</v>
      </c>
      <c r="J261" s="3">
        <f>'BD de Pessoal'!J261+'BD de Pessoal'!AB261</f>
        <v>911</v>
      </c>
      <c r="K261" s="3">
        <f>'BD de Pessoal'!K261+'BD de Pessoal'!AC261</f>
        <v>254</v>
      </c>
      <c r="L261" s="3">
        <f>'BD de Pessoal'!L261+'BD de Pessoal'!AD261</f>
        <v>230</v>
      </c>
    </row>
    <row r="262" spans="1:12" ht="15.75" customHeight="1" x14ac:dyDescent="0.3">
      <c r="A262" t="s">
        <v>16</v>
      </c>
      <c r="B262">
        <v>201</v>
      </c>
      <c r="C262" s="9"/>
      <c r="D262" t="s">
        <v>541</v>
      </c>
      <c r="E262" s="3">
        <f>'BD de Pessoal'!E262+'BD de Pessoal'!W262</f>
        <v>3</v>
      </c>
      <c r="F262" s="3">
        <f>'BD de Pessoal'!F262+'BD de Pessoal'!X262</f>
        <v>0</v>
      </c>
      <c r="G262" s="3">
        <f>'BD de Pessoal'!G262+'BD de Pessoal'!Y262</f>
        <v>0</v>
      </c>
      <c r="H262" s="3">
        <f>'BD de Pessoal'!H262+'BD de Pessoal'!Z262</f>
        <v>0</v>
      </c>
      <c r="I262" s="3">
        <f>'BD de Pessoal'!I262+'BD de Pessoal'!AA262</f>
        <v>0</v>
      </c>
      <c r="J262" s="3">
        <f>'BD de Pessoal'!J262+'BD de Pessoal'!AB262</f>
        <v>0</v>
      </c>
      <c r="K262" s="3">
        <f>'BD de Pessoal'!K262+'BD de Pessoal'!AC262</f>
        <v>0</v>
      </c>
      <c r="L262" s="3">
        <f>'BD de Pessoal'!L262+'BD de Pessoal'!AD262</f>
        <v>0</v>
      </c>
    </row>
    <row r="263" spans="1:12" ht="15.75" customHeight="1" x14ac:dyDescent="0.3">
      <c r="A263" t="s">
        <v>16</v>
      </c>
      <c r="B263">
        <v>202</v>
      </c>
      <c r="C263" s="9"/>
      <c r="D263" t="s">
        <v>542</v>
      </c>
      <c r="E263" s="3">
        <f>'BD de Pessoal'!E263+'BD de Pessoal'!W263</f>
        <v>17</v>
      </c>
      <c r="F263" s="3">
        <f>'BD de Pessoal'!F263+'BD de Pessoal'!X263</f>
        <v>0</v>
      </c>
      <c r="G263" s="3">
        <f>'BD de Pessoal'!G263+'BD de Pessoal'!Y263</f>
        <v>0</v>
      </c>
      <c r="H263" s="3">
        <f>'BD de Pessoal'!H263+'BD de Pessoal'!Z263</f>
        <v>0</v>
      </c>
      <c r="I263" s="3">
        <f>'BD de Pessoal'!I263+'BD de Pessoal'!AA263</f>
        <v>0</v>
      </c>
      <c r="J263" s="3">
        <f>'BD de Pessoal'!J263+'BD de Pessoal'!AB263</f>
        <v>1</v>
      </c>
      <c r="K263" s="3">
        <f>'BD de Pessoal'!K263+'BD de Pessoal'!AC263</f>
        <v>0</v>
      </c>
      <c r="L263" s="3">
        <f>'BD de Pessoal'!L263+'BD de Pessoal'!AD263</f>
        <v>0</v>
      </c>
    </row>
    <row r="264" spans="1:12" ht="15.75" customHeight="1" x14ac:dyDescent="0.3">
      <c r="A264" t="s">
        <v>16</v>
      </c>
      <c r="B264">
        <v>203</v>
      </c>
      <c r="C264" s="9"/>
      <c r="D264" t="s">
        <v>543</v>
      </c>
      <c r="E264" s="3">
        <f>'BD de Pessoal'!E264+'BD de Pessoal'!W264</f>
        <v>10</v>
      </c>
      <c r="F264" s="3">
        <f>'BD de Pessoal'!F264+'BD de Pessoal'!X264</f>
        <v>1</v>
      </c>
      <c r="G264" s="3">
        <f>'BD de Pessoal'!G264+'BD de Pessoal'!Y264</f>
        <v>0</v>
      </c>
      <c r="H264" s="3">
        <f>'BD de Pessoal'!H264+'BD de Pessoal'!Z264</f>
        <v>0</v>
      </c>
      <c r="I264" s="3">
        <f>'BD de Pessoal'!I264+'BD de Pessoal'!AA264</f>
        <v>0</v>
      </c>
      <c r="J264" s="3">
        <f>'BD de Pessoal'!J264+'BD de Pessoal'!AB264</f>
        <v>1</v>
      </c>
      <c r="K264" s="3">
        <f>'BD de Pessoal'!K264+'BD de Pessoal'!AC264</f>
        <v>1</v>
      </c>
      <c r="L264" s="3">
        <f>'BD de Pessoal'!L264+'BD de Pessoal'!AD264</f>
        <v>0</v>
      </c>
    </row>
    <row r="265" spans="1:12" ht="15.75" customHeight="1" x14ac:dyDescent="0.3">
      <c r="A265" t="s">
        <v>16</v>
      </c>
      <c r="B265">
        <v>204</v>
      </c>
      <c r="C265" s="9"/>
      <c r="D265" t="s">
        <v>544</v>
      </c>
      <c r="E265" s="3">
        <f>'BD de Pessoal'!E265+'BD de Pessoal'!W265</f>
        <v>13</v>
      </c>
      <c r="F265" s="3">
        <f>'BD de Pessoal'!F265+'BD de Pessoal'!X265</f>
        <v>0</v>
      </c>
      <c r="G265" s="3">
        <f>'BD de Pessoal'!G265+'BD de Pessoal'!Y265</f>
        <v>0</v>
      </c>
      <c r="H265" s="3">
        <f>'BD de Pessoal'!H265+'BD de Pessoal'!Z265</f>
        <v>0</v>
      </c>
      <c r="I265" s="3">
        <f>'BD de Pessoal'!I265+'BD de Pessoal'!AA265</f>
        <v>0</v>
      </c>
      <c r="J265" s="3">
        <f>'BD de Pessoal'!J265+'BD de Pessoal'!AB265</f>
        <v>0</v>
      </c>
      <c r="K265" s="3">
        <f>'BD de Pessoal'!K265+'BD de Pessoal'!AC265</f>
        <v>1</v>
      </c>
      <c r="L265" s="3">
        <f>'BD de Pessoal'!L265+'BD de Pessoal'!AD265</f>
        <v>0</v>
      </c>
    </row>
    <row r="266" spans="1:12" ht="15.75" customHeight="1" x14ac:dyDescent="0.3">
      <c r="A266" t="s">
        <v>16</v>
      </c>
      <c r="B266">
        <v>205</v>
      </c>
      <c r="C266" s="9"/>
      <c r="D266" t="s">
        <v>545</v>
      </c>
      <c r="E266" s="3">
        <f>'BD de Pessoal'!E266+'BD de Pessoal'!W266</f>
        <v>13</v>
      </c>
      <c r="F266" s="3">
        <f>'BD de Pessoal'!F266+'BD de Pessoal'!X266</f>
        <v>0</v>
      </c>
      <c r="G266" s="3">
        <f>'BD de Pessoal'!G266+'BD de Pessoal'!Y266</f>
        <v>0</v>
      </c>
      <c r="H266" s="3">
        <f>'BD de Pessoal'!H266+'BD de Pessoal'!Z266</f>
        <v>0</v>
      </c>
      <c r="I266" s="3">
        <f>'BD de Pessoal'!I266+'BD de Pessoal'!AA266</f>
        <v>0</v>
      </c>
      <c r="J266" s="3">
        <f>'BD de Pessoal'!J266+'BD de Pessoal'!AB266</f>
        <v>1</v>
      </c>
      <c r="K266" s="3">
        <f>'BD de Pessoal'!K266+'BD de Pessoal'!AC266</f>
        <v>0</v>
      </c>
      <c r="L266" s="3">
        <f>'BD de Pessoal'!L266+'BD de Pessoal'!AD266</f>
        <v>0</v>
      </c>
    </row>
    <row r="267" spans="1:12" ht="15.75" customHeight="1" x14ac:dyDescent="0.3">
      <c r="A267" t="s">
        <v>16</v>
      </c>
      <c r="B267">
        <v>206</v>
      </c>
      <c r="C267" s="9"/>
      <c r="D267" t="s">
        <v>546</v>
      </c>
      <c r="E267" s="3">
        <f>'BD de Pessoal'!E267+'BD de Pessoal'!W267</f>
        <v>8</v>
      </c>
      <c r="F267" s="3">
        <f>'BD de Pessoal'!F267+'BD de Pessoal'!X267</f>
        <v>0</v>
      </c>
      <c r="G267" s="3">
        <f>'BD de Pessoal'!G267+'BD de Pessoal'!Y267</f>
        <v>0</v>
      </c>
      <c r="H267" s="3">
        <f>'BD de Pessoal'!H267+'BD de Pessoal'!Z267</f>
        <v>0</v>
      </c>
      <c r="I267" s="3">
        <f>'BD de Pessoal'!I267+'BD de Pessoal'!AA267</f>
        <v>0</v>
      </c>
      <c r="J267" s="3">
        <f>'BD de Pessoal'!J267+'BD de Pessoal'!AB267</f>
        <v>8</v>
      </c>
      <c r="K267" s="3">
        <f>'BD de Pessoal'!K267+'BD de Pessoal'!AC267</f>
        <v>3</v>
      </c>
      <c r="L267" s="3">
        <f>'BD de Pessoal'!L267+'BD de Pessoal'!AD267</f>
        <v>0</v>
      </c>
    </row>
    <row r="268" spans="1:12" ht="15.75" customHeight="1" x14ac:dyDescent="0.3">
      <c r="A268" t="s">
        <v>16</v>
      </c>
      <c r="B268">
        <v>207</v>
      </c>
      <c r="C268" s="9"/>
      <c r="D268" t="s">
        <v>547</v>
      </c>
      <c r="E268" s="3">
        <f>'BD de Pessoal'!E268+'BD de Pessoal'!W268</f>
        <v>21</v>
      </c>
      <c r="F268" s="3">
        <f>'BD de Pessoal'!F268+'BD de Pessoal'!X268</f>
        <v>0</v>
      </c>
      <c r="G268" s="3">
        <f>'BD de Pessoal'!G268+'BD de Pessoal'!Y268</f>
        <v>0</v>
      </c>
      <c r="H268" s="3">
        <f>'BD de Pessoal'!H268+'BD de Pessoal'!Z268</f>
        <v>0</v>
      </c>
      <c r="I268" s="3">
        <f>'BD de Pessoal'!I268+'BD de Pessoal'!AA268</f>
        <v>0</v>
      </c>
      <c r="J268" s="3">
        <f>'BD de Pessoal'!J268+'BD de Pessoal'!AB268</f>
        <v>4</v>
      </c>
      <c r="K268" s="3">
        <f>'BD de Pessoal'!K268+'BD de Pessoal'!AC268</f>
        <v>1</v>
      </c>
      <c r="L268" s="3">
        <f>'BD de Pessoal'!L268+'BD de Pessoal'!AD268</f>
        <v>1</v>
      </c>
    </row>
    <row r="269" spans="1:12" ht="15.75" customHeight="1" x14ac:dyDescent="0.3">
      <c r="A269" t="s">
        <v>16</v>
      </c>
      <c r="B269">
        <v>208</v>
      </c>
      <c r="C269" s="9"/>
      <c r="D269" t="s">
        <v>548</v>
      </c>
      <c r="E269" s="3">
        <f>'BD de Pessoal'!E269+'BD de Pessoal'!W269</f>
        <v>16</v>
      </c>
      <c r="F269" s="3">
        <f>'BD de Pessoal'!F269+'BD de Pessoal'!X269</f>
        <v>0</v>
      </c>
      <c r="G269" s="3">
        <f>'BD de Pessoal'!G269+'BD de Pessoal'!Y269</f>
        <v>0</v>
      </c>
      <c r="H269" s="3">
        <f>'BD de Pessoal'!H269+'BD de Pessoal'!Z269</f>
        <v>0</v>
      </c>
      <c r="I269" s="3">
        <f>'BD de Pessoal'!I269+'BD de Pessoal'!AA269</f>
        <v>0</v>
      </c>
      <c r="J269" s="3">
        <f>'BD de Pessoal'!J269+'BD de Pessoal'!AB269</f>
        <v>6</v>
      </c>
      <c r="K269" s="3">
        <f>'BD de Pessoal'!K269+'BD de Pessoal'!AC269</f>
        <v>2</v>
      </c>
      <c r="L269" s="3">
        <f>'BD de Pessoal'!L269+'BD de Pessoal'!AD269</f>
        <v>1</v>
      </c>
    </row>
    <row r="270" spans="1:12" ht="15.75" customHeight="1" x14ac:dyDescent="0.3">
      <c r="A270" t="s">
        <v>16</v>
      </c>
      <c r="B270">
        <v>209</v>
      </c>
      <c r="C270" s="9"/>
      <c r="D270" t="s">
        <v>549</v>
      </c>
      <c r="E270" s="3">
        <f>'BD de Pessoal'!E270+'BD de Pessoal'!W270</f>
        <v>17</v>
      </c>
      <c r="F270" s="3">
        <f>'BD de Pessoal'!F270+'BD de Pessoal'!X270</f>
        <v>0</v>
      </c>
      <c r="G270" s="3">
        <f>'BD de Pessoal'!G270+'BD de Pessoal'!Y270</f>
        <v>0</v>
      </c>
      <c r="H270" s="3">
        <f>'BD de Pessoal'!H270+'BD de Pessoal'!Z270</f>
        <v>0</v>
      </c>
      <c r="I270" s="3">
        <f>'BD de Pessoal'!I270+'BD de Pessoal'!AA270</f>
        <v>0</v>
      </c>
      <c r="J270" s="3">
        <f>'BD de Pessoal'!J270+'BD de Pessoal'!AB270</f>
        <v>11</v>
      </c>
      <c r="K270" s="3">
        <f>'BD de Pessoal'!K270+'BD de Pessoal'!AC270</f>
        <v>1</v>
      </c>
      <c r="L270" s="3">
        <f>'BD de Pessoal'!L270+'BD de Pessoal'!AD270</f>
        <v>2</v>
      </c>
    </row>
    <row r="271" spans="1:12" ht="15.75" customHeight="1" x14ac:dyDescent="0.3">
      <c r="A271" t="s">
        <v>16</v>
      </c>
      <c r="B271">
        <v>210</v>
      </c>
      <c r="C271" s="9"/>
      <c r="D271" t="s">
        <v>550</v>
      </c>
      <c r="E271" s="3">
        <f>'BD de Pessoal'!E271+'BD de Pessoal'!W271</f>
        <v>20</v>
      </c>
      <c r="F271" s="3">
        <f>'BD de Pessoal'!F271+'BD de Pessoal'!X271</f>
        <v>0</v>
      </c>
      <c r="G271" s="3">
        <f>'BD de Pessoal'!G271+'BD de Pessoal'!Y271</f>
        <v>0</v>
      </c>
      <c r="H271" s="3">
        <f>'BD de Pessoal'!H271+'BD de Pessoal'!Z271</f>
        <v>0</v>
      </c>
      <c r="I271" s="3">
        <f>'BD de Pessoal'!I271+'BD de Pessoal'!AA271</f>
        <v>0</v>
      </c>
      <c r="J271" s="3">
        <f>'BD de Pessoal'!J271+'BD de Pessoal'!AB271</f>
        <v>11</v>
      </c>
      <c r="K271" s="3">
        <f>'BD de Pessoal'!K271+'BD de Pessoal'!AC271</f>
        <v>5</v>
      </c>
      <c r="L271" s="3">
        <f>'BD de Pessoal'!L271+'BD de Pessoal'!AD271</f>
        <v>0</v>
      </c>
    </row>
    <row r="272" spans="1:12" ht="15.75" customHeight="1" x14ac:dyDescent="0.3">
      <c r="A272" t="s">
        <v>16</v>
      </c>
      <c r="B272">
        <v>211</v>
      </c>
      <c r="C272" s="9"/>
      <c r="D272" t="s">
        <v>551</v>
      </c>
      <c r="E272" s="3">
        <f>'BD de Pessoal'!E272+'BD de Pessoal'!W272</f>
        <v>24</v>
      </c>
      <c r="F272" s="3">
        <f>'BD de Pessoal'!F272+'BD de Pessoal'!X272</f>
        <v>0</v>
      </c>
      <c r="G272" s="3">
        <f>'BD de Pessoal'!G272+'BD de Pessoal'!Y272</f>
        <v>0</v>
      </c>
      <c r="H272" s="3">
        <f>'BD de Pessoal'!H272+'BD de Pessoal'!Z272</f>
        <v>1</v>
      </c>
      <c r="I272" s="3">
        <f>'BD de Pessoal'!I272+'BD de Pessoal'!AA272</f>
        <v>0</v>
      </c>
      <c r="J272" s="3">
        <f>'BD de Pessoal'!J272+'BD de Pessoal'!AB272</f>
        <v>14</v>
      </c>
      <c r="K272" s="3">
        <f>'BD de Pessoal'!K272+'BD de Pessoal'!AC272</f>
        <v>8</v>
      </c>
      <c r="L272" s="3">
        <f>'BD de Pessoal'!L272+'BD de Pessoal'!AD272</f>
        <v>1</v>
      </c>
    </row>
    <row r="273" spans="1:12" ht="15.75" customHeight="1" x14ac:dyDescent="0.3">
      <c r="A273" t="s">
        <v>16</v>
      </c>
      <c r="B273">
        <v>212</v>
      </c>
      <c r="C273" s="9"/>
      <c r="D273" t="s">
        <v>552</v>
      </c>
      <c r="E273" s="3">
        <f>'BD de Pessoal'!E273+'BD de Pessoal'!W273</f>
        <v>29</v>
      </c>
      <c r="F273" s="3">
        <f>'BD de Pessoal'!F273+'BD de Pessoal'!X273</f>
        <v>0</v>
      </c>
      <c r="G273" s="3">
        <f>'BD de Pessoal'!G273+'BD de Pessoal'!Y273</f>
        <v>0</v>
      </c>
      <c r="H273" s="3">
        <f>'BD de Pessoal'!H273+'BD de Pessoal'!Z273</f>
        <v>1</v>
      </c>
      <c r="I273" s="3">
        <f>'BD de Pessoal'!I273+'BD de Pessoal'!AA273</f>
        <v>0</v>
      </c>
      <c r="J273" s="3">
        <f>'BD de Pessoal'!J273+'BD de Pessoal'!AB273</f>
        <v>24</v>
      </c>
      <c r="K273" s="3">
        <f>'BD de Pessoal'!K273+'BD de Pessoal'!AC273</f>
        <v>8</v>
      </c>
      <c r="L273" s="3">
        <f>'BD de Pessoal'!L273+'BD de Pessoal'!AD273</f>
        <v>1</v>
      </c>
    </row>
    <row r="274" spans="1:12" ht="15.75" customHeight="1" x14ac:dyDescent="0.3">
      <c r="A274" t="s">
        <v>16</v>
      </c>
      <c r="B274">
        <v>213</v>
      </c>
      <c r="C274" s="9"/>
      <c r="D274" t="s">
        <v>553</v>
      </c>
      <c r="E274" s="3">
        <f>'BD de Pessoal'!E274+'BD de Pessoal'!W274</f>
        <v>48</v>
      </c>
      <c r="F274" s="3">
        <f>'BD de Pessoal'!F274+'BD de Pessoal'!X274</f>
        <v>1</v>
      </c>
      <c r="G274" s="3">
        <f>'BD de Pessoal'!G274+'BD de Pessoal'!Y274</f>
        <v>0</v>
      </c>
      <c r="H274" s="3">
        <f>'BD de Pessoal'!H274+'BD de Pessoal'!Z274</f>
        <v>0</v>
      </c>
      <c r="I274" s="3">
        <f>'BD de Pessoal'!I274+'BD de Pessoal'!AA274</f>
        <v>1</v>
      </c>
      <c r="J274" s="3">
        <f>'BD de Pessoal'!J274+'BD de Pessoal'!AB274</f>
        <v>46</v>
      </c>
      <c r="K274" s="3">
        <f>'BD de Pessoal'!K274+'BD de Pessoal'!AC274</f>
        <v>7</v>
      </c>
      <c r="L274" s="3">
        <f>'BD de Pessoal'!L274+'BD de Pessoal'!AD274</f>
        <v>7</v>
      </c>
    </row>
    <row r="275" spans="1:12" ht="15.75" customHeight="1" x14ac:dyDescent="0.3">
      <c r="A275" t="s">
        <v>16</v>
      </c>
      <c r="B275">
        <v>214</v>
      </c>
      <c r="C275" s="9"/>
      <c r="D275" t="s">
        <v>554</v>
      </c>
      <c r="E275" s="3">
        <f>'BD de Pessoal'!E275+'BD de Pessoal'!W275</f>
        <v>43</v>
      </c>
      <c r="F275" s="3">
        <f>'BD de Pessoal'!F275+'BD de Pessoal'!X275</f>
        <v>0</v>
      </c>
      <c r="G275" s="3">
        <f>'BD de Pessoal'!G275+'BD de Pessoal'!Y275</f>
        <v>0</v>
      </c>
      <c r="H275" s="3">
        <f>'BD de Pessoal'!H275+'BD de Pessoal'!Z275</f>
        <v>0</v>
      </c>
      <c r="I275" s="3">
        <f>'BD de Pessoal'!I275+'BD de Pessoal'!AA275</f>
        <v>0</v>
      </c>
      <c r="J275" s="3">
        <f>'BD de Pessoal'!J275+'BD de Pessoal'!AB275</f>
        <v>63</v>
      </c>
      <c r="K275" s="3">
        <f>'BD de Pessoal'!K275+'BD de Pessoal'!AC275</f>
        <v>11</v>
      </c>
      <c r="L275" s="3">
        <f>'BD de Pessoal'!L275+'BD de Pessoal'!AD275</f>
        <v>12</v>
      </c>
    </row>
    <row r="276" spans="1:12" ht="15.75" customHeight="1" x14ac:dyDescent="0.3">
      <c r="A276" t="s">
        <v>16</v>
      </c>
      <c r="B276">
        <v>215</v>
      </c>
      <c r="C276" s="9"/>
      <c r="D276" t="s">
        <v>555</v>
      </c>
      <c r="E276" s="3">
        <f>'BD de Pessoal'!E276+'BD de Pessoal'!W276</f>
        <v>68</v>
      </c>
      <c r="F276" s="3">
        <f>'BD de Pessoal'!F276+'BD de Pessoal'!X276</f>
        <v>0</v>
      </c>
      <c r="G276" s="3">
        <f>'BD de Pessoal'!G276+'BD de Pessoal'!Y276</f>
        <v>0</v>
      </c>
      <c r="H276" s="3">
        <f>'BD de Pessoal'!H276+'BD de Pessoal'!Z276</f>
        <v>0</v>
      </c>
      <c r="I276" s="3">
        <f>'BD de Pessoal'!I276+'BD de Pessoal'!AA276</f>
        <v>0</v>
      </c>
      <c r="J276" s="3">
        <f>'BD de Pessoal'!J276+'BD de Pessoal'!AB276</f>
        <v>60</v>
      </c>
      <c r="K276" s="3">
        <f>'BD de Pessoal'!K276+'BD de Pessoal'!AC276</f>
        <v>22</v>
      </c>
      <c r="L276" s="3">
        <f>'BD de Pessoal'!L276+'BD de Pessoal'!AD276</f>
        <v>11</v>
      </c>
    </row>
    <row r="277" spans="1:12" ht="15.75" customHeight="1" x14ac:dyDescent="0.3">
      <c r="A277" t="s">
        <v>16</v>
      </c>
      <c r="B277">
        <v>216</v>
      </c>
      <c r="C277" s="9"/>
      <c r="D277" t="s">
        <v>556</v>
      </c>
      <c r="E277" s="3">
        <f>'BD de Pessoal'!E277+'BD de Pessoal'!W277</f>
        <v>281</v>
      </c>
      <c r="F277" s="3">
        <f>'BD de Pessoal'!F277+'BD de Pessoal'!X277</f>
        <v>0</v>
      </c>
      <c r="G277" s="3">
        <f>'BD de Pessoal'!G277+'BD de Pessoal'!Y277</f>
        <v>0</v>
      </c>
      <c r="H277" s="3">
        <f>'BD de Pessoal'!H277+'BD de Pessoal'!Z277</f>
        <v>5</v>
      </c>
      <c r="I277" s="3">
        <f>'BD de Pessoal'!I277+'BD de Pessoal'!AA277</f>
        <v>0</v>
      </c>
      <c r="J277" s="3">
        <f>'BD de Pessoal'!J277+'BD de Pessoal'!AB277</f>
        <v>433</v>
      </c>
      <c r="K277" s="3">
        <f>'BD de Pessoal'!K277+'BD de Pessoal'!AC277</f>
        <v>127</v>
      </c>
      <c r="L277" s="3">
        <f>'BD de Pessoal'!L277+'BD de Pessoal'!AD277</f>
        <v>109</v>
      </c>
    </row>
    <row r="278" spans="1:12" ht="15.75" customHeight="1" x14ac:dyDescent="0.3">
      <c r="A278" t="s">
        <v>16</v>
      </c>
      <c r="B278">
        <v>301</v>
      </c>
      <c r="C278" s="9"/>
      <c r="D278" t="s">
        <v>542</v>
      </c>
      <c r="E278" s="3">
        <f>'BD de Pessoal'!E278+'BD de Pessoal'!W278</f>
        <v>0</v>
      </c>
      <c r="F278" s="3">
        <f>'BD de Pessoal'!F278+'BD de Pessoal'!X278</f>
        <v>0</v>
      </c>
      <c r="G278" s="3">
        <f>'BD de Pessoal'!G278+'BD de Pessoal'!Y278</f>
        <v>0</v>
      </c>
      <c r="H278" s="3">
        <f>'BD de Pessoal'!H278+'BD de Pessoal'!Z278</f>
        <v>0</v>
      </c>
      <c r="I278" s="3">
        <f>'BD de Pessoal'!I278+'BD de Pessoal'!AA278</f>
        <v>0</v>
      </c>
      <c r="J278" s="3">
        <f>'BD de Pessoal'!J278+'BD de Pessoal'!AB278</f>
        <v>0</v>
      </c>
      <c r="K278" s="3">
        <f>'BD de Pessoal'!K278+'BD de Pessoal'!AC278</f>
        <v>0</v>
      </c>
      <c r="L278" s="3">
        <f>'BD de Pessoal'!L278+'BD de Pessoal'!AD278</f>
        <v>0</v>
      </c>
    </row>
    <row r="279" spans="1:12" ht="15.75" customHeight="1" x14ac:dyDescent="0.3">
      <c r="A279" t="s">
        <v>16</v>
      </c>
      <c r="B279">
        <v>302</v>
      </c>
      <c r="C279" s="9"/>
      <c r="D279" t="s">
        <v>543</v>
      </c>
      <c r="E279" s="3">
        <f>'BD de Pessoal'!E279+'BD de Pessoal'!W279</f>
        <v>1</v>
      </c>
      <c r="F279" s="3">
        <f>'BD de Pessoal'!F279+'BD de Pessoal'!X279</f>
        <v>0</v>
      </c>
      <c r="G279" s="3">
        <f>'BD de Pessoal'!G279+'BD de Pessoal'!Y279</f>
        <v>0</v>
      </c>
      <c r="H279" s="3">
        <f>'BD de Pessoal'!H279+'BD de Pessoal'!Z279</f>
        <v>0</v>
      </c>
      <c r="I279" s="3">
        <f>'BD de Pessoal'!I279+'BD de Pessoal'!AA279</f>
        <v>0</v>
      </c>
      <c r="J279" s="3">
        <f>'BD de Pessoal'!J279+'BD de Pessoal'!AB279</f>
        <v>0</v>
      </c>
      <c r="K279" s="3">
        <f>'BD de Pessoal'!K279+'BD de Pessoal'!AC279</f>
        <v>0</v>
      </c>
      <c r="L279" s="3">
        <f>'BD de Pessoal'!L279+'BD de Pessoal'!AD279</f>
        <v>0</v>
      </c>
    </row>
    <row r="280" spans="1:12" ht="15.75" customHeight="1" x14ac:dyDescent="0.3">
      <c r="A280" t="s">
        <v>16</v>
      </c>
      <c r="B280">
        <v>303</v>
      </c>
      <c r="C280" s="9"/>
      <c r="D280" t="s">
        <v>544</v>
      </c>
      <c r="E280" s="3">
        <f>'BD de Pessoal'!E280+'BD de Pessoal'!W280</f>
        <v>13</v>
      </c>
      <c r="F280" s="3">
        <f>'BD de Pessoal'!F280+'BD de Pessoal'!X280</f>
        <v>0</v>
      </c>
      <c r="G280" s="3">
        <f>'BD de Pessoal'!G280+'BD de Pessoal'!Y280</f>
        <v>0</v>
      </c>
      <c r="H280" s="3">
        <f>'BD de Pessoal'!H280+'BD de Pessoal'!Z280</f>
        <v>0</v>
      </c>
      <c r="I280" s="3">
        <f>'BD de Pessoal'!I280+'BD de Pessoal'!AA280</f>
        <v>0</v>
      </c>
      <c r="J280" s="3">
        <f>'BD de Pessoal'!J280+'BD de Pessoal'!AB280</f>
        <v>1</v>
      </c>
      <c r="K280" s="3">
        <f>'BD de Pessoal'!K280+'BD de Pessoal'!AC280</f>
        <v>0</v>
      </c>
      <c r="L280" s="3">
        <f>'BD de Pessoal'!L280+'BD de Pessoal'!AD280</f>
        <v>0</v>
      </c>
    </row>
    <row r="281" spans="1:12" ht="15.75" customHeight="1" x14ac:dyDescent="0.3">
      <c r="A281" t="s">
        <v>16</v>
      </c>
      <c r="B281">
        <v>304</v>
      </c>
      <c r="C281" s="9"/>
      <c r="D281" t="s">
        <v>545</v>
      </c>
      <c r="E281" s="3">
        <f>'BD de Pessoal'!E281+'BD de Pessoal'!W281</f>
        <v>17</v>
      </c>
      <c r="F281" s="3">
        <f>'BD de Pessoal'!F281+'BD de Pessoal'!X281</f>
        <v>0</v>
      </c>
      <c r="G281" s="3">
        <f>'BD de Pessoal'!G281+'BD de Pessoal'!Y281</f>
        <v>0</v>
      </c>
      <c r="H281" s="3">
        <f>'BD de Pessoal'!H281+'BD de Pessoal'!Z281</f>
        <v>0</v>
      </c>
      <c r="I281" s="3">
        <f>'BD de Pessoal'!I281+'BD de Pessoal'!AA281</f>
        <v>0</v>
      </c>
      <c r="J281" s="3">
        <f>'BD de Pessoal'!J281+'BD de Pessoal'!AB281</f>
        <v>1</v>
      </c>
      <c r="K281" s="3">
        <f>'BD de Pessoal'!K281+'BD de Pessoal'!AC281</f>
        <v>0</v>
      </c>
      <c r="L281" s="3">
        <f>'BD de Pessoal'!L281+'BD de Pessoal'!AD281</f>
        <v>0</v>
      </c>
    </row>
    <row r="282" spans="1:12" ht="15.75" customHeight="1" x14ac:dyDescent="0.3">
      <c r="A282" t="s">
        <v>16</v>
      </c>
      <c r="B282">
        <v>305</v>
      </c>
      <c r="C282" s="9"/>
      <c r="D282" t="s">
        <v>546</v>
      </c>
      <c r="E282" s="3">
        <f>'BD de Pessoal'!E282+'BD de Pessoal'!W282</f>
        <v>14</v>
      </c>
      <c r="F282" s="3">
        <f>'BD de Pessoal'!F282+'BD de Pessoal'!X282</f>
        <v>0</v>
      </c>
      <c r="G282" s="3">
        <f>'BD de Pessoal'!G282+'BD de Pessoal'!Y282</f>
        <v>0</v>
      </c>
      <c r="H282" s="3">
        <f>'BD de Pessoal'!H282+'BD de Pessoal'!Z282</f>
        <v>0</v>
      </c>
      <c r="I282" s="3">
        <f>'BD de Pessoal'!I282+'BD de Pessoal'!AA282</f>
        <v>0</v>
      </c>
      <c r="J282" s="3">
        <f>'BD de Pessoal'!J282+'BD de Pessoal'!AB282</f>
        <v>0</v>
      </c>
      <c r="K282" s="3">
        <f>'BD de Pessoal'!K282+'BD de Pessoal'!AC282</f>
        <v>0</v>
      </c>
      <c r="L282" s="3">
        <f>'BD de Pessoal'!L282+'BD de Pessoal'!AD282</f>
        <v>0</v>
      </c>
    </row>
    <row r="283" spans="1:12" ht="15.75" customHeight="1" x14ac:dyDescent="0.3">
      <c r="A283" t="s">
        <v>16</v>
      </c>
      <c r="B283">
        <v>306</v>
      </c>
      <c r="C283" s="9"/>
      <c r="D283" t="s">
        <v>547</v>
      </c>
      <c r="E283" s="3">
        <f>'BD de Pessoal'!E283+'BD de Pessoal'!W283</f>
        <v>17</v>
      </c>
      <c r="F283" s="3">
        <f>'BD de Pessoal'!F283+'BD de Pessoal'!X283</f>
        <v>0</v>
      </c>
      <c r="G283" s="3">
        <f>'BD de Pessoal'!G283+'BD de Pessoal'!Y283</f>
        <v>0</v>
      </c>
      <c r="H283" s="3">
        <f>'BD de Pessoal'!H283+'BD de Pessoal'!Z283</f>
        <v>0</v>
      </c>
      <c r="I283" s="3">
        <f>'BD de Pessoal'!I283+'BD de Pessoal'!AA283</f>
        <v>0</v>
      </c>
      <c r="J283" s="3">
        <f>'BD de Pessoal'!J283+'BD de Pessoal'!AB283</f>
        <v>7</v>
      </c>
      <c r="K283" s="3">
        <f>'BD de Pessoal'!K283+'BD de Pessoal'!AC283</f>
        <v>0</v>
      </c>
      <c r="L283" s="3">
        <f>'BD de Pessoal'!L283+'BD de Pessoal'!AD283</f>
        <v>1</v>
      </c>
    </row>
    <row r="284" spans="1:12" ht="15.75" customHeight="1" x14ac:dyDescent="0.3">
      <c r="A284" t="s">
        <v>16</v>
      </c>
      <c r="B284">
        <v>307</v>
      </c>
      <c r="C284" s="9"/>
      <c r="D284" t="s">
        <v>548</v>
      </c>
      <c r="E284" s="3">
        <f>'BD de Pessoal'!E284+'BD de Pessoal'!W284</f>
        <v>12</v>
      </c>
      <c r="F284" s="3">
        <f>'BD de Pessoal'!F284+'BD de Pessoal'!X284</f>
        <v>0</v>
      </c>
      <c r="G284" s="3">
        <f>'BD de Pessoal'!G284+'BD de Pessoal'!Y284</f>
        <v>0</v>
      </c>
      <c r="H284" s="3">
        <f>'BD de Pessoal'!H284+'BD de Pessoal'!Z284</f>
        <v>0</v>
      </c>
      <c r="I284" s="3">
        <f>'BD de Pessoal'!I284+'BD de Pessoal'!AA284</f>
        <v>0</v>
      </c>
      <c r="J284" s="3">
        <f>'BD de Pessoal'!J284+'BD de Pessoal'!AB284</f>
        <v>6</v>
      </c>
      <c r="K284" s="3">
        <f>'BD de Pessoal'!K284+'BD de Pessoal'!AC284</f>
        <v>0</v>
      </c>
      <c r="L284" s="3">
        <f>'BD de Pessoal'!L284+'BD de Pessoal'!AD284</f>
        <v>0</v>
      </c>
    </row>
    <row r="285" spans="1:12" ht="15.75" customHeight="1" x14ac:dyDescent="0.3">
      <c r="A285" t="s">
        <v>16</v>
      </c>
      <c r="B285">
        <v>308</v>
      </c>
      <c r="C285" s="9"/>
      <c r="D285" t="s">
        <v>549</v>
      </c>
      <c r="E285" s="3">
        <f>'BD de Pessoal'!E285+'BD de Pessoal'!W285</f>
        <v>5</v>
      </c>
      <c r="F285" s="3">
        <f>'BD de Pessoal'!F285+'BD de Pessoal'!X285</f>
        <v>0</v>
      </c>
      <c r="G285" s="3">
        <f>'BD de Pessoal'!G285+'BD de Pessoal'!Y285</f>
        <v>0</v>
      </c>
      <c r="H285" s="3">
        <f>'BD de Pessoal'!H285+'BD de Pessoal'!Z285</f>
        <v>0</v>
      </c>
      <c r="I285" s="3">
        <f>'BD de Pessoal'!I285+'BD de Pessoal'!AA285</f>
        <v>0</v>
      </c>
      <c r="J285" s="3">
        <f>'BD de Pessoal'!J285+'BD de Pessoal'!AB285</f>
        <v>10</v>
      </c>
      <c r="K285" s="3">
        <f>'BD de Pessoal'!K285+'BD de Pessoal'!AC285</f>
        <v>2</v>
      </c>
      <c r="L285" s="3">
        <f>'BD de Pessoal'!L285+'BD de Pessoal'!AD285</f>
        <v>3</v>
      </c>
    </row>
    <row r="286" spans="1:12" ht="15.75" customHeight="1" x14ac:dyDescent="0.3">
      <c r="A286" t="s">
        <v>16</v>
      </c>
      <c r="B286">
        <v>309</v>
      </c>
      <c r="C286" s="9"/>
      <c r="D286" t="s">
        <v>550</v>
      </c>
      <c r="E286" s="3">
        <f>'BD de Pessoal'!E286+'BD de Pessoal'!W286</f>
        <v>13</v>
      </c>
      <c r="F286" s="3">
        <f>'BD de Pessoal'!F286+'BD de Pessoal'!X286</f>
        <v>0</v>
      </c>
      <c r="G286" s="3">
        <f>'BD de Pessoal'!G286+'BD de Pessoal'!Y286</f>
        <v>0</v>
      </c>
      <c r="H286" s="3">
        <f>'BD de Pessoal'!H286+'BD de Pessoal'!Z286</f>
        <v>1</v>
      </c>
      <c r="I286" s="3">
        <f>'BD de Pessoal'!I286+'BD de Pessoal'!AA286</f>
        <v>0</v>
      </c>
      <c r="J286" s="3">
        <f>'BD de Pessoal'!J286+'BD de Pessoal'!AB286</f>
        <v>9</v>
      </c>
      <c r="K286" s="3">
        <f>'BD de Pessoal'!K286+'BD de Pessoal'!AC286</f>
        <v>3</v>
      </c>
      <c r="L286" s="3">
        <f>'BD de Pessoal'!L286+'BD de Pessoal'!AD286</f>
        <v>0</v>
      </c>
    </row>
    <row r="287" spans="1:12" ht="15.75" customHeight="1" x14ac:dyDescent="0.3">
      <c r="A287" t="s">
        <v>16</v>
      </c>
      <c r="B287">
        <v>310</v>
      </c>
      <c r="C287" s="9"/>
      <c r="D287" t="s">
        <v>551</v>
      </c>
      <c r="E287" s="3">
        <f>'BD de Pessoal'!E287+'BD de Pessoal'!W287</f>
        <v>15</v>
      </c>
      <c r="F287" s="3">
        <f>'BD de Pessoal'!F287+'BD de Pessoal'!X287</f>
        <v>0</v>
      </c>
      <c r="G287" s="3">
        <f>'BD de Pessoal'!G287+'BD de Pessoal'!Y287</f>
        <v>0</v>
      </c>
      <c r="H287" s="3">
        <f>'BD de Pessoal'!H287+'BD de Pessoal'!Z287</f>
        <v>0</v>
      </c>
      <c r="I287" s="3">
        <f>'BD de Pessoal'!I287+'BD de Pessoal'!AA287</f>
        <v>0</v>
      </c>
      <c r="J287" s="3">
        <f>'BD de Pessoal'!J287+'BD de Pessoal'!AB287</f>
        <v>12</v>
      </c>
      <c r="K287" s="3">
        <f>'BD de Pessoal'!K287+'BD de Pessoal'!AC287</f>
        <v>5</v>
      </c>
      <c r="L287" s="3">
        <f>'BD de Pessoal'!L287+'BD de Pessoal'!AD287</f>
        <v>2</v>
      </c>
    </row>
    <row r="288" spans="1:12" ht="15.75" customHeight="1" x14ac:dyDescent="0.3">
      <c r="A288" t="s">
        <v>16</v>
      </c>
      <c r="B288">
        <v>311</v>
      </c>
      <c r="C288" s="9"/>
      <c r="D288" t="s">
        <v>552</v>
      </c>
      <c r="E288" s="3">
        <f>'BD de Pessoal'!E288+'BD de Pessoal'!W288</f>
        <v>24</v>
      </c>
      <c r="F288" s="3">
        <f>'BD de Pessoal'!F288+'BD de Pessoal'!X288</f>
        <v>0</v>
      </c>
      <c r="G288" s="3">
        <f>'BD de Pessoal'!G288+'BD de Pessoal'!Y288</f>
        <v>0</v>
      </c>
      <c r="H288" s="3">
        <f>'BD de Pessoal'!H288+'BD de Pessoal'!Z288</f>
        <v>0</v>
      </c>
      <c r="I288" s="3">
        <f>'BD de Pessoal'!I288+'BD de Pessoal'!AA288</f>
        <v>0</v>
      </c>
      <c r="J288" s="3">
        <f>'BD de Pessoal'!J288+'BD de Pessoal'!AB288</f>
        <v>23</v>
      </c>
      <c r="K288" s="3">
        <f>'BD de Pessoal'!K288+'BD de Pessoal'!AC288</f>
        <v>11</v>
      </c>
      <c r="L288" s="3">
        <f>'BD de Pessoal'!L288+'BD de Pessoal'!AD288</f>
        <v>3</v>
      </c>
    </row>
    <row r="289" spans="1:12" ht="15.75" customHeight="1" x14ac:dyDescent="0.3">
      <c r="A289" t="s">
        <v>16</v>
      </c>
      <c r="B289">
        <v>312</v>
      </c>
      <c r="C289" s="9"/>
      <c r="D289" t="s">
        <v>553</v>
      </c>
      <c r="E289" s="3">
        <f>'BD de Pessoal'!E289+'BD de Pessoal'!W289</f>
        <v>26</v>
      </c>
      <c r="F289" s="3">
        <f>'BD de Pessoal'!F289+'BD de Pessoal'!X289</f>
        <v>0</v>
      </c>
      <c r="G289" s="3">
        <f>'BD de Pessoal'!G289+'BD de Pessoal'!Y289</f>
        <v>0</v>
      </c>
      <c r="H289" s="3">
        <f>'BD de Pessoal'!H289+'BD de Pessoal'!Z289</f>
        <v>0</v>
      </c>
      <c r="I289" s="3">
        <f>'BD de Pessoal'!I289+'BD de Pessoal'!AA289</f>
        <v>0</v>
      </c>
      <c r="J289" s="3">
        <f>'BD de Pessoal'!J289+'BD de Pessoal'!AB289</f>
        <v>31</v>
      </c>
      <c r="K289" s="3">
        <f>'BD de Pessoal'!K289+'BD de Pessoal'!AC289</f>
        <v>5</v>
      </c>
      <c r="L289" s="3">
        <f>'BD de Pessoal'!L289+'BD de Pessoal'!AD289</f>
        <v>2</v>
      </c>
    </row>
    <row r="290" spans="1:12" ht="15.75" customHeight="1" x14ac:dyDescent="0.3">
      <c r="A290" t="s">
        <v>16</v>
      </c>
      <c r="B290">
        <v>313</v>
      </c>
      <c r="C290" s="9"/>
      <c r="D290" t="s">
        <v>554</v>
      </c>
      <c r="E290" s="3">
        <f>'BD de Pessoal'!E290+'BD de Pessoal'!W290</f>
        <v>32</v>
      </c>
      <c r="F290" s="3">
        <f>'BD de Pessoal'!F290+'BD de Pessoal'!X290</f>
        <v>0</v>
      </c>
      <c r="G290" s="3">
        <f>'BD de Pessoal'!G290+'BD de Pessoal'!Y290</f>
        <v>0</v>
      </c>
      <c r="H290" s="3">
        <f>'BD de Pessoal'!H290+'BD de Pessoal'!Z290</f>
        <v>0</v>
      </c>
      <c r="I290" s="3">
        <f>'BD de Pessoal'!I290+'BD de Pessoal'!AA290</f>
        <v>0</v>
      </c>
      <c r="J290" s="3">
        <f>'BD de Pessoal'!J290+'BD de Pessoal'!AB290</f>
        <v>26</v>
      </c>
      <c r="K290" s="3">
        <f>'BD de Pessoal'!K290+'BD de Pessoal'!AC290</f>
        <v>4</v>
      </c>
      <c r="L290" s="3">
        <f>'BD de Pessoal'!L290+'BD de Pessoal'!AD290</f>
        <v>8</v>
      </c>
    </row>
    <row r="291" spans="1:12" ht="15.75" customHeight="1" x14ac:dyDescent="0.3">
      <c r="A291" t="s">
        <v>16</v>
      </c>
      <c r="B291">
        <v>314</v>
      </c>
      <c r="C291" s="9"/>
      <c r="D291" t="s">
        <v>555</v>
      </c>
      <c r="E291" s="3">
        <f>'BD de Pessoal'!E291+'BD de Pessoal'!W291</f>
        <v>28</v>
      </c>
      <c r="F291" s="3">
        <f>'BD de Pessoal'!F291+'BD de Pessoal'!X291</f>
        <v>0</v>
      </c>
      <c r="G291" s="3">
        <f>'BD de Pessoal'!G291+'BD de Pessoal'!Y291</f>
        <v>0</v>
      </c>
      <c r="H291" s="3">
        <f>'BD de Pessoal'!H291+'BD de Pessoal'!Z291</f>
        <v>0</v>
      </c>
      <c r="I291" s="3">
        <f>'BD de Pessoal'!I291+'BD de Pessoal'!AA291</f>
        <v>0</v>
      </c>
      <c r="J291" s="3">
        <f>'BD de Pessoal'!J291+'BD de Pessoal'!AB291</f>
        <v>30</v>
      </c>
      <c r="K291" s="3">
        <f>'BD de Pessoal'!K291+'BD de Pessoal'!AC291</f>
        <v>9</v>
      </c>
      <c r="L291" s="3">
        <f>'BD de Pessoal'!L291+'BD de Pessoal'!AD291</f>
        <v>7</v>
      </c>
    </row>
    <row r="292" spans="1:12" ht="15.75" customHeight="1" x14ac:dyDescent="0.3">
      <c r="A292" t="s">
        <v>16</v>
      </c>
      <c r="B292">
        <v>315</v>
      </c>
      <c r="C292" s="9"/>
      <c r="D292" t="s">
        <v>556</v>
      </c>
      <c r="E292" s="3">
        <f>'BD de Pessoal'!E292+'BD de Pessoal'!W292</f>
        <v>28</v>
      </c>
      <c r="F292" s="3">
        <f>'BD de Pessoal'!F292+'BD de Pessoal'!X292</f>
        <v>0</v>
      </c>
      <c r="G292" s="3">
        <f>'BD de Pessoal'!G292+'BD de Pessoal'!Y292</f>
        <v>0</v>
      </c>
      <c r="H292" s="3">
        <f>'BD de Pessoal'!H292+'BD de Pessoal'!Z292</f>
        <v>0</v>
      </c>
      <c r="I292" s="3">
        <f>'BD de Pessoal'!I292+'BD de Pessoal'!AA292</f>
        <v>0</v>
      </c>
      <c r="J292" s="3">
        <f>'BD de Pessoal'!J292+'BD de Pessoal'!AB292</f>
        <v>50</v>
      </c>
      <c r="K292" s="3">
        <f>'BD de Pessoal'!K292+'BD de Pessoal'!AC292</f>
        <v>15</v>
      </c>
      <c r="L292" s="3">
        <f>'BD de Pessoal'!L292+'BD de Pessoal'!AD292</f>
        <v>10</v>
      </c>
    </row>
    <row r="293" spans="1:12" ht="15.75" customHeight="1" x14ac:dyDescent="0.3">
      <c r="A293" t="s">
        <v>16</v>
      </c>
      <c r="B293">
        <v>316</v>
      </c>
      <c r="C293" s="9"/>
      <c r="D293" t="s">
        <v>557</v>
      </c>
      <c r="E293" s="3">
        <f>'BD de Pessoal'!E293+'BD de Pessoal'!W293</f>
        <v>193</v>
      </c>
      <c r="F293" s="3">
        <f>'BD de Pessoal'!F293+'BD de Pessoal'!X293</f>
        <v>1</v>
      </c>
      <c r="G293" s="3">
        <f>'BD de Pessoal'!G293+'BD de Pessoal'!Y293</f>
        <v>0</v>
      </c>
      <c r="H293" s="3">
        <f>'BD de Pessoal'!H293+'BD de Pessoal'!Z293</f>
        <v>8</v>
      </c>
      <c r="I293" s="3">
        <f>'BD de Pessoal'!I293+'BD de Pessoal'!AA293</f>
        <v>0</v>
      </c>
      <c r="J293" s="3">
        <f>'BD de Pessoal'!J293+'BD de Pessoal'!AB293</f>
        <v>434</v>
      </c>
      <c r="K293" s="3">
        <f>'BD de Pessoal'!K293+'BD de Pessoal'!AC293</f>
        <v>113</v>
      </c>
      <c r="L293" s="3">
        <f>'BD de Pessoal'!L293+'BD de Pessoal'!AD293</f>
        <v>82</v>
      </c>
    </row>
    <row r="294" spans="1:12" ht="15.75" customHeight="1" x14ac:dyDescent="0.3">
      <c r="A294" t="s">
        <v>16</v>
      </c>
      <c r="B294">
        <v>401</v>
      </c>
      <c r="C294" s="9"/>
      <c r="D294" t="s">
        <v>543</v>
      </c>
      <c r="E294" s="3">
        <f>'BD de Pessoal'!E294+'BD de Pessoal'!W294</f>
        <v>1</v>
      </c>
      <c r="F294" s="3">
        <f>'BD de Pessoal'!F294+'BD de Pessoal'!X294</f>
        <v>0</v>
      </c>
      <c r="G294" s="3">
        <f>'BD de Pessoal'!G294+'BD de Pessoal'!Y294</f>
        <v>0</v>
      </c>
      <c r="H294" s="3">
        <f>'BD de Pessoal'!H294+'BD de Pessoal'!Z294</f>
        <v>0</v>
      </c>
      <c r="I294" s="3">
        <f>'BD de Pessoal'!I294+'BD de Pessoal'!AA294</f>
        <v>0</v>
      </c>
      <c r="J294" s="3">
        <f>'BD de Pessoal'!J294+'BD de Pessoal'!AB294</f>
        <v>1</v>
      </c>
      <c r="K294" s="3">
        <f>'BD de Pessoal'!K294+'BD de Pessoal'!AC294</f>
        <v>0</v>
      </c>
      <c r="L294" s="3">
        <f>'BD de Pessoal'!L294+'BD de Pessoal'!AD294</f>
        <v>0</v>
      </c>
    </row>
    <row r="295" spans="1:12" ht="15.75" customHeight="1" x14ac:dyDescent="0.3">
      <c r="A295" t="s">
        <v>16</v>
      </c>
      <c r="B295">
        <v>402</v>
      </c>
      <c r="C295" s="9"/>
      <c r="D295" t="s">
        <v>544</v>
      </c>
      <c r="E295" s="3">
        <f>'BD de Pessoal'!E295+'BD de Pessoal'!W295</f>
        <v>5</v>
      </c>
      <c r="F295" s="3">
        <f>'BD de Pessoal'!F295+'BD de Pessoal'!X295</f>
        <v>0</v>
      </c>
      <c r="G295" s="3">
        <f>'BD de Pessoal'!G295+'BD de Pessoal'!Y295</f>
        <v>0</v>
      </c>
      <c r="H295" s="3">
        <f>'BD de Pessoal'!H295+'BD de Pessoal'!Z295</f>
        <v>0</v>
      </c>
      <c r="I295" s="3">
        <f>'BD de Pessoal'!I295+'BD de Pessoal'!AA295</f>
        <v>0</v>
      </c>
      <c r="J295" s="3">
        <f>'BD de Pessoal'!J295+'BD de Pessoal'!AB295</f>
        <v>0</v>
      </c>
      <c r="K295" s="3">
        <f>'BD de Pessoal'!K295+'BD de Pessoal'!AC295</f>
        <v>0</v>
      </c>
      <c r="L295" s="3">
        <f>'BD de Pessoal'!L295+'BD de Pessoal'!AD295</f>
        <v>0</v>
      </c>
    </row>
    <row r="296" spans="1:12" ht="15.75" customHeight="1" x14ac:dyDescent="0.3">
      <c r="A296" t="s">
        <v>16</v>
      </c>
      <c r="B296">
        <v>403</v>
      </c>
      <c r="C296" s="9"/>
      <c r="D296" t="s">
        <v>545</v>
      </c>
      <c r="E296" s="3">
        <f>'BD de Pessoal'!E296+'BD de Pessoal'!W296</f>
        <v>7</v>
      </c>
      <c r="F296" s="3">
        <f>'BD de Pessoal'!F296+'BD de Pessoal'!X296</f>
        <v>0</v>
      </c>
      <c r="G296" s="3">
        <f>'BD de Pessoal'!G296+'BD de Pessoal'!Y296</f>
        <v>0</v>
      </c>
      <c r="H296" s="3">
        <f>'BD de Pessoal'!H296+'BD de Pessoal'!Z296</f>
        <v>0</v>
      </c>
      <c r="I296" s="3">
        <f>'BD de Pessoal'!I296+'BD de Pessoal'!AA296</f>
        <v>0</v>
      </c>
      <c r="J296" s="3">
        <f>'BD de Pessoal'!J296+'BD de Pessoal'!AB296</f>
        <v>0</v>
      </c>
      <c r="K296" s="3">
        <f>'BD de Pessoal'!K296+'BD de Pessoal'!AC296</f>
        <v>0</v>
      </c>
      <c r="L296" s="3">
        <f>'BD de Pessoal'!L296+'BD de Pessoal'!AD296</f>
        <v>0</v>
      </c>
    </row>
    <row r="297" spans="1:12" ht="15.75" customHeight="1" x14ac:dyDescent="0.3">
      <c r="A297" t="s">
        <v>16</v>
      </c>
      <c r="B297">
        <v>404</v>
      </c>
      <c r="C297" s="9"/>
      <c r="D297" t="s">
        <v>546</v>
      </c>
      <c r="E297" s="3">
        <f>'BD de Pessoal'!E297+'BD de Pessoal'!W297</f>
        <v>24</v>
      </c>
      <c r="F297" s="3">
        <f>'BD de Pessoal'!F297+'BD de Pessoal'!X297</f>
        <v>0</v>
      </c>
      <c r="G297" s="3">
        <f>'BD de Pessoal'!G297+'BD de Pessoal'!Y297</f>
        <v>0</v>
      </c>
      <c r="H297" s="3">
        <f>'BD de Pessoal'!H297+'BD de Pessoal'!Z297</f>
        <v>0</v>
      </c>
      <c r="I297" s="3">
        <f>'BD de Pessoal'!I297+'BD de Pessoal'!AA297</f>
        <v>0</v>
      </c>
      <c r="J297" s="3">
        <f>'BD de Pessoal'!J297+'BD de Pessoal'!AB297</f>
        <v>2</v>
      </c>
      <c r="K297" s="3">
        <f>'BD de Pessoal'!K297+'BD de Pessoal'!AC297</f>
        <v>4</v>
      </c>
      <c r="L297" s="3">
        <f>'BD de Pessoal'!L297+'BD de Pessoal'!AD297</f>
        <v>0</v>
      </c>
    </row>
    <row r="298" spans="1:12" ht="15.75" customHeight="1" x14ac:dyDescent="0.3">
      <c r="A298" t="s">
        <v>16</v>
      </c>
      <c r="B298">
        <v>405</v>
      </c>
      <c r="C298" s="9"/>
      <c r="D298" t="s">
        <v>547</v>
      </c>
      <c r="E298" s="3">
        <f>'BD de Pessoal'!E298+'BD de Pessoal'!W298</f>
        <v>40</v>
      </c>
      <c r="F298" s="3">
        <f>'BD de Pessoal'!F298+'BD de Pessoal'!X298</f>
        <v>0</v>
      </c>
      <c r="G298" s="3">
        <f>'BD de Pessoal'!G298+'BD de Pessoal'!Y298</f>
        <v>0</v>
      </c>
      <c r="H298" s="3">
        <f>'BD de Pessoal'!H298+'BD de Pessoal'!Z298</f>
        <v>0</v>
      </c>
      <c r="I298" s="3">
        <f>'BD de Pessoal'!I298+'BD de Pessoal'!AA298</f>
        <v>0</v>
      </c>
      <c r="J298" s="3">
        <f>'BD de Pessoal'!J298+'BD de Pessoal'!AB298</f>
        <v>7</v>
      </c>
      <c r="K298" s="3">
        <f>'BD de Pessoal'!K298+'BD de Pessoal'!AC298</f>
        <v>2</v>
      </c>
      <c r="L298" s="3">
        <f>'BD de Pessoal'!L298+'BD de Pessoal'!AD298</f>
        <v>1</v>
      </c>
    </row>
    <row r="299" spans="1:12" ht="15.75" customHeight="1" x14ac:dyDescent="0.3">
      <c r="A299" t="s">
        <v>16</v>
      </c>
      <c r="B299">
        <v>406</v>
      </c>
      <c r="C299" s="9"/>
      <c r="D299" t="s">
        <v>548</v>
      </c>
      <c r="E299" s="3">
        <f>'BD de Pessoal'!E299+'BD de Pessoal'!W299</f>
        <v>71</v>
      </c>
      <c r="F299" s="3">
        <f>'BD de Pessoal'!F299+'BD de Pessoal'!X299</f>
        <v>0</v>
      </c>
      <c r="G299" s="3">
        <f>'BD de Pessoal'!G299+'BD de Pessoal'!Y299</f>
        <v>0</v>
      </c>
      <c r="H299" s="3">
        <f>'BD de Pessoal'!H299+'BD de Pessoal'!Z299</f>
        <v>0</v>
      </c>
      <c r="I299" s="3">
        <f>'BD de Pessoal'!I299+'BD de Pessoal'!AA299</f>
        <v>0</v>
      </c>
      <c r="J299" s="3">
        <f>'BD de Pessoal'!J299+'BD de Pessoal'!AB299</f>
        <v>9</v>
      </c>
      <c r="K299" s="3">
        <f>'BD de Pessoal'!K299+'BD de Pessoal'!AC299</f>
        <v>12</v>
      </c>
      <c r="L299" s="3">
        <f>'BD de Pessoal'!L299+'BD de Pessoal'!AD299</f>
        <v>2</v>
      </c>
    </row>
    <row r="300" spans="1:12" ht="15.75" customHeight="1" x14ac:dyDescent="0.3">
      <c r="A300" t="s">
        <v>16</v>
      </c>
      <c r="B300">
        <v>407</v>
      </c>
      <c r="C300" s="9"/>
      <c r="D300" t="s">
        <v>549</v>
      </c>
      <c r="E300" s="3">
        <f>'BD de Pessoal'!E300+'BD de Pessoal'!W300</f>
        <v>73</v>
      </c>
      <c r="F300" s="3">
        <f>'BD de Pessoal'!F300+'BD de Pessoal'!X300</f>
        <v>0</v>
      </c>
      <c r="G300" s="3">
        <f>'BD de Pessoal'!G300+'BD de Pessoal'!Y300</f>
        <v>0</v>
      </c>
      <c r="H300" s="3">
        <f>'BD de Pessoal'!H300+'BD de Pessoal'!Z300</f>
        <v>0</v>
      </c>
      <c r="I300" s="3">
        <f>'BD de Pessoal'!I300+'BD de Pessoal'!AA300</f>
        <v>0</v>
      </c>
      <c r="J300" s="3">
        <f>'BD de Pessoal'!J300+'BD de Pessoal'!AB300</f>
        <v>24</v>
      </c>
      <c r="K300" s="3">
        <f>'BD de Pessoal'!K300+'BD de Pessoal'!AC300</f>
        <v>9</v>
      </c>
      <c r="L300" s="3">
        <f>'BD de Pessoal'!L300+'BD de Pessoal'!AD300</f>
        <v>4</v>
      </c>
    </row>
    <row r="301" spans="1:12" ht="15.75" customHeight="1" x14ac:dyDescent="0.3">
      <c r="A301" t="s">
        <v>16</v>
      </c>
      <c r="B301">
        <v>408</v>
      </c>
      <c r="C301" s="9"/>
      <c r="D301" t="s">
        <v>550</v>
      </c>
      <c r="E301" s="3">
        <f>'BD de Pessoal'!E301+'BD de Pessoal'!W301</f>
        <v>92</v>
      </c>
      <c r="F301" s="3">
        <f>'BD de Pessoal'!F301+'BD de Pessoal'!X301</f>
        <v>0</v>
      </c>
      <c r="G301" s="3">
        <f>'BD de Pessoal'!G301+'BD de Pessoal'!Y301</f>
        <v>0</v>
      </c>
      <c r="H301" s="3">
        <f>'BD de Pessoal'!H301+'BD de Pessoal'!Z301</f>
        <v>0</v>
      </c>
      <c r="I301" s="3">
        <f>'BD de Pessoal'!I301+'BD de Pessoal'!AA301</f>
        <v>0</v>
      </c>
      <c r="J301" s="3">
        <f>'BD de Pessoal'!J301+'BD de Pessoal'!AB301</f>
        <v>30</v>
      </c>
      <c r="K301" s="3">
        <f>'BD de Pessoal'!K301+'BD de Pessoal'!AC301</f>
        <v>14</v>
      </c>
      <c r="L301" s="3">
        <f>'BD de Pessoal'!L301+'BD de Pessoal'!AD301</f>
        <v>2</v>
      </c>
    </row>
    <row r="302" spans="1:12" ht="15.75" customHeight="1" x14ac:dyDescent="0.3">
      <c r="A302" t="s">
        <v>16</v>
      </c>
      <c r="B302">
        <v>409</v>
      </c>
      <c r="C302" s="9"/>
      <c r="D302" t="s">
        <v>551</v>
      </c>
      <c r="E302" s="3">
        <f>'BD de Pessoal'!E302+'BD de Pessoal'!W302</f>
        <v>130</v>
      </c>
      <c r="F302" s="3">
        <f>'BD de Pessoal'!F302+'BD de Pessoal'!X302</f>
        <v>0</v>
      </c>
      <c r="G302" s="3">
        <f>'BD de Pessoal'!G302+'BD de Pessoal'!Y302</f>
        <v>0</v>
      </c>
      <c r="H302" s="3">
        <f>'BD de Pessoal'!H302+'BD de Pessoal'!Z302</f>
        <v>1</v>
      </c>
      <c r="I302" s="3">
        <f>'BD de Pessoal'!I302+'BD de Pessoal'!AA302</f>
        <v>0</v>
      </c>
      <c r="J302" s="3">
        <f>'BD de Pessoal'!J302+'BD de Pessoal'!AB302</f>
        <v>53</v>
      </c>
      <c r="K302" s="3">
        <f>'BD de Pessoal'!K302+'BD de Pessoal'!AC302</f>
        <v>16</v>
      </c>
      <c r="L302" s="3">
        <f>'BD de Pessoal'!L302+'BD de Pessoal'!AD302</f>
        <v>6</v>
      </c>
    </row>
    <row r="303" spans="1:12" ht="15.75" customHeight="1" x14ac:dyDescent="0.3">
      <c r="A303" t="s">
        <v>16</v>
      </c>
      <c r="B303">
        <v>410</v>
      </c>
      <c r="C303" s="9"/>
      <c r="D303" t="s">
        <v>552</v>
      </c>
      <c r="E303" s="3">
        <f>'BD de Pessoal'!E303+'BD de Pessoal'!W303</f>
        <v>130</v>
      </c>
      <c r="F303" s="3">
        <f>'BD de Pessoal'!F303+'BD de Pessoal'!X303</f>
        <v>0</v>
      </c>
      <c r="G303" s="3">
        <f>'BD de Pessoal'!G303+'BD de Pessoal'!Y303</f>
        <v>0</v>
      </c>
      <c r="H303" s="3">
        <f>'BD de Pessoal'!H303+'BD de Pessoal'!Z303</f>
        <v>0</v>
      </c>
      <c r="I303" s="3">
        <f>'BD de Pessoal'!I303+'BD de Pessoal'!AA303</f>
        <v>0</v>
      </c>
      <c r="J303" s="3">
        <f>'BD de Pessoal'!J303+'BD de Pessoal'!AB303</f>
        <v>61</v>
      </c>
      <c r="K303" s="3">
        <f>'BD de Pessoal'!K303+'BD de Pessoal'!AC303</f>
        <v>22</v>
      </c>
      <c r="L303" s="3">
        <f>'BD de Pessoal'!L303+'BD de Pessoal'!AD303</f>
        <v>10</v>
      </c>
    </row>
    <row r="304" spans="1:12" ht="15.75" customHeight="1" x14ac:dyDescent="0.3">
      <c r="A304" t="s">
        <v>16</v>
      </c>
      <c r="B304">
        <v>411</v>
      </c>
      <c r="C304" s="9"/>
      <c r="D304" t="s">
        <v>553</v>
      </c>
      <c r="E304" s="3">
        <f>'BD de Pessoal'!E304+'BD de Pessoal'!W304</f>
        <v>166</v>
      </c>
      <c r="F304" s="3">
        <f>'BD de Pessoal'!F304+'BD de Pessoal'!X304</f>
        <v>0</v>
      </c>
      <c r="G304" s="3">
        <f>'BD de Pessoal'!G304+'BD de Pessoal'!Y304</f>
        <v>0</v>
      </c>
      <c r="H304" s="3">
        <f>'BD de Pessoal'!H304+'BD de Pessoal'!Z304</f>
        <v>0</v>
      </c>
      <c r="I304" s="3">
        <f>'BD de Pessoal'!I304+'BD de Pessoal'!AA304</f>
        <v>0</v>
      </c>
      <c r="J304" s="3">
        <f>'BD de Pessoal'!J304+'BD de Pessoal'!AB304</f>
        <v>98</v>
      </c>
      <c r="K304" s="3">
        <f>'BD de Pessoal'!K304+'BD de Pessoal'!AC304</f>
        <v>25</v>
      </c>
      <c r="L304" s="3">
        <f>'BD de Pessoal'!L304+'BD de Pessoal'!AD304</f>
        <v>15</v>
      </c>
    </row>
    <row r="305" spans="1:12" ht="15.75" customHeight="1" x14ac:dyDescent="0.3">
      <c r="A305" t="s">
        <v>16</v>
      </c>
      <c r="B305">
        <v>412</v>
      </c>
      <c r="C305" s="9"/>
      <c r="D305" t="s">
        <v>554</v>
      </c>
      <c r="E305" s="3">
        <f>'BD de Pessoal'!E305+'BD de Pessoal'!W305</f>
        <v>176</v>
      </c>
      <c r="F305" s="3">
        <f>'BD de Pessoal'!F305+'BD de Pessoal'!X305</f>
        <v>0</v>
      </c>
      <c r="G305" s="3">
        <f>'BD de Pessoal'!G305+'BD de Pessoal'!Y305</f>
        <v>0</v>
      </c>
      <c r="H305" s="3">
        <f>'BD de Pessoal'!H305+'BD de Pessoal'!Z305</f>
        <v>0</v>
      </c>
      <c r="I305" s="3">
        <f>'BD de Pessoal'!I305+'BD de Pessoal'!AA305</f>
        <v>0</v>
      </c>
      <c r="J305" s="3">
        <f>'BD de Pessoal'!J305+'BD de Pessoal'!AB305</f>
        <v>132</v>
      </c>
      <c r="K305" s="3">
        <f>'BD de Pessoal'!K305+'BD de Pessoal'!AC305</f>
        <v>40</v>
      </c>
      <c r="L305" s="3">
        <f>'BD de Pessoal'!L305+'BD de Pessoal'!AD305</f>
        <v>17</v>
      </c>
    </row>
    <row r="306" spans="1:12" ht="15.75" customHeight="1" x14ac:dyDescent="0.3">
      <c r="A306" t="s">
        <v>16</v>
      </c>
      <c r="B306">
        <v>413</v>
      </c>
      <c r="C306" s="9"/>
      <c r="D306" t="s">
        <v>555</v>
      </c>
      <c r="E306" s="3">
        <f>'BD de Pessoal'!E306+'BD de Pessoal'!W306</f>
        <v>212</v>
      </c>
      <c r="F306" s="3">
        <f>'BD de Pessoal'!F306+'BD de Pessoal'!X306</f>
        <v>0</v>
      </c>
      <c r="G306" s="3">
        <f>'BD de Pessoal'!G306+'BD de Pessoal'!Y306</f>
        <v>0</v>
      </c>
      <c r="H306" s="3">
        <f>'BD de Pessoal'!H306+'BD de Pessoal'!Z306</f>
        <v>1</v>
      </c>
      <c r="I306" s="3">
        <f>'BD de Pessoal'!I306+'BD de Pessoal'!AA306</f>
        <v>0</v>
      </c>
      <c r="J306" s="3">
        <f>'BD de Pessoal'!J306+'BD de Pessoal'!AB306</f>
        <v>162</v>
      </c>
      <c r="K306" s="3">
        <f>'BD de Pessoal'!K306+'BD de Pessoal'!AC306</f>
        <v>78</v>
      </c>
      <c r="L306" s="3">
        <f>'BD de Pessoal'!L306+'BD de Pessoal'!AD306</f>
        <v>23</v>
      </c>
    </row>
    <row r="307" spans="1:12" ht="15.75" customHeight="1" x14ac:dyDescent="0.3">
      <c r="A307" t="s">
        <v>16</v>
      </c>
      <c r="B307">
        <v>414</v>
      </c>
      <c r="C307" s="9"/>
      <c r="D307" t="s">
        <v>556</v>
      </c>
      <c r="E307" s="3">
        <f>'BD de Pessoal'!E307+'BD de Pessoal'!W307</f>
        <v>243</v>
      </c>
      <c r="F307" s="3">
        <f>'BD de Pessoal'!F307+'BD de Pessoal'!X307</f>
        <v>0</v>
      </c>
      <c r="G307" s="3">
        <f>'BD de Pessoal'!G307+'BD de Pessoal'!Y307</f>
        <v>0</v>
      </c>
      <c r="H307" s="3">
        <f>'BD de Pessoal'!H307+'BD de Pessoal'!Z307</f>
        <v>1</v>
      </c>
      <c r="I307" s="3">
        <f>'BD de Pessoal'!I307+'BD de Pessoal'!AA307</f>
        <v>0</v>
      </c>
      <c r="J307" s="3">
        <f>'BD de Pessoal'!J307+'BD de Pessoal'!AB307</f>
        <v>203</v>
      </c>
      <c r="K307" s="3">
        <f>'BD de Pessoal'!K307+'BD de Pessoal'!AC307</f>
        <v>95</v>
      </c>
      <c r="L307" s="3">
        <f>'BD de Pessoal'!L307+'BD de Pessoal'!AD307</f>
        <v>38</v>
      </c>
    </row>
    <row r="308" spans="1:12" ht="15.75" customHeight="1" x14ac:dyDescent="0.3">
      <c r="A308" t="s">
        <v>16</v>
      </c>
      <c r="B308">
        <v>415</v>
      </c>
      <c r="C308" s="9"/>
      <c r="D308" t="s">
        <v>557</v>
      </c>
      <c r="E308" s="3">
        <f>'BD de Pessoal'!E308+'BD de Pessoal'!W308</f>
        <v>240</v>
      </c>
      <c r="F308" s="3">
        <f>'BD de Pessoal'!F308+'BD de Pessoal'!X308</f>
        <v>1</v>
      </c>
      <c r="G308" s="3">
        <f>'BD de Pessoal'!G308+'BD de Pessoal'!Y308</f>
        <v>0</v>
      </c>
      <c r="H308" s="3">
        <f>'BD de Pessoal'!H308+'BD de Pessoal'!Z308</f>
        <v>0</v>
      </c>
      <c r="I308" s="3">
        <f>'BD de Pessoal'!I308+'BD de Pessoal'!AA308</f>
        <v>0</v>
      </c>
      <c r="J308" s="3">
        <f>'BD de Pessoal'!J308+'BD de Pessoal'!AB308</f>
        <v>304</v>
      </c>
      <c r="K308" s="3">
        <f>'BD de Pessoal'!K308+'BD de Pessoal'!AC308</f>
        <v>129</v>
      </c>
      <c r="L308" s="3">
        <f>'BD de Pessoal'!L308+'BD de Pessoal'!AD308</f>
        <v>60</v>
      </c>
    </row>
    <row r="309" spans="1:12" ht="15.75" customHeight="1" x14ac:dyDescent="0.3">
      <c r="A309" t="s">
        <v>16</v>
      </c>
      <c r="B309">
        <v>416</v>
      </c>
      <c r="C309" s="9"/>
      <c r="D309" t="s">
        <v>558</v>
      </c>
      <c r="E309" s="3">
        <f>'BD de Pessoal'!E309+'BD de Pessoal'!W309</f>
        <v>1184</v>
      </c>
      <c r="F309" s="3">
        <f>'BD de Pessoal'!F309+'BD de Pessoal'!X309</f>
        <v>1</v>
      </c>
      <c r="G309" s="3">
        <f>'BD de Pessoal'!G309+'BD de Pessoal'!Y309</f>
        <v>0</v>
      </c>
      <c r="H309" s="3">
        <f>'BD de Pessoal'!H309+'BD de Pessoal'!Z309</f>
        <v>15</v>
      </c>
      <c r="I309" s="3">
        <f>'BD de Pessoal'!I309+'BD de Pessoal'!AA309</f>
        <v>0</v>
      </c>
      <c r="J309" s="3">
        <f>'BD de Pessoal'!J309+'BD de Pessoal'!AB309</f>
        <v>3577</v>
      </c>
      <c r="K309" s="3">
        <f>'BD de Pessoal'!K309+'BD de Pessoal'!AC309</f>
        <v>1415</v>
      </c>
      <c r="L309" s="3">
        <f>'BD de Pessoal'!L309+'BD de Pessoal'!AD309</f>
        <v>632</v>
      </c>
    </row>
    <row r="310" spans="1:12" ht="15.75" customHeight="1" x14ac:dyDescent="0.3">
      <c r="C310" s="9"/>
      <c r="D310" s="9">
        <f>SUM(E3:L309)</f>
        <v>92501</v>
      </c>
    </row>
    <row r="311" spans="1:12" ht="15.75" customHeight="1" x14ac:dyDescent="0.3">
      <c r="C311" s="9"/>
      <c r="D311" s="9"/>
    </row>
    <row r="312" spans="1:12" ht="15.75" customHeight="1" x14ac:dyDescent="0.3">
      <c r="C312" s="9"/>
      <c r="D312" s="9"/>
    </row>
    <row r="313" spans="1:12" ht="15.75" customHeight="1" x14ac:dyDescent="0.3">
      <c r="C313" s="9"/>
      <c r="D313" s="9"/>
    </row>
    <row r="314" spans="1:12" ht="15.75" customHeight="1" x14ac:dyDescent="0.3">
      <c r="C314" s="9"/>
      <c r="D314" s="9"/>
    </row>
    <row r="315" spans="1:12" ht="15.75" customHeight="1" x14ac:dyDescent="0.3">
      <c r="C315" s="9"/>
      <c r="D315" s="9"/>
    </row>
    <row r="316" spans="1:12" ht="15.75" customHeight="1" x14ac:dyDescent="0.3">
      <c r="C316" s="9"/>
      <c r="D316" s="9"/>
    </row>
    <row r="317" spans="1:12" ht="15.75" customHeight="1" x14ac:dyDescent="0.3">
      <c r="C317" s="9"/>
      <c r="D317" s="9"/>
    </row>
    <row r="318" spans="1:12" ht="15.75" customHeight="1" x14ac:dyDescent="0.3">
      <c r="C318" s="9"/>
      <c r="D318" s="9"/>
    </row>
    <row r="319" spans="1:12" ht="15.75" customHeight="1" x14ac:dyDescent="0.3">
      <c r="C319" s="9"/>
      <c r="D319" s="9"/>
    </row>
    <row r="320" spans="1:12" ht="15.75" customHeight="1" x14ac:dyDescent="0.3">
      <c r="C320" s="9"/>
      <c r="D320" s="9"/>
    </row>
    <row r="321" spans="3:4" ht="15.75" customHeight="1" x14ac:dyDescent="0.3">
      <c r="C321" s="9"/>
      <c r="D321" s="9"/>
    </row>
    <row r="322" spans="3:4" ht="15.75" customHeight="1" x14ac:dyDescent="0.3">
      <c r="C322" s="9"/>
      <c r="D322" s="9"/>
    </row>
    <row r="323" spans="3:4" ht="15.75" customHeight="1" x14ac:dyDescent="0.3">
      <c r="C323" s="9"/>
      <c r="D323" s="9"/>
    </row>
    <row r="324" spans="3:4" ht="15.75" customHeight="1" x14ac:dyDescent="0.3">
      <c r="C324" s="9"/>
      <c r="D324" s="9"/>
    </row>
    <row r="325" spans="3:4" ht="15.75" customHeight="1" x14ac:dyDescent="0.3">
      <c r="C325" s="9"/>
      <c r="D325" s="9"/>
    </row>
    <row r="326" spans="3:4" ht="15.75" customHeight="1" x14ac:dyDescent="0.3">
      <c r="C326" s="9"/>
      <c r="D326" s="9"/>
    </row>
    <row r="327" spans="3:4" ht="15.75" customHeight="1" x14ac:dyDescent="0.3">
      <c r="C327" s="9"/>
      <c r="D327" s="9"/>
    </row>
    <row r="328" spans="3:4" ht="15.75" customHeight="1" x14ac:dyDescent="0.3">
      <c r="C328" s="9"/>
      <c r="D328" s="9"/>
    </row>
    <row r="329" spans="3:4" ht="15.75" customHeight="1" x14ac:dyDescent="0.3">
      <c r="C329" s="9"/>
      <c r="D329" s="9"/>
    </row>
    <row r="330" spans="3:4" ht="15.75" customHeight="1" x14ac:dyDescent="0.3">
      <c r="C330" s="9"/>
      <c r="D330" s="9"/>
    </row>
    <row r="331" spans="3:4" ht="15.75" customHeight="1" x14ac:dyDescent="0.3">
      <c r="C331" s="9"/>
      <c r="D331" s="9"/>
    </row>
    <row r="332" spans="3:4" ht="15.75" customHeight="1" x14ac:dyDescent="0.3">
      <c r="C332" s="9"/>
      <c r="D332" s="9"/>
    </row>
    <row r="333" spans="3:4" ht="15.75" customHeight="1" x14ac:dyDescent="0.3">
      <c r="C333" s="9"/>
      <c r="D333" s="9"/>
    </row>
    <row r="334" spans="3:4" ht="15.75" customHeight="1" x14ac:dyDescent="0.3">
      <c r="C334" s="9"/>
      <c r="D334" s="9"/>
    </row>
    <row r="335" spans="3:4" ht="15.75" customHeight="1" x14ac:dyDescent="0.3">
      <c r="C335" s="9"/>
      <c r="D335" s="9"/>
    </row>
    <row r="336" spans="3:4" ht="15.75" customHeight="1" x14ac:dyDescent="0.3">
      <c r="C336" s="9"/>
      <c r="D336" s="9"/>
    </row>
    <row r="337" spans="3:4" ht="15.75" customHeight="1" x14ac:dyDescent="0.3">
      <c r="C337" s="9"/>
      <c r="D337" s="9"/>
    </row>
    <row r="338" spans="3:4" ht="15.75" customHeight="1" x14ac:dyDescent="0.3">
      <c r="C338" s="9"/>
      <c r="D338" s="9"/>
    </row>
    <row r="339" spans="3:4" ht="15.75" customHeight="1" x14ac:dyDescent="0.3">
      <c r="C339" s="9"/>
      <c r="D339" s="9"/>
    </row>
    <row r="340" spans="3:4" ht="15.75" customHeight="1" x14ac:dyDescent="0.3">
      <c r="C340" s="9"/>
      <c r="D340" s="9"/>
    </row>
    <row r="341" spans="3:4" ht="15.75" customHeight="1" x14ac:dyDescent="0.3">
      <c r="C341" s="9"/>
      <c r="D341" s="9"/>
    </row>
    <row r="342" spans="3:4" ht="15.75" customHeight="1" x14ac:dyDescent="0.3">
      <c r="C342" s="9"/>
      <c r="D342" s="9"/>
    </row>
    <row r="343" spans="3:4" ht="15.75" customHeight="1" x14ac:dyDescent="0.3">
      <c r="C343" s="9"/>
      <c r="D343" s="9"/>
    </row>
    <row r="344" spans="3:4" ht="15.75" customHeight="1" x14ac:dyDescent="0.3">
      <c r="C344" s="9"/>
      <c r="D344" s="9"/>
    </row>
    <row r="345" spans="3:4" ht="15.75" customHeight="1" x14ac:dyDescent="0.3">
      <c r="C345" s="9"/>
      <c r="D345" s="9"/>
    </row>
    <row r="346" spans="3:4" ht="15.75" customHeight="1" x14ac:dyDescent="0.3">
      <c r="C346" s="9"/>
      <c r="D346" s="9"/>
    </row>
    <row r="347" spans="3:4" ht="15.75" customHeight="1" x14ac:dyDescent="0.3">
      <c r="C347" s="9"/>
      <c r="D347" s="9"/>
    </row>
    <row r="348" spans="3:4" ht="15.75" customHeight="1" x14ac:dyDescent="0.3">
      <c r="C348" s="9"/>
      <c r="D348" s="9"/>
    </row>
    <row r="349" spans="3:4" ht="15.75" customHeight="1" x14ac:dyDescent="0.3">
      <c r="C349" s="9"/>
      <c r="D349" s="9"/>
    </row>
    <row r="350" spans="3:4" ht="15.75" customHeight="1" x14ac:dyDescent="0.3">
      <c r="C350" s="9"/>
      <c r="D350" s="9"/>
    </row>
    <row r="351" spans="3:4" ht="15.75" customHeight="1" x14ac:dyDescent="0.3">
      <c r="C351" s="9"/>
      <c r="D351" s="9"/>
    </row>
    <row r="352" spans="3:4" ht="15.75" customHeight="1" x14ac:dyDescent="0.3">
      <c r="C352" s="9"/>
      <c r="D352" s="9"/>
    </row>
    <row r="353" spans="3:4" ht="15.75" customHeight="1" x14ac:dyDescent="0.3">
      <c r="C353" s="9"/>
      <c r="D353" s="9"/>
    </row>
    <row r="354" spans="3:4" ht="15.75" customHeight="1" x14ac:dyDescent="0.3">
      <c r="C354" s="9"/>
      <c r="D354" s="9"/>
    </row>
    <row r="355" spans="3:4" ht="15.75" customHeight="1" x14ac:dyDescent="0.3">
      <c r="C355" s="9"/>
      <c r="D355" s="9"/>
    </row>
    <row r="356" spans="3:4" ht="15.75" customHeight="1" x14ac:dyDescent="0.3">
      <c r="C356" s="9"/>
      <c r="D356" s="9"/>
    </row>
    <row r="357" spans="3:4" ht="15.75" customHeight="1" x14ac:dyDescent="0.3">
      <c r="C357" s="9"/>
      <c r="D357" s="9"/>
    </row>
    <row r="358" spans="3:4" ht="15.75" customHeight="1" x14ac:dyDescent="0.3">
      <c r="C358" s="9"/>
      <c r="D358" s="9"/>
    </row>
    <row r="359" spans="3:4" ht="15.75" customHeight="1" x14ac:dyDescent="0.3">
      <c r="C359" s="9"/>
      <c r="D359" s="9"/>
    </row>
    <row r="360" spans="3:4" ht="15.75" customHeight="1" x14ac:dyDescent="0.3">
      <c r="C360" s="9"/>
      <c r="D360" s="9"/>
    </row>
    <row r="361" spans="3:4" ht="15.75" customHeight="1" x14ac:dyDescent="0.3">
      <c r="C361" s="9"/>
      <c r="D361" s="9"/>
    </row>
    <row r="362" spans="3:4" ht="15.75" customHeight="1" x14ac:dyDescent="0.3">
      <c r="C362" s="9"/>
      <c r="D362" s="9"/>
    </row>
    <row r="363" spans="3:4" ht="15.75" customHeight="1" x14ac:dyDescent="0.3">
      <c r="C363" s="9"/>
      <c r="D363" s="9"/>
    </row>
    <row r="364" spans="3:4" ht="15.75" customHeight="1" x14ac:dyDescent="0.3">
      <c r="C364" s="9"/>
      <c r="D364" s="9"/>
    </row>
    <row r="365" spans="3:4" ht="15.75" customHeight="1" x14ac:dyDescent="0.3">
      <c r="C365" s="9"/>
      <c r="D365" s="9"/>
    </row>
    <row r="366" spans="3:4" ht="15.75" customHeight="1" x14ac:dyDescent="0.3">
      <c r="C366" s="9"/>
      <c r="D366" s="9"/>
    </row>
    <row r="367" spans="3:4" ht="15.75" customHeight="1" x14ac:dyDescent="0.3">
      <c r="C367" s="9"/>
      <c r="D367" s="9"/>
    </row>
    <row r="368" spans="3:4" ht="15.75" customHeight="1" x14ac:dyDescent="0.3">
      <c r="C368" s="9"/>
      <c r="D368" s="9"/>
    </row>
    <row r="369" spans="3:4" ht="15.75" customHeight="1" x14ac:dyDescent="0.3">
      <c r="C369" s="9"/>
      <c r="D369" s="9"/>
    </row>
    <row r="370" spans="3:4" ht="15.75" customHeight="1" x14ac:dyDescent="0.3">
      <c r="C370" s="9"/>
      <c r="D370" s="9"/>
    </row>
    <row r="371" spans="3:4" ht="15.75" customHeight="1" x14ac:dyDescent="0.3">
      <c r="C371" s="9"/>
      <c r="D371" s="9"/>
    </row>
    <row r="372" spans="3:4" ht="15.75" customHeight="1" x14ac:dyDescent="0.3">
      <c r="C372" s="9"/>
      <c r="D372" s="9"/>
    </row>
    <row r="373" spans="3:4" ht="15.75" customHeight="1" x14ac:dyDescent="0.3">
      <c r="C373" s="9"/>
      <c r="D373" s="9"/>
    </row>
    <row r="374" spans="3:4" ht="15.75" customHeight="1" x14ac:dyDescent="0.3">
      <c r="C374" s="9"/>
      <c r="D374" s="9"/>
    </row>
    <row r="375" spans="3:4" ht="15.75" customHeight="1" x14ac:dyDescent="0.3">
      <c r="C375" s="9"/>
      <c r="D375" s="9"/>
    </row>
    <row r="376" spans="3:4" ht="15.75" customHeight="1" x14ac:dyDescent="0.3">
      <c r="C376" s="9"/>
      <c r="D376" s="9"/>
    </row>
    <row r="377" spans="3:4" ht="15.75" customHeight="1" x14ac:dyDescent="0.3">
      <c r="C377" s="9"/>
      <c r="D377" s="9"/>
    </row>
    <row r="378" spans="3:4" ht="15.75" customHeight="1" x14ac:dyDescent="0.3">
      <c r="C378" s="9"/>
      <c r="D378" s="9"/>
    </row>
    <row r="379" spans="3:4" ht="15.75" customHeight="1" x14ac:dyDescent="0.3">
      <c r="C379" s="9"/>
      <c r="D379" s="9"/>
    </row>
    <row r="380" spans="3:4" ht="15.75" customHeight="1" x14ac:dyDescent="0.3">
      <c r="C380" s="9"/>
      <c r="D380" s="9"/>
    </row>
    <row r="381" spans="3:4" ht="15.75" customHeight="1" x14ac:dyDescent="0.3">
      <c r="C381" s="9"/>
      <c r="D381" s="9"/>
    </row>
    <row r="382" spans="3:4" ht="15.75" customHeight="1" x14ac:dyDescent="0.3">
      <c r="C382" s="9"/>
      <c r="D382" s="9"/>
    </row>
    <row r="383" spans="3:4" ht="15.75" customHeight="1" x14ac:dyDescent="0.3">
      <c r="C383" s="9"/>
      <c r="D383" s="9"/>
    </row>
    <row r="384" spans="3:4" ht="15.75" customHeight="1" x14ac:dyDescent="0.3">
      <c r="C384" s="9"/>
      <c r="D384" s="9"/>
    </row>
    <row r="385" spans="3:4" ht="15.75" customHeight="1" x14ac:dyDescent="0.3">
      <c r="C385" s="9"/>
      <c r="D385" s="9"/>
    </row>
    <row r="386" spans="3:4" ht="15.75" customHeight="1" x14ac:dyDescent="0.3">
      <c r="C386" s="9"/>
      <c r="D386" s="9"/>
    </row>
    <row r="387" spans="3:4" ht="15.75" customHeight="1" x14ac:dyDescent="0.3">
      <c r="C387" s="9"/>
      <c r="D387" s="9"/>
    </row>
    <row r="388" spans="3:4" ht="15.75" customHeight="1" x14ac:dyDescent="0.3">
      <c r="C388" s="9"/>
      <c r="D388" s="9"/>
    </row>
    <row r="389" spans="3:4" ht="15.75" customHeight="1" x14ac:dyDescent="0.3">
      <c r="C389" s="9"/>
      <c r="D389" s="9"/>
    </row>
    <row r="390" spans="3:4" ht="15.75" customHeight="1" x14ac:dyDescent="0.3">
      <c r="C390" s="9"/>
      <c r="D390" s="9"/>
    </row>
    <row r="391" spans="3:4" ht="15.75" customHeight="1" x14ac:dyDescent="0.3">
      <c r="C391" s="9"/>
      <c r="D391" s="9"/>
    </row>
    <row r="392" spans="3:4" ht="15.75" customHeight="1" x14ac:dyDescent="0.3">
      <c r="C392" s="9"/>
      <c r="D392" s="9"/>
    </row>
    <row r="393" spans="3:4" ht="15.75" customHeight="1" x14ac:dyDescent="0.3">
      <c r="C393" s="9"/>
      <c r="D393" s="9"/>
    </row>
    <row r="394" spans="3:4" ht="15.75" customHeight="1" x14ac:dyDescent="0.3">
      <c r="C394" s="9"/>
      <c r="D394" s="9"/>
    </row>
    <row r="395" spans="3:4" ht="15.75" customHeight="1" x14ac:dyDescent="0.3">
      <c r="C395" s="9"/>
      <c r="D395" s="9"/>
    </row>
    <row r="396" spans="3:4" ht="15.75" customHeight="1" x14ac:dyDescent="0.3">
      <c r="C396" s="9"/>
      <c r="D396" s="9"/>
    </row>
    <row r="397" spans="3:4" ht="15.75" customHeight="1" x14ac:dyDescent="0.3">
      <c r="C397" s="9"/>
      <c r="D397" s="9"/>
    </row>
    <row r="398" spans="3:4" ht="15.75" customHeight="1" x14ac:dyDescent="0.3">
      <c r="C398" s="9"/>
      <c r="D398" s="9"/>
    </row>
    <row r="399" spans="3:4" ht="15.75" customHeight="1" x14ac:dyDescent="0.3">
      <c r="C399" s="9"/>
      <c r="D399" s="9"/>
    </row>
    <row r="400" spans="3:4" ht="15.75" customHeight="1" x14ac:dyDescent="0.3">
      <c r="C400" s="9"/>
      <c r="D400" s="9"/>
    </row>
    <row r="401" spans="3:4" ht="15.75" customHeight="1" x14ac:dyDescent="0.3">
      <c r="C401" s="9"/>
      <c r="D401" s="9"/>
    </row>
    <row r="402" spans="3:4" ht="15.75" customHeight="1" x14ac:dyDescent="0.3">
      <c r="C402" s="9"/>
      <c r="D402" s="9"/>
    </row>
    <row r="403" spans="3:4" ht="15.75" customHeight="1" x14ac:dyDescent="0.3">
      <c r="C403" s="9"/>
      <c r="D403" s="9"/>
    </row>
    <row r="404" spans="3:4" ht="15.75" customHeight="1" x14ac:dyDescent="0.3">
      <c r="C404" s="9"/>
      <c r="D404" s="9"/>
    </row>
    <row r="405" spans="3:4" ht="15.75" customHeight="1" x14ac:dyDescent="0.3">
      <c r="C405" s="9"/>
      <c r="D405" s="9"/>
    </row>
    <row r="406" spans="3:4" ht="15.75" customHeight="1" x14ac:dyDescent="0.3">
      <c r="C406" s="9"/>
      <c r="D406" s="9"/>
    </row>
    <row r="407" spans="3:4" ht="15.75" customHeight="1" x14ac:dyDescent="0.3">
      <c r="C407" s="9"/>
      <c r="D407" s="9"/>
    </row>
    <row r="408" spans="3:4" ht="15.75" customHeight="1" x14ac:dyDescent="0.3">
      <c r="C408" s="9"/>
      <c r="D408" s="9"/>
    </row>
    <row r="409" spans="3:4" ht="15.75" customHeight="1" x14ac:dyDescent="0.3">
      <c r="C409" s="9"/>
      <c r="D409" s="9"/>
    </row>
    <row r="410" spans="3:4" ht="15.75" customHeight="1" x14ac:dyDescent="0.3">
      <c r="C410" s="9"/>
      <c r="D410" s="9"/>
    </row>
    <row r="411" spans="3:4" ht="15.75" customHeight="1" x14ac:dyDescent="0.3">
      <c r="C411" s="9"/>
      <c r="D411" s="9"/>
    </row>
    <row r="412" spans="3:4" ht="15.75" customHeight="1" x14ac:dyDescent="0.3">
      <c r="C412" s="9"/>
      <c r="D412" s="9"/>
    </row>
    <row r="413" spans="3:4" ht="15.75" customHeight="1" x14ac:dyDescent="0.3">
      <c r="C413" s="9"/>
      <c r="D413" s="9"/>
    </row>
    <row r="414" spans="3:4" ht="15.75" customHeight="1" x14ac:dyDescent="0.3">
      <c r="C414" s="9"/>
      <c r="D414" s="9"/>
    </row>
    <row r="415" spans="3:4" ht="15.75" customHeight="1" x14ac:dyDescent="0.3">
      <c r="C415" s="9"/>
      <c r="D415" s="9"/>
    </row>
    <row r="416" spans="3:4" ht="15.75" customHeight="1" x14ac:dyDescent="0.3">
      <c r="C416" s="9"/>
      <c r="D416" s="9"/>
    </row>
    <row r="417" spans="3:4" ht="15.75" customHeight="1" x14ac:dyDescent="0.3">
      <c r="C417" s="9"/>
      <c r="D417" s="9"/>
    </row>
    <row r="418" spans="3:4" ht="15.75" customHeight="1" x14ac:dyDescent="0.3">
      <c r="C418" s="9"/>
      <c r="D418" s="9"/>
    </row>
    <row r="419" spans="3:4" ht="15.75" customHeight="1" x14ac:dyDescent="0.3">
      <c r="C419" s="9"/>
      <c r="D419" s="9"/>
    </row>
    <row r="420" spans="3:4" ht="15.75" customHeight="1" x14ac:dyDescent="0.3">
      <c r="C420" s="9"/>
      <c r="D420" s="9"/>
    </row>
    <row r="421" spans="3:4" ht="15.75" customHeight="1" x14ac:dyDescent="0.3">
      <c r="C421" s="9"/>
      <c r="D421" s="9"/>
    </row>
    <row r="422" spans="3:4" ht="15.75" customHeight="1" x14ac:dyDescent="0.3">
      <c r="C422" s="9"/>
      <c r="D422" s="9"/>
    </row>
    <row r="423" spans="3:4" ht="15.75" customHeight="1" x14ac:dyDescent="0.3">
      <c r="C423" s="9"/>
      <c r="D423" s="9"/>
    </row>
    <row r="424" spans="3:4" ht="15.75" customHeight="1" x14ac:dyDescent="0.3">
      <c r="C424" s="9"/>
      <c r="D424" s="9"/>
    </row>
    <row r="425" spans="3:4" ht="15.75" customHeight="1" x14ac:dyDescent="0.3">
      <c r="C425" s="9"/>
      <c r="D425" s="9"/>
    </row>
    <row r="426" spans="3:4" ht="15.75" customHeight="1" x14ac:dyDescent="0.3">
      <c r="C426" s="9"/>
      <c r="D426" s="9"/>
    </row>
    <row r="427" spans="3:4" ht="15.75" customHeight="1" x14ac:dyDescent="0.3">
      <c r="C427" s="9"/>
      <c r="D427" s="9"/>
    </row>
    <row r="428" spans="3:4" ht="15.75" customHeight="1" x14ac:dyDescent="0.3">
      <c r="C428" s="9"/>
      <c r="D428" s="9"/>
    </row>
    <row r="429" spans="3:4" ht="15.75" customHeight="1" x14ac:dyDescent="0.3">
      <c r="C429" s="9"/>
      <c r="D429" s="9"/>
    </row>
    <row r="430" spans="3:4" ht="15.75" customHeight="1" x14ac:dyDescent="0.3">
      <c r="C430" s="9"/>
      <c r="D430" s="9"/>
    </row>
    <row r="431" spans="3:4" ht="15.75" customHeight="1" x14ac:dyDescent="0.3">
      <c r="C431" s="9"/>
      <c r="D431" s="9"/>
    </row>
    <row r="432" spans="3:4" ht="15.75" customHeight="1" x14ac:dyDescent="0.3">
      <c r="C432" s="9"/>
      <c r="D432" s="9"/>
    </row>
    <row r="433" spans="3:4" ht="15.75" customHeight="1" x14ac:dyDescent="0.3">
      <c r="C433" s="9"/>
      <c r="D433" s="9"/>
    </row>
    <row r="434" spans="3:4" ht="15.75" customHeight="1" x14ac:dyDescent="0.3">
      <c r="C434" s="9"/>
      <c r="D434" s="9"/>
    </row>
    <row r="435" spans="3:4" ht="15.75" customHeight="1" x14ac:dyDescent="0.3">
      <c r="C435" s="9"/>
      <c r="D435" s="9"/>
    </row>
    <row r="436" spans="3:4" ht="15.75" customHeight="1" x14ac:dyDescent="0.3">
      <c r="C436" s="9"/>
      <c r="D436" s="9"/>
    </row>
    <row r="437" spans="3:4" ht="15.75" customHeight="1" x14ac:dyDescent="0.3">
      <c r="C437" s="9"/>
      <c r="D437" s="9"/>
    </row>
    <row r="438" spans="3:4" ht="15.75" customHeight="1" x14ac:dyDescent="0.3">
      <c r="C438" s="9"/>
      <c r="D438" s="9"/>
    </row>
    <row r="439" spans="3:4" ht="15.75" customHeight="1" x14ac:dyDescent="0.3">
      <c r="C439" s="9"/>
      <c r="D439" s="9"/>
    </row>
    <row r="440" spans="3:4" ht="15.75" customHeight="1" x14ac:dyDescent="0.3">
      <c r="C440" s="9"/>
      <c r="D440" s="9"/>
    </row>
    <row r="441" spans="3:4" ht="15.75" customHeight="1" x14ac:dyDescent="0.3">
      <c r="C441" s="9"/>
      <c r="D441" s="9"/>
    </row>
    <row r="442" spans="3:4" ht="15.75" customHeight="1" x14ac:dyDescent="0.3">
      <c r="C442" s="9"/>
      <c r="D442" s="9"/>
    </row>
    <row r="443" spans="3:4" ht="15.75" customHeight="1" x14ac:dyDescent="0.3">
      <c r="C443" s="9"/>
      <c r="D443" s="9"/>
    </row>
    <row r="444" spans="3:4" ht="15.75" customHeight="1" x14ac:dyDescent="0.3">
      <c r="C444" s="9"/>
      <c r="D444" s="9"/>
    </row>
    <row r="445" spans="3:4" ht="15.75" customHeight="1" x14ac:dyDescent="0.3">
      <c r="C445" s="9"/>
      <c r="D445" s="9"/>
    </row>
    <row r="446" spans="3:4" ht="15.75" customHeight="1" x14ac:dyDescent="0.3">
      <c r="C446" s="9"/>
      <c r="D446" s="9"/>
    </row>
    <row r="447" spans="3:4" ht="15.75" customHeight="1" x14ac:dyDescent="0.3">
      <c r="C447" s="9"/>
      <c r="D447" s="9"/>
    </row>
    <row r="448" spans="3:4" ht="15.75" customHeight="1" x14ac:dyDescent="0.3">
      <c r="C448" s="9"/>
      <c r="D448" s="9"/>
    </row>
    <row r="449" spans="3:4" ht="15.75" customHeight="1" x14ac:dyDescent="0.3">
      <c r="C449" s="9"/>
      <c r="D449" s="9"/>
    </row>
    <row r="450" spans="3:4" ht="15.75" customHeight="1" x14ac:dyDescent="0.3">
      <c r="C450" s="9"/>
      <c r="D450" s="9"/>
    </row>
    <row r="451" spans="3:4" ht="15.75" customHeight="1" x14ac:dyDescent="0.3">
      <c r="C451" s="9"/>
      <c r="D451" s="9"/>
    </row>
    <row r="452" spans="3:4" ht="15.75" customHeight="1" x14ac:dyDescent="0.3">
      <c r="C452" s="9"/>
      <c r="D452" s="9"/>
    </row>
    <row r="453" spans="3:4" ht="15.75" customHeight="1" x14ac:dyDescent="0.3">
      <c r="C453" s="9"/>
      <c r="D453" s="9"/>
    </row>
    <row r="454" spans="3:4" ht="15.75" customHeight="1" x14ac:dyDescent="0.3">
      <c r="C454" s="9"/>
      <c r="D454" s="9"/>
    </row>
    <row r="455" spans="3:4" ht="15.75" customHeight="1" x14ac:dyDescent="0.3">
      <c r="C455" s="9"/>
      <c r="D455" s="9"/>
    </row>
    <row r="456" spans="3:4" ht="15.75" customHeight="1" x14ac:dyDescent="0.3">
      <c r="C456" s="9"/>
      <c r="D456" s="9"/>
    </row>
    <row r="457" spans="3:4" ht="15.75" customHeight="1" x14ac:dyDescent="0.3">
      <c r="C457" s="9"/>
      <c r="D457" s="9"/>
    </row>
    <row r="458" spans="3:4" ht="15.75" customHeight="1" x14ac:dyDescent="0.3">
      <c r="C458" s="9"/>
      <c r="D458" s="9"/>
    </row>
    <row r="459" spans="3:4" ht="15.75" customHeight="1" x14ac:dyDescent="0.3">
      <c r="C459" s="9"/>
      <c r="D459" s="9"/>
    </row>
    <row r="460" spans="3:4" ht="15.75" customHeight="1" x14ac:dyDescent="0.3">
      <c r="C460" s="9"/>
      <c r="D460" s="9"/>
    </row>
    <row r="461" spans="3:4" ht="15.75" customHeight="1" x14ac:dyDescent="0.3">
      <c r="C461" s="9"/>
      <c r="D461" s="9"/>
    </row>
    <row r="462" spans="3:4" ht="15.75" customHeight="1" x14ac:dyDescent="0.3">
      <c r="C462" s="9"/>
      <c r="D462" s="9"/>
    </row>
    <row r="463" spans="3:4" ht="15.75" customHeight="1" x14ac:dyDescent="0.3">
      <c r="C463" s="9"/>
      <c r="D463" s="9"/>
    </row>
    <row r="464" spans="3:4" ht="15.75" customHeight="1" x14ac:dyDescent="0.3">
      <c r="C464" s="9"/>
      <c r="D464" s="9"/>
    </row>
    <row r="465" spans="3:4" ht="15.75" customHeight="1" x14ac:dyDescent="0.3">
      <c r="C465" s="9"/>
      <c r="D465" s="9"/>
    </row>
    <row r="466" spans="3:4" ht="15.75" customHeight="1" x14ac:dyDescent="0.3">
      <c r="C466" s="9"/>
      <c r="D466" s="9"/>
    </row>
    <row r="467" spans="3:4" ht="15.75" customHeight="1" x14ac:dyDescent="0.3">
      <c r="C467" s="9"/>
      <c r="D467" s="9"/>
    </row>
    <row r="468" spans="3:4" ht="15.75" customHeight="1" x14ac:dyDescent="0.3">
      <c r="C468" s="9"/>
      <c r="D468" s="9"/>
    </row>
    <row r="469" spans="3:4" ht="15.75" customHeight="1" x14ac:dyDescent="0.3">
      <c r="C469" s="9"/>
      <c r="D469" s="9"/>
    </row>
    <row r="470" spans="3:4" ht="15.75" customHeight="1" x14ac:dyDescent="0.3">
      <c r="C470" s="9"/>
      <c r="D470" s="9"/>
    </row>
    <row r="471" spans="3:4" ht="15.75" customHeight="1" x14ac:dyDescent="0.3">
      <c r="C471" s="9"/>
      <c r="D471" s="9"/>
    </row>
    <row r="472" spans="3:4" ht="15.75" customHeight="1" x14ac:dyDescent="0.3">
      <c r="C472" s="9"/>
      <c r="D472" s="9"/>
    </row>
    <row r="473" spans="3:4" ht="15.75" customHeight="1" x14ac:dyDescent="0.3">
      <c r="C473" s="9"/>
      <c r="D473" s="9"/>
    </row>
    <row r="474" spans="3:4" ht="15.75" customHeight="1" x14ac:dyDescent="0.3">
      <c r="C474" s="9"/>
      <c r="D474" s="9"/>
    </row>
    <row r="475" spans="3:4" ht="15.75" customHeight="1" x14ac:dyDescent="0.3">
      <c r="C475" s="9"/>
      <c r="D475" s="9"/>
    </row>
    <row r="476" spans="3:4" ht="15.75" customHeight="1" x14ac:dyDescent="0.3">
      <c r="C476" s="9"/>
      <c r="D476" s="9"/>
    </row>
    <row r="477" spans="3:4" ht="15.75" customHeight="1" x14ac:dyDescent="0.3">
      <c r="C477" s="9"/>
      <c r="D477" s="9"/>
    </row>
    <row r="478" spans="3:4" ht="15.75" customHeight="1" x14ac:dyDescent="0.3">
      <c r="C478" s="9"/>
      <c r="D478" s="9"/>
    </row>
    <row r="479" spans="3:4" ht="15.75" customHeight="1" x14ac:dyDescent="0.3">
      <c r="C479" s="9"/>
      <c r="D479" s="9"/>
    </row>
    <row r="480" spans="3:4" ht="15.75" customHeight="1" x14ac:dyDescent="0.3">
      <c r="C480" s="9"/>
      <c r="D480" s="9"/>
    </row>
    <row r="481" spans="3:4" ht="15.75" customHeight="1" x14ac:dyDescent="0.3">
      <c r="C481" s="9"/>
      <c r="D481" s="9"/>
    </row>
    <row r="482" spans="3:4" ht="15.75" customHeight="1" x14ac:dyDescent="0.3">
      <c r="C482" s="9"/>
      <c r="D482" s="9"/>
    </row>
    <row r="483" spans="3:4" ht="15.75" customHeight="1" x14ac:dyDescent="0.3">
      <c r="C483" s="9"/>
      <c r="D483" s="9"/>
    </row>
    <row r="484" spans="3:4" ht="15.75" customHeight="1" x14ac:dyDescent="0.3">
      <c r="C484" s="9"/>
      <c r="D484" s="9"/>
    </row>
    <row r="485" spans="3:4" ht="15.75" customHeight="1" x14ac:dyDescent="0.3">
      <c r="C485" s="9"/>
      <c r="D485" s="9"/>
    </row>
    <row r="486" spans="3:4" ht="15.75" customHeight="1" x14ac:dyDescent="0.3">
      <c r="C486" s="9"/>
      <c r="D486" s="9"/>
    </row>
    <row r="487" spans="3:4" ht="15.75" customHeight="1" x14ac:dyDescent="0.3">
      <c r="C487" s="9"/>
      <c r="D487" s="9"/>
    </row>
    <row r="488" spans="3:4" ht="15.75" customHeight="1" x14ac:dyDescent="0.3">
      <c r="C488" s="9"/>
      <c r="D488" s="9"/>
    </row>
    <row r="489" spans="3:4" ht="15.75" customHeight="1" x14ac:dyDescent="0.3">
      <c r="C489" s="9"/>
      <c r="D489" s="9"/>
    </row>
    <row r="490" spans="3:4" ht="15.75" customHeight="1" x14ac:dyDescent="0.3">
      <c r="C490" s="9"/>
      <c r="D490" s="9"/>
    </row>
    <row r="491" spans="3:4" ht="15.75" customHeight="1" x14ac:dyDescent="0.3">
      <c r="C491" s="9"/>
      <c r="D491" s="9"/>
    </row>
    <row r="492" spans="3:4" ht="15.75" customHeight="1" x14ac:dyDescent="0.3">
      <c r="C492" s="9"/>
      <c r="D492" s="9"/>
    </row>
    <row r="493" spans="3:4" ht="15.75" customHeight="1" x14ac:dyDescent="0.3">
      <c r="C493" s="9"/>
      <c r="D493" s="9"/>
    </row>
    <row r="494" spans="3:4" ht="15.75" customHeight="1" x14ac:dyDescent="0.3">
      <c r="C494" s="9"/>
      <c r="D494" s="9"/>
    </row>
    <row r="495" spans="3:4" ht="15.75" customHeight="1" x14ac:dyDescent="0.3">
      <c r="C495" s="9"/>
      <c r="D495" s="9"/>
    </row>
    <row r="496" spans="3:4" ht="15.75" customHeight="1" x14ac:dyDescent="0.3">
      <c r="C496" s="9"/>
      <c r="D496" s="9"/>
    </row>
    <row r="497" spans="3:4" ht="15.75" customHeight="1" x14ac:dyDescent="0.3">
      <c r="C497" s="9"/>
      <c r="D497" s="9"/>
    </row>
    <row r="498" spans="3:4" ht="15.75" customHeight="1" x14ac:dyDescent="0.3">
      <c r="C498" s="9"/>
      <c r="D498" s="9"/>
    </row>
    <row r="499" spans="3:4" ht="15.75" customHeight="1" x14ac:dyDescent="0.3">
      <c r="C499" s="9"/>
      <c r="D499" s="9"/>
    </row>
    <row r="500" spans="3:4" ht="15.75" customHeight="1" x14ac:dyDescent="0.3">
      <c r="C500" s="9"/>
      <c r="D500" s="9"/>
    </row>
    <row r="501" spans="3:4" ht="15.75" customHeight="1" x14ac:dyDescent="0.3">
      <c r="C501" s="9"/>
      <c r="D501" s="9"/>
    </row>
    <row r="502" spans="3:4" ht="15.75" customHeight="1" x14ac:dyDescent="0.3">
      <c r="C502" s="9"/>
      <c r="D502" s="9"/>
    </row>
    <row r="503" spans="3:4" ht="15.75" customHeight="1" x14ac:dyDescent="0.3">
      <c r="C503" s="9"/>
      <c r="D503" s="9"/>
    </row>
    <row r="504" spans="3:4" ht="15.75" customHeight="1" x14ac:dyDescent="0.3">
      <c r="C504" s="9"/>
      <c r="D504" s="9"/>
    </row>
    <row r="505" spans="3:4" ht="15.75" customHeight="1" x14ac:dyDescent="0.3">
      <c r="C505" s="9"/>
      <c r="D505" s="9"/>
    </row>
    <row r="506" spans="3:4" ht="15.75" customHeight="1" x14ac:dyDescent="0.3">
      <c r="C506" s="9"/>
      <c r="D506" s="9"/>
    </row>
    <row r="507" spans="3:4" ht="15.75" customHeight="1" x14ac:dyDescent="0.3">
      <c r="C507" s="9"/>
      <c r="D507" s="9"/>
    </row>
    <row r="508" spans="3:4" ht="15.75" customHeight="1" x14ac:dyDescent="0.3">
      <c r="C508" s="9"/>
      <c r="D508" s="9"/>
    </row>
    <row r="509" spans="3:4" ht="15.75" customHeight="1" x14ac:dyDescent="0.25"/>
    <row r="510" spans="3:4" ht="15.75" customHeight="1" x14ac:dyDescent="0.25"/>
    <row r="511" spans="3:4" ht="15.75" customHeight="1" x14ac:dyDescent="0.25"/>
    <row r="512" spans="3:4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JN9HWKGPNPEdzg7oDQWhbxjN4Itc/MFMNCYRfgQ41d3wKqsRYYfkJtP6sA01HT1donSfZvYKLsppaa1SSijLsg==" saltValue="tIwlcoBu2EXSBEQY87EMBg==" spinCount="100000" sheet="1"/>
  <pageMargins left="0.511811024" right="0.511811024" top="0.78740157499999996" bottom="0.78740157499999996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00"/>
  <sheetViews>
    <sheetView workbookViewId="0">
      <pane ySplit="3" topLeftCell="A169" activePane="bottomLeft" state="frozen"/>
      <selection activeCell="K49" sqref="K49:L50"/>
      <selection pane="bottomLeft" activeCell="K49" sqref="K49:L50"/>
    </sheetView>
  </sheetViews>
  <sheetFormatPr defaultColWidth="12.54296875" defaultRowHeight="15" customHeight="1" x14ac:dyDescent="0.25"/>
  <cols>
    <col min="1" max="12" width="6.54296875" customWidth="1"/>
  </cols>
  <sheetData>
    <row r="1" spans="1:12" ht="15.75" customHeight="1" x14ac:dyDescent="0.3">
      <c r="C1" s="9"/>
      <c r="D1" s="9"/>
      <c r="E1" s="3" t="s">
        <v>112</v>
      </c>
    </row>
    <row r="2" spans="1:12" ht="15.75" customHeight="1" x14ac:dyDescent="0.3">
      <c r="A2" s="3" t="s">
        <v>117</v>
      </c>
      <c r="B2" s="3" t="s">
        <v>118</v>
      </c>
      <c r="C2" s="54"/>
      <c r="D2" s="54"/>
      <c r="E2" s="55">
        <v>0</v>
      </c>
      <c r="F2" s="55">
        <v>0.1</v>
      </c>
      <c r="G2" s="55">
        <v>0.15</v>
      </c>
      <c r="H2" s="55">
        <v>0.2</v>
      </c>
      <c r="I2" s="55">
        <v>0.25</v>
      </c>
      <c r="J2" s="55">
        <v>0.3</v>
      </c>
      <c r="K2" s="55">
        <v>0.52</v>
      </c>
      <c r="L2" s="55">
        <v>0.75</v>
      </c>
    </row>
    <row r="3" spans="1:12" ht="15.75" customHeight="1" x14ac:dyDescent="0.3">
      <c r="A3" t="s">
        <v>8</v>
      </c>
      <c r="B3">
        <v>101</v>
      </c>
      <c r="C3" s="9"/>
      <c r="D3" t="s">
        <v>463</v>
      </c>
      <c r="E3">
        <f>'BD de Pessoal'!N3</f>
        <v>0</v>
      </c>
      <c r="F3">
        <f>'BD de Pessoal'!O3</f>
        <v>0</v>
      </c>
      <c r="G3">
        <f>'BD de Pessoal'!P3</f>
        <v>0</v>
      </c>
      <c r="H3">
        <f>'BD de Pessoal'!Q3</f>
        <v>0</v>
      </c>
      <c r="I3">
        <f>'BD de Pessoal'!R3</f>
        <v>0</v>
      </c>
      <c r="J3">
        <f>'BD de Pessoal'!S3</f>
        <v>0</v>
      </c>
      <c r="K3">
        <f>'BD de Pessoal'!T3</f>
        <v>0</v>
      </c>
      <c r="L3">
        <f>'BD de Pessoal'!U3</f>
        <v>0</v>
      </c>
    </row>
    <row r="4" spans="1:12" ht="15.75" customHeight="1" x14ac:dyDescent="0.3">
      <c r="A4" t="s">
        <v>8</v>
      </c>
      <c r="B4">
        <v>102</v>
      </c>
      <c r="C4" s="9"/>
      <c r="D4" t="s">
        <v>464</v>
      </c>
      <c r="E4">
        <f>'BD de Pessoal'!N4</f>
        <v>0</v>
      </c>
      <c r="F4">
        <f>'BD de Pessoal'!O4</f>
        <v>0</v>
      </c>
      <c r="G4">
        <f>'BD de Pessoal'!P4</f>
        <v>0</v>
      </c>
      <c r="H4">
        <f>'BD de Pessoal'!Q4</f>
        <v>0</v>
      </c>
      <c r="I4">
        <f>'BD de Pessoal'!R4</f>
        <v>0</v>
      </c>
      <c r="J4">
        <f>'BD de Pessoal'!S4</f>
        <v>0</v>
      </c>
      <c r="K4">
        <f>'BD de Pessoal'!T4</f>
        <v>0</v>
      </c>
      <c r="L4">
        <f>'BD de Pessoal'!U4</f>
        <v>0</v>
      </c>
    </row>
    <row r="5" spans="1:12" ht="15.75" customHeight="1" x14ac:dyDescent="0.3">
      <c r="A5" t="s">
        <v>8</v>
      </c>
      <c r="B5">
        <v>103</v>
      </c>
      <c r="C5" s="9"/>
      <c r="D5" t="s">
        <v>465</v>
      </c>
      <c r="E5">
        <f>'BD de Pessoal'!N5</f>
        <v>0</v>
      </c>
      <c r="F5">
        <f>'BD de Pessoal'!O5</f>
        <v>0</v>
      </c>
      <c r="G5">
        <f>'BD de Pessoal'!P5</f>
        <v>0</v>
      </c>
      <c r="H5">
        <f>'BD de Pessoal'!Q5</f>
        <v>0</v>
      </c>
      <c r="I5">
        <f>'BD de Pessoal'!R5</f>
        <v>0</v>
      </c>
      <c r="J5">
        <f>'BD de Pessoal'!S5</f>
        <v>0</v>
      </c>
      <c r="K5">
        <f>'BD de Pessoal'!T5</f>
        <v>0</v>
      </c>
      <c r="L5">
        <f>'BD de Pessoal'!U5</f>
        <v>0</v>
      </c>
    </row>
    <row r="6" spans="1:12" ht="15.75" customHeight="1" x14ac:dyDescent="0.3">
      <c r="A6" t="s">
        <v>8</v>
      </c>
      <c r="B6">
        <v>104</v>
      </c>
      <c r="C6" s="9"/>
      <c r="D6" t="s">
        <v>466</v>
      </c>
      <c r="E6">
        <f>'BD de Pessoal'!N6</f>
        <v>0</v>
      </c>
      <c r="F6">
        <f>'BD de Pessoal'!O6</f>
        <v>0</v>
      </c>
      <c r="G6">
        <f>'BD de Pessoal'!P6</f>
        <v>0</v>
      </c>
      <c r="H6">
        <f>'BD de Pessoal'!Q6</f>
        <v>0</v>
      </c>
      <c r="I6">
        <f>'BD de Pessoal'!R6</f>
        <v>0</v>
      </c>
      <c r="J6">
        <f>'BD de Pessoal'!S6</f>
        <v>0</v>
      </c>
      <c r="K6">
        <f>'BD de Pessoal'!T6</f>
        <v>0</v>
      </c>
      <c r="L6">
        <f>'BD de Pessoal'!U6</f>
        <v>0</v>
      </c>
    </row>
    <row r="7" spans="1:12" ht="15.75" customHeight="1" x14ac:dyDescent="0.3">
      <c r="A7" t="s">
        <v>8</v>
      </c>
      <c r="B7">
        <v>105</v>
      </c>
      <c r="C7" s="9"/>
      <c r="D7" t="s">
        <v>467</v>
      </c>
      <c r="E7">
        <f>'BD de Pessoal'!N7</f>
        <v>0</v>
      </c>
      <c r="F7">
        <f>'BD de Pessoal'!O7</f>
        <v>0</v>
      </c>
      <c r="G7">
        <f>'BD de Pessoal'!P7</f>
        <v>0</v>
      </c>
      <c r="H7">
        <f>'BD de Pessoal'!Q7</f>
        <v>0</v>
      </c>
      <c r="I7">
        <f>'BD de Pessoal'!R7</f>
        <v>0</v>
      </c>
      <c r="J7">
        <f>'BD de Pessoal'!S7</f>
        <v>0</v>
      </c>
      <c r="K7">
        <f>'BD de Pessoal'!T7</f>
        <v>0</v>
      </c>
      <c r="L7">
        <f>'BD de Pessoal'!U7</f>
        <v>0</v>
      </c>
    </row>
    <row r="8" spans="1:12" ht="15.75" customHeight="1" x14ac:dyDescent="0.3">
      <c r="A8" t="s">
        <v>8</v>
      </c>
      <c r="B8">
        <v>106</v>
      </c>
      <c r="C8" s="9"/>
      <c r="D8" t="s">
        <v>468</v>
      </c>
      <c r="E8">
        <f>'BD de Pessoal'!N8</f>
        <v>0</v>
      </c>
      <c r="F8">
        <f>'BD de Pessoal'!O8</f>
        <v>0</v>
      </c>
      <c r="G8">
        <f>'BD de Pessoal'!P8</f>
        <v>0</v>
      </c>
      <c r="H8">
        <f>'BD de Pessoal'!Q8</f>
        <v>0</v>
      </c>
      <c r="I8">
        <f>'BD de Pessoal'!R8</f>
        <v>0</v>
      </c>
      <c r="J8">
        <f>'BD de Pessoal'!S8</f>
        <v>0</v>
      </c>
      <c r="K8">
        <f>'BD de Pessoal'!T8</f>
        <v>0</v>
      </c>
      <c r="L8">
        <f>'BD de Pessoal'!U8</f>
        <v>0</v>
      </c>
    </row>
    <row r="9" spans="1:12" ht="15.75" customHeight="1" x14ac:dyDescent="0.3">
      <c r="A9" t="s">
        <v>8</v>
      </c>
      <c r="B9">
        <v>107</v>
      </c>
      <c r="C9" s="9"/>
      <c r="D9" t="s">
        <v>469</v>
      </c>
      <c r="E9">
        <f>'BD de Pessoal'!N9</f>
        <v>0</v>
      </c>
      <c r="F9">
        <f>'BD de Pessoal'!O9</f>
        <v>0</v>
      </c>
      <c r="G9">
        <f>'BD de Pessoal'!P9</f>
        <v>0</v>
      </c>
      <c r="H9">
        <f>'BD de Pessoal'!Q9</f>
        <v>0</v>
      </c>
      <c r="I9">
        <f>'BD de Pessoal'!R9</f>
        <v>0</v>
      </c>
      <c r="J9">
        <f>'BD de Pessoal'!S9</f>
        <v>0</v>
      </c>
      <c r="K9">
        <f>'BD de Pessoal'!T9</f>
        <v>0</v>
      </c>
      <c r="L9">
        <f>'BD de Pessoal'!U9</f>
        <v>0</v>
      </c>
    </row>
    <row r="10" spans="1:12" ht="15.75" customHeight="1" x14ac:dyDescent="0.3">
      <c r="A10" t="s">
        <v>8</v>
      </c>
      <c r="B10">
        <v>108</v>
      </c>
      <c r="C10" s="9"/>
      <c r="D10" t="s">
        <v>470</v>
      </c>
      <c r="E10">
        <f>'BD de Pessoal'!N10</f>
        <v>0</v>
      </c>
      <c r="F10">
        <f>'BD de Pessoal'!O10</f>
        <v>0</v>
      </c>
      <c r="G10">
        <f>'BD de Pessoal'!P10</f>
        <v>0</v>
      </c>
      <c r="H10">
        <f>'BD de Pessoal'!Q10</f>
        <v>0</v>
      </c>
      <c r="I10">
        <f>'BD de Pessoal'!R10</f>
        <v>0</v>
      </c>
      <c r="J10">
        <f>'BD de Pessoal'!S10</f>
        <v>0</v>
      </c>
      <c r="K10">
        <f>'BD de Pessoal'!T10</f>
        <v>0</v>
      </c>
      <c r="L10">
        <f>'BD de Pessoal'!U10</f>
        <v>0</v>
      </c>
    </row>
    <row r="11" spans="1:12" ht="15.75" customHeight="1" x14ac:dyDescent="0.3">
      <c r="A11" t="s">
        <v>8</v>
      </c>
      <c r="B11">
        <v>109</v>
      </c>
      <c r="C11" s="9"/>
      <c r="D11" t="s">
        <v>471</v>
      </c>
      <c r="E11">
        <f>'BD de Pessoal'!N11</f>
        <v>1</v>
      </c>
      <c r="F11">
        <f>'BD de Pessoal'!O11</f>
        <v>0</v>
      </c>
      <c r="G11">
        <f>'BD de Pessoal'!P11</f>
        <v>0</v>
      </c>
      <c r="H11">
        <f>'BD de Pessoal'!Q11</f>
        <v>0</v>
      </c>
      <c r="I11">
        <f>'BD de Pessoal'!R11</f>
        <v>0</v>
      </c>
      <c r="J11">
        <f>'BD de Pessoal'!S11</f>
        <v>0</v>
      </c>
      <c r="K11">
        <f>'BD de Pessoal'!T11</f>
        <v>0</v>
      </c>
      <c r="L11">
        <f>'BD de Pessoal'!U11</f>
        <v>0</v>
      </c>
    </row>
    <row r="12" spans="1:12" ht="15.75" customHeight="1" x14ac:dyDescent="0.3">
      <c r="A12" t="s">
        <v>8</v>
      </c>
      <c r="B12">
        <v>110</v>
      </c>
      <c r="C12" s="9"/>
      <c r="D12" t="s">
        <v>472</v>
      </c>
      <c r="E12">
        <f>'BD de Pessoal'!N12</f>
        <v>1</v>
      </c>
      <c r="F12">
        <f>'BD de Pessoal'!O12</f>
        <v>0</v>
      </c>
      <c r="G12">
        <f>'BD de Pessoal'!P12</f>
        <v>0</v>
      </c>
      <c r="H12">
        <f>'BD de Pessoal'!Q12</f>
        <v>0</v>
      </c>
      <c r="I12">
        <f>'BD de Pessoal'!R12</f>
        <v>0</v>
      </c>
      <c r="J12">
        <f>'BD de Pessoal'!S12</f>
        <v>0</v>
      </c>
      <c r="K12">
        <f>'BD de Pessoal'!T12</f>
        <v>0</v>
      </c>
      <c r="L12">
        <f>'BD de Pessoal'!U12</f>
        <v>0</v>
      </c>
    </row>
    <row r="13" spans="1:12" ht="15.75" customHeight="1" x14ac:dyDescent="0.3">
      <c r="A13" t="s">
        <v>8</v>
      </c>
      <c r="B13">
        <v>111</v>
      </c>
      <c r="C13" s="9"/>
      <c r="D13" t="s">
        <v>473</v>
      </c>
      <c r="E13">
        <f>'BD de Pessoal'!N13</f>
        <v>0</v>
      </c>
      <c r="F13">
        <f>'BD de Pessoal'!O13</f>
        <v>0</v>
      </c>
      <c r="G13">
        <f>'BD de Pessoal'!P13</f>
        <v>0</v>
      </c>
      <c r="H13">
        <f>'BD de Pessoal'!Q13</f>
        <v>0</v>
      </c>
      <c r="I13">
        <f>'BD de Pessoal'!R13</f>
        <v>0</v>
      </c>
      <c r="J13">
        <f>'BD de Pessoal'!S13</f>
        <v>0</v>
      </c>
      <c r="K13">
        <f>'BD de Pessoal'!T13</f>
        <v>0</v>
      </c>
      <c r="L13">
        <f>'BD de Pessoal'!U13</f>
        <v>0</v>
      </c>
    </row>
    <row r="14" spans="1:12" ht="15.75" customHeight="1" x14ac:dyDescent="0.3">
      <c r="A14" t="s">
        <v>8</v>
      </c>
      <c r="B14">
        <v>112</v>
      </c>
      <c r="C14" s="9"/>
      <c r="D14" t="s">
        <v>474</v>
      </c>
      <c r="E14">
        <f>'BD de Pessoal'!N14</f>
        <v>2</v>
      </c>
      <c r="F14">
        <f>'BD de Pessoal'!O14</f>
        <v>0</v>
      </c>
      <c r="G14">
        <f>'BD de Pessoal'!P14</f>
        <v>0</v>
      </c>
      <c r="H14">
        <f>'BD de Pessoal'!Q14</f>
        <v>0</v>
      </c>
      <c r="I14">
        <f>'BD de Pessoal'!R14</f>
        <v>0</v>
      </c>
      <c r="J14">
        <f>'BD de Pessoal'!S14</f>
        <v>0</v>
      </c>
      <c r="K14">
        <f>'BD de Pessoal'!T14</f>
        <v>0</v>
      </c>
      <c r="L14">
        <f>'BD de Pessoal'!U14</f>
        <v>0</v>
      </c>
    </row>
    <row r="15" spans="1:12" ht="15.75" customHeight="1" x14ac:dyDescent="0.3">
      <c r="A15" t="s">
        <v>8</v>
      </c>
      <c r="B15">
        <v>113</v>
      </c>
      <c r="C15" s="9"/>
      <c r="D15" t="s">
        <v>475</v>
      </c>
      <c r="E15">
        <f>'BD de Pessoal'!N15</f>
        <v>1</v>
      </c>
      <c r="F15">
        <f>'BD de Pessoal'!O15</f>
        <v>0</v>
      </c>
      <c r="G15">
        <f>'BD de Pessoal'!P15</f>
        <v>0</v>
      </c>
      <c r="H15">
        <f>'BD de Pessoal'!Q15</f>
        <v>0</v>
      </c>
      <c r="I15">
        <f>'BD de Pessoal'!R15</f>
        <v>0</v>
      </c>
      <c r="J15">
        <f>'BD de Pessoal'!S15</f>
        <v>0</v>
      </c>
      <c r="K15">
        <f>'BD de Pessoal'!T15</f>
        <v>1</v>
      </c>
      <c r="L15">
        <f>'BD de Pessoal'!U15</f>
        <v>0</v>
      </c>
    </row>
    <row r="16" spans="1:12" ht="15.75" customHeight="1" x14ac:dyDescent="0.3">
      <c r="A16" t="s">
        <v>8</v>
      </c>
      <c r="B16">
        <v>114</v>
      </c>
      <c r="C16" s="9"/>
      <c r="D16" t="s">
        <v>476</v>
      </c>
      <c r="E16">
        <f>'BD de Pessoal'!N16</f>
        <v>1</v>
      </c>
      <c r="F16">
        <f>'BD de Pessoal'!O16</f>
        <v>0</v>
      </c>
      <c r="G16">
        <f>'BD de Pessoal'!P16</f>
        <v>0</v>
      </c>
      <c r="H16">
        <f>'BD de Pessoal'!Q16</f>
        <v>1</v>
      </c>
      <c r="I16">
        <f>'BD de Pessoal'!R16</f>
        <v>0</v>
      </c>
      <c r="J16">
        <f>'BD de Pessoal'!S16</f>
        <v>0</v>
      </c>
      <c r="K16">
        <f>'BD de Pessoal'!T16</f>
        <v>0</v>
      </c>
      <c r="L16">
        <f>'BD de Pessoal'!U16</f>
        <v>0</v>
      </c>
    </row>
    <row r="17" spans="1:12" ht="15.75" customHeight="1" x14ac:dyDescent="0.3">
      <c r="A17" t="s">
        <v>8</v>
      </c>
      <c r="B17">
        <v>115</v>
      </c>
      <c r="C17" s="9"/>
      <c r="D17" t="s">
        <v>477</v>
      </c>
      <c r="E17">
        <f>'BD de Pessoal'!N17</f>
        <v>4</v>
      </c>
      <c r="F17">
        <f>'BD de Pessoal'!O17</f>
        <v>1</v>
      </c>
      <c r="G17">
        <f>'BD de Pessoal'!P17</f>
        <v>0</v>
      </c>
      <c r="H17">
        <f>'BD de Pessoal'!Q17</f>
        <v>0</v>
      </c>
      <c r="I17">
        <f>'BD de Pessoal'!R17</f>
        <v>0</v>
      </c>
      <c r="J17">
        <f>'BD de Pessoal'!S17</f>
        <v>1</v>
      </c>
      <c r="K17">
        <f>'BD de Pessoal'!T17</f>
        <v>0</v>
      </c>
      <c r="L17">
        <f>'BD de Pessoal'!U17</f>
        <v>0</v>
      </c>
    </row>
    <row r="18" spans="1:12" ht="15.75" customHeight="1" x14ac:dyDescent="0.3">
      <c r="A18" t="s">
        <v>8</v>
      </c>
      <c r="B18">
        <v>116</v>
      </c>
      <c r="C18" s="9"/>
      <c r="D18" t="s">
        <v>478</v>
      </c>
      <c r="E18">
        <f>'BD de Pessoal'!N18</f>
        <v>79</v>
      </c>
      <c r="F18">
        <f>'BD de Pessoal'!O18</f>
        <v>5</v>
      </c>
      <c r="G18">
        <f>'BD de Pessoal'!P18</f>
        <v>0</v>
      </c>
      <c r="H18">
        <f>'BD de Pessoal'!Q18</f>
        <v>4</v>
      </c>
      <c r="I18">
        <f>'BD de Pessoal'!R18</f>
        <v>5</v>
      </c>
      <c r="J18">
        <f>'BD de Pessoal'!S18</f>
        <v>2</v>
      </c>
      <c r="K18">
        <f>'BD de Pessoal'!T18</f>
        <v>0</v>
      </c>
      <c r="L18">
        <f>'BD de Pessoal'!U18</f>
        <v>0</v>
      </c>
    </row>
    <row r="19" spans="1:12" ht="15.75" customHeight="1" x14ac:dyDescent="0.3">
      <c r="A19" t="s">
        <v>8</v>
      </c>
      <c r="B19">
        <v>204</v>
      </c>
      <c r="C19" s="9"/>
      <c r="D19" t="s">
        <v>467</v>
      </c>
      <c r="E19">
        <f>'BD de Pessoal'!N19</f>
        <v>0</v>
      </c>
      <c r="F19">
        <f>'BD de Pessoal'!O19</f>
        <v>0</v>
      </c>
      <c r="G19">
        <f>'BD de Pessoal'!P19</f>
        <v>0</v>
      </c>
      <c r="H19">
        <f>'BD de Pessoal'!Q19</f>
        <v>0</v>
      </c>
      <c r="I19">
        <f>'BD de Pessoal'!R19</f>
        <v>0</v>
      </c>
      <c r="J19">
        <f>'BD de Pessoal'!S19</f>
        <v>0</v>
      </c>
      <c r="K19">
        <f>'BD de Pessoal'!T19</f>
        <v>0</v>
      </c>
      <c r="L19">
        <f>'BD de Pessoal'!U19</f>
        <v>0</v>
      </c>
    </row>
    <row r="20" spans="1:12" ht="15.75" customHeight="1" x14ac:dyDescent="0.3">
      <c r="A20" t="s">
        <v>8</v>
      </c>
      <c r="B20">
        <v>205</v>
      </c>
      <c r="C20" s="9"/>
      <c r="D20" t="s">
        <v>468</v>
      </c>
      <c r="E20">
        <f>'BD de Pessoal'!N20</f>
        <v>0</v>
      </c>
      <c r="F20">
        <f>'BD de Pessoal'!O20</f>
        <v>0</v>
      </c>
      <c r="G20">
        <f>'BD de Pessoal'!P20</f>
        <v>0</v>
      </c>
      <c r="H20">
        <f>'BD de Pessoal'!Q20</f>
        <v>0</v>
      </c>
      <c r="I20">
        <f>'BD de Pessoal'!R20</f>
        <v>0</v>
      </c>
      <c r="J20">
        <f>'BD de Pessoal'!S20</f>
        <v>0</v>
      </c>
      <c r="K20">
        <f>'BD de Pessoal'!T20</f>
        <v>0</v>
      </c>
      <c r="L20">
        <f>'BD de Pessoal'!U20</f>
        <v>0</v>
      </c>
    </row>
    <row r="21" spans="1:12" ht="15.75" customHeight="1" x14ac:dyDescent="0.3">
      <c r="A21" t="s">
        <v>8</v>
      </c>
      <c r="B21">
        <v>206</v>
      </c>
      <c r="C21" s="9"/>
      <c r="D21" t="s">
        <v>469</v>
      </c>
      <c r="E21">
        <f>'BD de Pessoal'!N21</f>
        <v>0</v>
      </c>
      <c r="F21">
        <f>'BD de Pessoal'!O21</f>
        <v>0</v>
      </c>
      <c r="G21">
        <f>'BD de Pessoal'!P21</f>
        <v>0</v>
      </c>
      <c r="H21">
        <f>'BD de Pessoal'!Q21</f>
        <v>0</v>
      </c>
      <c r="I21">
        <f>'BD de Pessoal'!R21</f>
        <v>0</v>
      </c>
      <c r="J21">
        <f>'BD de Pessoal'!S21</f>
        <v>0</v>
      </c>
      <c r="K21">
        <f>'BD de Pessoal'!T21</f>
        <v>0</v>
      </c>
      <c r="L21">
        <f>'BD de Pessoal'!U21</f>
        <v>0</v>
      </c>
    </row>
    <row r="22" spans="1:12" ht="15.75" customHeight="1" x14ac:dyDescent="0.3">
      <c r="A22" t="s">
        <v>8</v>
      </c>
      <c r="B22">
        <v>207</v>
      </c>
      <c r="C22" s="9"/>
      <c r="D22" t="s">
        <v>470</v>
      </c>
      <c r="E22">
        <f>'BD de Pessoal'!N22</f>
        <v>0</v>
      </c>
      <c r="F22">
        <f>'BD de Pessoal'!O22</f>
        <v>0</v>
      </c>
      <c r="G22">
        <f>'BD de Pessoal'!P22</f>
        <v>0</v>
      </c>
      <c r="H22">
        <f>'BD de Pessoal'!Q22</f>
        <v>0</v>
      </c>
      <c r="I22">
        <f>'BD de Pessoal'!R22</f>
        <v>0</v>
      </c>
      <c r="J22">
        <f>'BD de Pessoal'!S22</f>
        <v>0</v>
      </c>
      <c r="K22">
        <f>'BD de Pessoal'!T22</f>
        <v>0</v>
      </c>
      <c r="L22">
        <f>'BD de Pessoal'!U22</f>
        <v>0</v>
      </c>
    </row>
    <row r="23" spans="1:12" ht="15.75" customHeight="1" x14ac:dyDescent="0.3">
      <c r="A23" t="s">
        <v>8</v>
      </c>
      <c r="B23">
        <v>208</v>
      </c>
      <c r="C23" s="9"/>
      <c r="D23" t="s">
        <v>471</v>
      </c>
      <c r="E23">
        <f>'BD de Pessoal'!N23</f>
        <v>0</v>
      </c>
      <c r="F23">
        <f>'BD de Pessoal'!O23</f>
        <v>0</v>
      </c>
      <c r="G23">
        <f>'BD de Pessoal'!P23</f>
        <v>0</v>
      </c>
      <c r="H23">
        <f>'BD de Pessoal'!Q23</f>
        <v>0</v>
      </c>
      <c r="I23">
        <f>'BD de Pessoal'!R23</f>
        <v>0</v>
      </c>
      <c r="J23">
        <f>'BD de Pessoal'!S23</f>
        <v>0</v>
      </c>
      <c r="K23">
        <f>'BD de Pessoal'!T23</f>
        <v>0</v>
      </c>
      <c r="L23">
        <f>'BD de Pessoal'!U23</f>
        <v>0</v>
      </c>
    </row>
    <row r="24" spans="1:12" ht="15.75" customHeight="1" x14ac:dyDescent="0.3">
      <c r="A24" t="s">
        <v>8</v>
      </c>
      <c r="B24">
        <v>209</v>
      </c>
      <c r="C24" s="9"/>
      <c r="D24" t="s">
        <v>472</v>
      </c>
      <c r="E24">
        <f>'BD de Pessoal'!N24</f>
        <v>1</v>
      </c>
      <c r="F24">
        <f>'BD de Pessoal'!O24</f>
        <v>0</v>
      </c>
      <c r="G24">
        <f>'BD de Pessoal'!P24</f>
        <v>0</v>
      </c>
      <c r="H24">
        <f>'BD de Pessoal'!Q24</f>
        <v>0</v>
      </c>
      <c r="I24">
        <f>'BD de Pessoal'!R24</f>
        <v>1</v>
      </c>
      <c r="J24">
        <f>'BD de Pessoal'!S24</f>
        <v>0</v>
      </c>
      <c r="K24">
        <f>'BD de Pessoal'!T24</f>
        <v>0</v>
      </c>
      <c r="L24">
        <f>'BD de Pessoal'!U24</f>
        <v>0</v>
      </c>
    </row>
    <row r="25" spans="1:12" ht="15.75" customHeight="1" x14ac:dyDescent="0.3">
      <c r="A25" t="s">
        <v>8</v>
      </c>
      <c r="B25">
        <v>210</v>
      </c>
      <c r="C25" s="9"/>
      <c r="D25" t="s">
        <v>473</v>
      </c>
      <c r="E25">
        <f>'BD de Pessoal'!N25</f>
        <v>0</v>
      </c>
      <c r="F25">
        <f>'BD de Pessoal'!O25</f>
        <v>0</v>
      </c>
      <c r="G25">
        <f>'BD de Pessoal'!P25</f>
        <v>0</v>
      </c>
      <c r="H25">
        <f>'BD de Pessoal'!Q25</f>
        <v>0</v>
      </c>
      <c r="I25">
        <f>'BD de Pessoal'!R25</f>
        <v>0</v>
      </c>
      <c r="J25">
        <f>'BD de Pessoal'!S25</f>
        <v>0</v>
      </c>
      <c r="K25">
        <f>'BD de Pessoal'!T25</f>
        <v>0</v>
      </c>
      <c r="L25">
        <f>'BD de Pessoal'!U25</f>
        <v>0</v>
      </c>
    </row>
    <row r="26" spans="1:12" ht="15.75" customHeight="1" x14ac:dyDescent="0.3">
      <c r="A26" t="s">
        <v>8</v>
      </c>
      <c r="B26">
        <v>211</v>
      </c>
      <c r="C26" s="9"/>
      <c r="D26" t="s">
        <v>474</v>
      </c>
      <c r="E26">
        <f>'BD de Pessoal'!N26</f>
        <v>0</v>
      </c>
      <c r="F26">
        <f>'BD de Pessoal'!O26</f>
        <v>0</v>
      </c>
      <c r="G26">
        <f>'BD de Pessoal'!P26</f>
        <v>0</v>
      </c>
      <c r="H26">
        <f>'BD de Pessoal'!Q26</f>
        <v>0</v>
      </c>
      <c r="I26">
        <f>'BD de Pessoal'!R26</f>
        <v>0</v>
      </c>
      <c r="J26">
        <f>'BD de Pessoal'!S26</f>
        <v>0</v>
      </c>
      <c r="K26">
        <f>'BD de Pessoal'!T26</f>
        <v>0</v>
      </c>
      <c r="L26">
        <f>'BD de Pessoal'!U26</f>
        <v>0</v>
      </c>
    </row>
    <row r="27" spans="1:12" ht="15.75" customHeight="1" x14ac:dyDescent="0.3">
      <c r="A27" t="s">
        <v>8</v>
      </c>
      <c r="B27">
        <v>212</v>
      </c>
      <c r="C27" s="9"/>
      <c r="D27" t="s">
        <v>475</v>
      </c>
      <c r="E27">
        <f>'BD de Pessoal'!N27</f>
        <v>0</v>
      </c>
      <c r="F27">
        <f>'BD de Pessoal'!O27</f>
        <v>0</v>
      </c>
      <c r="G27">
        <f>'BD de Pessoal'!P27</f>
        <v>0</v>
      </c>
      <c r="H27">
        <f>'BD de Pessoal'!Q27</f>
        <v>0</v>
      </c>
      <c r="I27">
        <f>'BD de Pessoal'!R27</f>
        <v>0</v>
      </c>
      <c r="J27">
        <f>'BD de Pessoal'!S27</f>
        <v>0</v>
      </c>
      <c r="K27">
        <f>'BD de Pessoal'!T27</f>
        <v>0</v>
      </c>
      <c r="L27">
        <f>'BD de Pessoal'!U27</f>
        <v>0</v>
      </c>
    </row>
    <row r="28" spans="1:12" ht="15.75" customHeight="1" x14ac:dyDescent="0.3">
      <c r="A28" t="s">
        <v>8</v>
      </c>
      <c r="B28">
        <v>213</v>
      </c>
      <c r="C28" s="9"/>
      <c r="D28" t="s">
        <v>476</v>
      </c>
      <c r="E28">
        <f>'BD de Pessoal'!N28</f>
        <v>0</v>
      </c>
      <c r="F28">
        <f>'BD de Pessoal'!O28</f>
        <v>0</v>
      </c>
      <c r="G28">
        <f>'BD de Pessoal'!P28</f>
        <v>0</v>
      </c>
      <c r="H28">
        <f>'BD de Pessoal'!Q28</f>
        <v>0</v>
      </c>
      <c r="I28">
        <f>'BD de Pessoal'!R28</f>
        <v>0</v>
      </c>
      <c r="J28">
        <f>'BD de Pessoal'!S28</f>
        <v>0</v>
      </c>
      <c r="K28">
        <f>'BD de Pessoal'!T28</f>
        <v>0</v>
      </c>
      <c r="L28">
        <f>'BD de Pessoal'!U28</f>
        <v>0</v>
      </c>
    </row>
    <row r="29" spans="1:12" ht="15.75" customHeight="1" x14ac:dyDescent="0.3">
      <c r="A29" t="s">
        <v>8</v>
      </c>
      <c r="B29">
        <v>214</v>
      </c>
      <c r="C29" s="9"/>
      <c r="D29" t="s">
        <v>477</v>
      </c>
      <c r="E29">
        <f>'BD de Pessoal'!N29</f>
        <v>1</v>
      </c>
      <c r="F29">
        <f>'BD de Pessoal'!O29</f>
        <v>0</v>
      </c>
      <c r="G29">
        <f>'BD de Pessoal'!P29</f>
        <v>0</v>
      </c>
      <c r="H29">
        <f>'BD de Pessoal'!Q29</f>
        <v>0</v>
      </c>
      <c r="I29">
        <f>'BD de Pessoal'!R29</f>
        <v>0</v>
      </c>
      <c r="J29">
        <f>'BD de Pessoal'!S29</f>
        <v>0</v>
      </c>
      <c r="K29">
        <f>'BD de Pessoal'!T29</f>
        <v>0</v>
      </c>
      <c r="L29">
        <f>'BD de Pessoal'!U29</f>
        <v>0</v>
      </c>
    </row>
    <row r="30" spans="1:12" ht="15.75" customHeight="1" x14ac:dyDescent="0.3">
      <c r="A30" t="s">
        <v>8</v>
      </c>
      <c r="B30">
        <v>215</v>
      </c>
      <c r="C30" s="9"/>
      <c r="D30" t="s">
        <v>478</v>
      </c>
      <c r="E30">
        <f>'BD de Pessoal'!N30</f>
        <v>1</v>
      </c>
      <c r="F30">
        <f>'BD de Pessoal'!O30</f>
        <v>0</v>
      </c>
      <c r="G30">
        <f>'BD de Pessoal'!P30</f>
        <v>0</v>
      </c>
      <c r="H30">
        <f>'BD de Pessoal'!Q30</f>
        <v>0</v>
      </c>
      <c r="I30">
        <f>'BD de Pessoal'!R30</f>
        <v>1</v>
      </c>
      <c r="J30">
        <f>'BD de Pessoal'!S30</f>
        <v>0</v>
      </c>
      <c r="K30">
        <f>'BD de Pessoal'!T30</f>
        <v>0</v>
      </c>
      <c r="L30">
        <f>'BD de Pessoal'!U30</f>
        <v>0</v>
      </c>
    </row>
    <row r="31" spans="1:12" ht="15.75" customHeight="1" x14ac:dyDescent="0.3">
      <c r="A31" t="s">
        <v>8</v>
      </c>
      <c r="B31">
        <v>216</v>
      </c>
      <c r="C31" s="9"/>
      <c r="D31" t="s">
        <v>479</v>
      </c>
      <c r="E31">
        <f>'BD de Pessoal'!N31</f>
        <v>62</v>
      </c>
      <c r="F31">
        <f>'BD de Pessoal'!O31</f>
        <v>7</v>
      </c>
      <c r="G31">
        <f>'BD de Pessoal'!P31</f>
        <v>0</v>
      </c>
      <c r="H31">
        <f>'BD de Pessoal'!Q31</f>
        <v>5</v>
      </c>
      <c r="I31">
        <f>'BD de Pessoal'!R31</f>
        <v>2</v>
      </c>
      <c r="J31">
        <f>'BD de Pessoal'!S31</f>
        <v>1</v>
      </c>
      <c r="K31">
        <f>'BD de Pessoal'!T31</f>
        <v>0</v>
      </c>
      <c r="L31">
        <f>'BD de Pessoal'!U31</f>
        <v>0</v>
      </c>
    </row>
    <row r="32" spans="1:12" ht="15.75" customHeight="1" x14ac:dyDescent="0.3">
      <c r="A32" t="s">
        <v>8</v>
      </c>
      <c r="B32">
        <v>303</v>
      </c>
      <c r="C32" s="9"/>
      <c r="D32" t="s">
        <v>467</v>
      </c>
      <c r="E32">
        <f>'BD de Pessoal'!N32</f>
        <v>0</v>
      </c>
      <c r="F32">
        <f>'BD de Pessoal'!O32</f>
        <v>0</v>
      </c>
      <c r="G32">
        <f>'BD de Pessoal'!P32</f>
        <v>0</v>
      </c>
      <c r="H32">
        <f>'BD de Pessoal'!Q32</f>
        <v>0</v>
      </c>
      <c r="I32">
        <f>'BD de Pessoal'!R32</f>
        <v>0</v>
      </c>
      <c r="J32">
        <f>'BD de Pessoal'!S32</f>
        <v>0</v>
      </c>
      <c r="K32">
        <f>'BD de Pessoal'!T32</f>
        <v>0</v>
      </c>
      <c r="L32">
        <f>'BD de Pessoal'!U32</f>
        <v>0</v>
      </c>
    </row>
    <row r="33" spans="1:12" ht="15.75" customHeight="1" x14ac:dyDescent="0.3">
      <c r="A33" t="s">
        <v>8</v>
      </c>
      <c r="B33">
        <v>306</v>
      </c>
      <c r="C33" s="9"/>
      <c r="D33" t="s">
        <v>470</v>
      </c>
      <c r="E33">
        <f>'BD de Pessoal'!N33</f>
        <v>0</v>
      </c>
      <c r="F33">
        <f>'BD de Pessoal'!O33</f>
        <v>0</v>
      </c>
      <c r="G33">
        <f>'BD de Pessoal'!P33</f>
        <v>0</v>
      </c>
      <c r="H33">
        <f>'BD de Pessoal'!Q33</f>
        <v>0</v>
      </c>
      <c r="I33">
        <f>'BD de Pessoal'!R33</f>
        <v>0</v>
      </c>
      <c r="J33">
        <f>'BD de Pessoal'!S33</f>
        <v>0</v>
      </c>
      <c r="K33">
        <f>'BD de Pessoal'!T33</f>
        <v>0</v>
      </c>
      <c r="L33">
        <f>'BD de Pessoal'!U33</f>
        <v>0</v>
      </c>
    </row>
    <row r="34" spans="1:12" ht="15.75" customHeight="1" x14ac:dyDescent="0.3">
      <c r="A34" t="s">
        <v>8</v>
      </c>
      <c r="B34">
        <v>307</v>
      </c>
      <c r="C34" s="9"/>
      <c r="D34" t="s">
        <v>471</v>
      </c>
      <c r="E34">
        <f>'BD de Pessoal'!N34</f>
        <v>0</v>
      </c>
      <c r="F34">
        <f>'BD de Pessoal'!O34</f>
        <v>0</v>
      </c>
      <c r="G34">
        <f>'BD de Pessoal'!P34</f>
        <v>0</v>
      </c>
      <c r="H34">
        <f>'BD de Pessoal'!Q34</f>
        <v>0</v>
      </c>
      <c r="I34">
        <f>'BD de Pessoal'!R34</f>
        <v>0</v>
      </c>
      <c r="J34">
        <f>'BD de Pessoal'!S34</f>
        <v>0</v>
      </c>
      <c r="K34">
        <f>'BD de Pessoal'!T34</f>
        <v>0</v>
      </c>
      <c r="L34">
        <f>'BD de Pessoal'!U34</f>
        <v>0</v>
      </c>
    </row>
    <row r="35" spans="1:12" ht="15.75" customHeight="1" x14ac:dyDescent="0.3">
      <c r="A35" t="s">
        <v>8</v>
      </c>
      <c r="B35">
        <v>308</v>
      </c>
      <c r="C35" s="9"/>
      <c r="D35" t="s">
        <v>472</v>
      </c>
      <c r="E35">
        <f>'BD de Pessoal'!N35</f>
        <v>0</v>
      </c>
      <c r="F35">
        <f>'BD de Pessoal'!O35</f>
        <v>0</v>
      </c>
      <c r="G35">
        <f>'BD de Pessoal'!P35</f>
        <v>0</v>
      </c>
      <c r="H35">
        <f>'BD de Pessoal'!Q35</f>
        <v>0</v>
      </c>
      <c r="I35">
        <f>'BD de Pessoal'!R35</f>
        <v>0</v>
      </c>
      <c r="J35">
        <f>'BD de Pessoal'!S35</f>
        <v>0</v>
      </c>
      <c r="K35">
        <f>'BD de Pessoal'!T35</f>
        <v>0</v>
      </c>
      <c r="L35">
        <f>'BD de Pessoal'!U35</f>
        <v>0</v>
      </c>
    </row>
    <row r="36" spans="1:12" ht="15.75" customHeight="1" x14ac:dyDescent="0.3">
      <c r="A36" t="s">
        <v>8</v>
      </c>
      <c r="B36">
        <v>309</v>
      </c>
      <c r="C36" s="9"/>
      <c r="D36" t="s">
        <v>473</v>
      </c>
      <c r="E36">
        <f>'BD de Pessoal'!N36</f>
        <v>0</v>
      </c>
      <c r="F36">
        <f>'BD de Pessoal'!O36</f>
        <v>0</v>
      </c>
      <c r="G36">
        <f>'BD de Pessoal'!P36</f>
        <v>0</v>
      </c>
      <c r="H36">
        <f>'BD de Pessoal'!Q36</f>
        <v>0</v>
      </c>
      <c r="I36">
        <f>'BD de Pessoal'!R36</f>
        <v>0</v>
      </c>
      <c r="J36">
        <f>'BD de Pessoal'!S36</f>
        <v>0</v>
      </c>
      <c r="K36">
        <f>'BD de Pessoal'!T36</f>
        <v>0</v>
      </c>
      <c r="L36">
        <f>'BD de Pessoal'!U36</f>
        <v>0</v>
      </c>
    </row>
    <row r="37" spans="1:12" ht="15.75" customHeight="1" x14ac:dyDescent="0.3">
      <c r="A37" t="s">
        <v>8</v>
      </c>
      <c r="B37">
        <v>310</v>
      </c>
      <c r="C37" s="9"/>
      <c r="D37" t="s">
        <v>474</v>
      </c>
      <c r="E37">
        <f>'BD de Pessoal'!N37</f>
        <v>1</v>
      </c>
      <c r="F37">
        <f>'BD de Pessoal'!O37</f>
        <v>0</v>
      </c>
      <c r="G37">
        <f>'BD de Pessoal'!P37</f>
        <v>0</v>
      </c>
      <c r="H37">
        <f>'BD de Pessoal'!Q37</f>
        <v>1</v>
      </c>
      <c r="I37">
        <f>'BD de Pessoal'!R37</f>
        <v>0</v>
      </c>
      <c r="J37">
        <f>'BD de Pessoal'!S37</f>
        <v>0</v>
      </c>
      <c r="K37">
        <f>'BD de Pessoal'!T37</f>
        <v>0</v>
      </c>
      <c r="L37">
        <f>'BD de Pessoal'!U37</f>
        <v>0</v>
      </c>
    </row>
    <row r="38" spans="1:12" ht="15.75" customHeight="1" x14ac:dyDescent="0.3">
      <c r="A38" t="s">
        <v>8</v>
      </c>
      <c r="B38">
        <v>311</v>
      </c>
      <c r="C38" s="9"/>
      <c r="D38" t="s">
        <v>475</v>
      </c>
      <c r="E38">
        <f>'BD de Pessoal'!N38</f>
        <v>0</v>
      </c>
      <c r="F38">
        <f>'BD de Pessoal'!O38</f>
        <v>0</v>
      </c>
      <c r="G38">
        <f>'BD de Pessoal'!P38</f>
        <v>0</v>
      </c>
      <c r="H38">
        <f>'BD de Pessoal'!Q38</f>
        <v>0</v>
      </c>
      <c r="I38">
        <f>'BD de Pessoal'!R38</f>
        <v>0</v>
      </c>
      <c r="J38">
        <f>'BD de Pessoal'!S38</f>
        <v>0</v>
      </c>
      <c r="K38">
        <f>'BD de Pessoal'!T38</f>
        <v>0</v>
      </c>
      <c r="L38">
        <f>'BD de Pessoal'!U38</f>
        <v>0</v>
      </c>
    </row>
    <row r="39" spans="1:12" ht="15.75" customHeight="1" x14ac:dyDescent="0.3">
      <c r="A39" t="s">
        <v>8</v>
      </c>
      <c r="B39">
        <v>312</v>
      </c>
      <c r="C39" s="9"/>
      <c r="D39" t="s">
        <v>476</v>
      </c>
      <c r="E39">
        <f>'BD de Pessoal'!N39</f>
        <v>0</v>
      </c>
      <c r="F39">
        <f>'BD de Pessoal'!O39</f>
        <v>0</v>
      </c>
      <c r="G39">
        <f>'BD de Pessoal'!P39</f>
        <v>0</v>
      </c>
      <c r="H39">
        <f>'BD de Pessoal'!Q39</f>
        <v>0</v>
      </c>
      <c r="I39">
        <f>'BD de Pessoal'!R39</f>
        <v>0</v>
      </c>
      <c r="J39">
        <f>'BD de Pessoal'!S39</f>
        <v>0</v>
      </c>
      <c r="K39">
        <f>'BD de Pessoal'!T39</f>
        <v>0</v>
      </c>
      <c r="L39">
        <f>'BD de Pessoal'!U39</f>
        <v>0</v>
      </c>
    </row>
    <row r="40" spans="1:12" ht="15.75" customHeight="1" x14ac:dyDescent="0.3">
      <c r="A40" t="s">
        <v>8</v>
      </c>
      <c r="B40">
        <v>313</v>
      </c>
      <c r="C40" s="9"/>
      <c r="D40" t="s">
        <v>477</v>
      </c>
      <c r="E40">
        <f>'BD de Pessoal'!N40</f>
        <v>0</v>
      </c>
      <c r="F40">
        <f>'BD de Pessoal'!O40</f>
        <v>0</v>
      </c>
      <c r="G40">
        <f>'BD de Pessoal'!P40</f>
        <v>0</v>
      </c>
      <c r="H40">
        <f>'BD de Pessoal'!Q40</f>
        <v>0</v>
      </c>
      <c r="I40">
        <f>'BD de Pessoal'!R40</f>
        <v>0</v>
      </c>
      <c r="J40">
        <f>'BD de Pessoal'!S40</f>
        <v>0</v>
      </c>
      <c r="K40">
        <f>'BD de Pessoal'!T40</f>
        <v>0</v>
      </c>
      <c r="L40">
        <f>'BD de Pessoal'!U40</f>
        <v>0</v>
      </c>
    </row>
    <row r="41" spans="1:12" ht="15.75" customHeight="1" x14ac:dyDescent="0.3">
      <c r="A41" t="s">
        <v>8</v>
      </c>
      <c r="B41">
        <v>314</v>
      </c>
      <c r="C41" s="9"/>
      <c r="D41" t="s">
        <v>478</v>
      </c>
      <c r="E41">
        <f>'BD de Pessoal'!N41</f>
        <v>2</v>
      </c>
      <c r="F41">
        <f>'BD de Pessoal'!O41</f>
        <v>0</v>
      </c>
      <c r="G41">
        <f>'BD de Pessoal'!P41</f>
        <v>0</v>
      </c>
      <c r="H41">
        <f>'BD de Pessoal'!Q41</f>
        <v>1</v>
      </c>
      <c r="I41">
        <f>'BD de Pessoal'!R41</f>
        <v>0</v>
      </c>
      <c r="J41">
        <f>'BD de Pessoal'!S41</f>
        <v>0</v>
      </c>
      <c r="K41">
        <f>'BD de Pessoal'!T41</f>
        <v>0</v>
      </c>
      <c r="L41">
        <f>'BD de Pessoal'!U41</f>
        <v>0</v>
      </c>
    </row>
    <row r="42" spans="1:12" ht="15.75" customHeight="1" x14ac:dyDescent="0.3">
      <c r="A42" t="s">
        <v>8</v>
      </c>
      <c r="B42">
        <v>315</v>
      </c>
      <c r="C42" s="9"/>
      <c r="D42" t="s">
        <v>479</v>
      </c>
      <c r="E42">
        <f>'BD de Pessoal'!N42</f>
        <v>0</v>
      </c>
      <c r="F42">
        <f>'BD de Pessoal'!O42</f>
        <v>0</v>
      </c>
      <c r="G42">
        <f>'BD de Pessoal'!P42</f>
        <v>0</v>
      </c>
      <c r="H42">
        <f>'BD de Pessoal'!Q42</f>
        <v>0</v>
      </c>
      <c r="I42">
        <f>'BD de Pessoal'!R42</f>
        <v>1</v>
      </c>
      <c r="J42">
        <f>'BD de Pessoal'!S42</f>
        <v>0</v>
      </c>
      <c r="K42">
        <f>'BD de Pessoal'!T42</f>
        <v>0</v>
      </c>
      <c r="L42">
        <f>'BD de Pessoal'!U42</f>
        <v>0</v>
      </c>
    </row>
    <row r="43" spans="1:12" ht="15.75" customHeight="1" x14ac:dyDescent="0.3">
      <c r="A43" t="s">
        <v>8</v>
      </c>
      <c r="B43">
        <v>316</v>
      </c>
      <c r="C43" s="9"/>
      <c r="D43" t="s">
        <v>480</v>
      </c>
      <c r="E43">
        <f>'BD de Pessoal'!N43</f>
        <v>75</v>
      </c>
      <c r="F43">
        <f>'BD de Pessoal'!O43</f>
        <v>8</v>
      </c>
      <c r="G43">
        <f>'BD de Pessoal'!P43</f>
        <v>0</v>
      </c>
      <c r="H43">
        <f>'BD de Pessoal'!Q43</f>
        <v>7</v>
      </c>
      <c r="I43">
        <f>'BD de Pessoal'!R43</f>
        <v>6</v>
      </c>
      <c r="J43">
        <f>'BD de Pessoal'!S43</f>
        <v>1</v>
      </c>
      <c r="K43">
        <f>'BD de Pessoal'!T43</f>
        <v>0</v>
      </c>
      <c r="L43">
        <f>'BD de Pessoal'!U43</f>
        <v>0</v>
      </c>
    </row>
    <row r="44" spans="1:12" ht="15.75" customHeight="1" x14ac:dyDescent="0.3">
      <c r="A44" t="s">
        <v>8</v>
      </c>
      <c r="B44">
        <v>402</v>
      </c>
      <c r="C44" s="9"/>
      <c r="D44" t="s">
        <v>467</v>
      </c>
      <c r="E44">
        <f>'BD de Pessoal'!N44</f>
        <v>0</v>
      </c>
      <c r="F44">
        <f>'BD de Pessoal'!O44</f>
        <v>0</v>
      </c>
      <c r="G44">
        <f>'BD de Pessoal'!P44</f>
        <v>0</v>
      </c>
      <c r="H44">
        <f>'BD de Pessoal'!Q44</f>
        <v>0</v>
      </c>
      <c r="I44">
        <f>'BD de Pessoal'!R44</f>
        <v>0</v>
      </c>
      <c r="J44">
        <f>'BD de Pessoal'!S44</f>
        <v>0</v>
      </c>
      <c r="K44">
        <f>'BD de Pessoal'!T44</f>
        <v>0</v>
      </c>
      <c r="L44">
        <f>'BD de Pessoal'!U44</f>
        <v>0</v>
      </c>
    </row>
    <row r="45" spans="1:12" ht="15.75" customHeight="1" x14ac:dyDescent="0.3">
      <c r="A45" t="s">
        <v>8</v>
      </c>
      <c r="B45">
        <v>403</v>
      </c>
      <c r="C45" s="9"/>
      <c r="D45" t="s">
        <v>468</v>
      </c>
      <c r="E45">
        <f>'BD de Pessoal'!N45</f>
        <v>0</v>
      </c>
      <c r="F45">
        <f>'BD de Pessoal'!O45</f>
        <v>0</v>
      </c>
      <c r="G45">
        <f>'BD de Pessoal'!P45</f>
        <v>0</v>
      </c>
      <c r="H45">
        <f>'BD de Pessoal'!Q45</f>
        <v>0</v>
      </c>
      <c r="I45">
        <f>'BD de Pessoal'!R45</f>
        <v>0</v>
      </c>
      <c r="J45">
        <f>'BD de Pessoal'!S45</f>
        <v>0</v>
      </c>
      <c r="K45">
        <f>'BD de Pessoal'!T45</f>
        <v>0</v>
      </c>
      <c r="L45">
        <f>'BD de Pessoal'!U45</f>
        <v>0</v>
      </c>
    </row>
    <row r="46" spans="1:12" ht="15.75" customHeight="1" x14ac:dyDescent="0.3">
      <c r="A46" t="s">
        <v>8</v>
      </c>
      <c r="B46">
        <v>404</v>
      </c>
      <c r="C46" s="9"/>
      <c r="D46" t="s">
        <v>469</v>
      </c>
      <c r="E46">
        <f>'BD de Pessoal'!N46</f>
        <v>0</v>
      </c>
      <c r="F46">
        <f>'BD de Pessoal'!O46</f>
        <v>0</v>
      </c>
      <c r="G46">
        <f>'BD de Pessoal'!P46</f>
        <v>0</v>
      </c>
      <c r="H46">
        <f>'BD de Pessoal'!Q46</f>
        <v>0</v>
      </c>
      <c r="I46">
        <f>'BD de Pessoal'!R46</f>
        <v>0</v>
      </c>
      <c r="J46">
        <f>'BD de Pessoal'!S46</f>
        <v>0</v>
      </c>
      <c r="K46">
        <f>'BD de Pessoal'!T46</f>
        <v>0</v>
      </c>
      <c r="L46">
        <f>'BD de Pessoal'!U46</f>
        <v>0</v>
      </c>
    </row>
    <row r="47" spans="1:12" ht="15.75" customHeight="1" x14ac:dyDescent="0.3">
      <c r="A47" t="s">
        <v>8</v>
      </c>
      <c r="B47">
        <v>405</v>
      </c>
      <c r="C47" s="9"/>
      <c r="D47" t="s">
        <v>470</v>
      </c>
      <c r="E47">
        <f>'BD de Pessoal'!N47</f>
        <v>0</v>
      </c>
      <c r="F47">
        <f>'BD de Pessoal'!O47</f>
        <v>0</v>
      </c>
      <c r="G47">
        <f>'BD de Pessoal'!P47</f>
        <v>0</v>
      </c>
      <c r="H47">
        <f>'BD de Pessoal'!Q47</f>
        <v>0</v>
      </c>
      <c r="I47">
        <f>'BD de Pessoal'!R47</f>
        <v>0</v>
      </c>
      <c r="J47">
        <f>'BD de Pessoal'!S47</f>
        <v>0</v>
      </c>
      <c r="K47">
        <f>'BD de Pessoal'!T47</f>
        <v>0</v>
      </c>
      <c r="L47">
        <f>'BD de Pessoal'!U47</f>
        <v>0</v>
      </c>
    </row>
    <row r="48" spans="1:12" ht="15.75" customHeight="1" x14ac:dyDescent="0.3">
      <c r="A48" t="s">
        <v>8</v>
      </c>
      <c r="B48">
        <v>406</v>
      </c>
      <c r="C48" s="9"/>
      <c r="D48" t="s">
        <v>471</v>
      </c>
      <c r="E48">
        <f>'BD de Pessoal'!N48</f>
        <v>0</v>
      </c>
      <c r="F48">
        <f>'BD de Pessoal'!O48</f>
        <v>0</v>
      </c>
      <c r="G48">
        <f>'BD de Pessoal'!P48</f>
        <v>0</v>
      </c>
      <c r="H48">
        <f>'BD de Pessoal'!Q48</f>
        <v>0</v>
      </c>
      <c r="I48">
        <f>'BD de Pessoal'!R48</f>
        <v>0</v>
      </c>
      <c r="J48">
        <f>'BD de Pessoal'!S48</f>
        <v>0</v>
      </c>
      <c r="K48">
        <f>'BD de Pessoal'!T48</f>
        <v>0</v>
      </c>
      <c r="L48">
        <f>'BD de Pessoal'!U48</f>
        <v>0</v>
      </c>
    </row>
    <row r="49" spans="1:12" ht="15.75" customHeight="1" x14ac:dyDescent="0.3">
      <c r="A49" t="s">
        <v>8</v>
      </c>
      <c r="B49">
        <v>407</v>
      </c>
      <c r="C49" s="9"/>
      <c r="D49" t="s">
        <v>472</v>
      </c>
      <c r="E49">
        <f>'BD de Pessoal'!N49</f>
        <v>0</v>
      </c>
      <c r="F49">
        <f>'BD de Pessoal'!O49</f>
        <v>0</v>
      </c>
      <c r="G49">
        <f>'BD de Pessoal'!P49</f>
        <v>0</v>
      </c>
      <c r="H49">
        <f>'BD de Pessoal'!Q49</f>
        <v>0</v>
      </c>
      <c r="I49">
        <f>'BD de Pessoal'!R49</f>
        <v>0</v>
      </c>
      <c r="J49">
        <f>'BD de Pessoal'!S49</f>
        <v>0</v>
      </c>
      <c r="K49">
        <f>'BD de Pessoal'!T49</f>
        <v>0</v>
      </c>
      <c r="L49">
        <f>'BD de Pessoal'!U49</f>
        <v>0</v>
      </c>
    </row>
    <row r="50" spans="1:12" ht="15.75" customHeight="1" x14ac:dyDescent="0.3">
      <c r="A50" t="s">
        <v>8</v>
      </c>
      <c r="B50">
        <v>408</v>
      </c>
      <c r="C50" s="9"/>
      <c r="D50" t="s">
        <v>473</v>
      </c>
      <c r="E50">
        <f>'BD de Pessoal'!N50</f>
        <v>0</v>
      </c>
      <c r="F50">
        <f>'BD de Pessoal'!O50</f>
        <v>0</v>
      </c>
      <c r="G50">
        <f>'BD de Pessoal'!P50</f>
        <v>0</v>
      </c>
      <c r="H50">
        <f>'BD de Pessoal'!Q50</f>
        <v>0</v>
      </c>
      <c r="I50">
        <f>'BD de Pessoal'!R50</f>
        <v>0</v>
      </c>
      <c r="J50">
        <f>'BD de Pessoal'!S50</f>
        <v>0</v>
      </c>
      <c r="K50">
        <f>'BD de Pessoal'!T50</f>
        <v>0</v>
      </c>
      <c r="L50">
        <f>'BD de Pessoal'!U50</f>
        <v>0</v>
      </c>
    </row>
    <row r="51" spans="1:12" ht="15.75" customHeight="1" x14ac:dyDescent="0.3">
      <c r="A51" t="s">
        <v>8</v>
      </c>
      <c r="B51">
        <v>409</v>
      </c>
      <c r="C51" s="9"/>
      <c r="D51" t="s">
        <v>474</v>
      </c>
      <c r="E51">
        <f>'BD de Pessoal'!N51</f>
        <v>0</v>
      </c>
      <c r="F51">
        <f>'BD de Pessoal'!O51</f>
        <v>0</v>
      </c>
      <c r="G51">
        <f>'BD de Pessoal'!P51</f>
        <v>0</v>
      </c>
      <c r="H51">
        <f>'BD de Pessoal'!Q51</f>
        <v>1</v>
      </c>
      <c r="I51">
        <f>'BD de Pessoal'!R51</f>
        <v>1</v>
      </c>
      <c r="J51">
        <f>'BD de Pessoal'!S51</f>
        <v>0</v>
      </c>
      <c r="K51">
        <f>'BD de Pessoal'!T51</f>
        <v>0</v>
      </c>
      <c r="L51">
        <f>'BD de Pessoal'!U51</f>
        <v>0</v>
      </c>
    </row>
    <row r="52" spans="1:12" ht="15.75" customHeight="1" x14ac:dyDescent="0.3">
      <c r="A52" t="s">
        <v>8</v>
      </c>
      <c r="B52">
        <v>410</v>
      </c>
      <c r="C52" s="9"/>
      <c r="D52" t="s">
        <v>475</v>
      </c>
      <c r="E52">
        <f>'BD de Pessoal'!N52</f>
        <v>2</v>
      </c>
      <c r="F52">
        <f>'BD de Pessoal'!O52</f>
        <v>0</v>
      </c>
      <c r="G52">
        <f>'BD de Pessoal'!P52</f>
        <v>0</v>
      </c>
      <c r="H52">
        <f>'BD de Pessoal'!Q52</f>
        <v>1</v>
      </c>
      <c r="I52">
        <f>'BD de Pessoal'!R52</f>
        <v>1</v>
      </c>
      <c r="J52">
        <f>'BD de Pessoal'!S52</f>
        <v>0</v>
      </c>
      <c r="K52">
        <f>'BD de Pessoal'!T52</f>
        <v>0</v>
      </c>
      <c r="L52">
        <f>'BD de Pessoal'!U52</f>
        <v>0</v>
      </c>
    </row>
    <row r="53" spans="1:12" ht="15.75" customHeight="1" x14ac:dyDescent="0.3">
      <c r="A53" t="s">
        <v>8</v>
      </c>
      <c r="B53">
        <v>411</v>
      </c>
      <c r="C53" s="9"/>
      <c r="D53" t="s">
        <v>476</v>
      </c>
      <c r="E53">
        <f>'BD de Pessoal'!N53</f>
        <v>1</v>
      </c>
      <c r="F53">
        <f>'BD de Pessoal'!O53</f>
        <v>1</v>
      </c>
      <c r="G53">
        <f>'BD de Pessoal'!P53</f>
        <v>0</v>
      </c>
      <c r="H53">
        <f>'BD de Pessoal'!Q53</f>
        <v>1</v>
      </c>
      <c r="I53">
        <f>'BD de Pessoal'!R53</f>
        <v>0</v>
      </c>
      <c r="J53">
        <f>'BD de Pessoal'!S53</f>
        <v>0</v>
      </c>
      <c r="K53">
        <f>'BD de Pessoal'!T53</f>
        <v>0</v>
      </c>
      <c r="L53">
        <f>'BD de Pessoal'!U53</f>
        <v>0</v>
      </c>
    </row>
    <row r="54" spans="1:12" ht="15.75" customHeight="1" x14ac:dyDescent="0.3">
      <c r="A54" t="s">
        <v>8</v>
      </c>
      <c r="B54">
        <v>412</v>
      </c>
      <c r="C54" s="9"/>
      <c r="D54" t="s">
        <v>477</v>
      </c>
      <c r="E54">
        <f>'BD de Pessoal'!N54</f>
        <v>2</v>
      </c>
      <c r="F54">
        <f>'BD de Pessoal'!O54</f>
        <v>0</v>
      </c>
      <c r="G54">
        <f>'BD de Pessoal'!P54</f>
        <v>0</v>
      </c>
      <c r="H54">
        <f>'BD de Pessoal'!Q54</f>
        <v>0</v>
      </c>
      <c r="I54">
        <f>'BD de Pessoal'!R54</f>
        <v>0</v>
      </c>
      <c r="J54">
        <f>'BD de Pessoal'!S54</f>
        <v>0</v>
      </c>
      <c r="K54">
        <f>'BD de Pessoal'!T54</f>
        <v>0</v>
      </c>
      <c r="L54">
        <f>'BD de Pessoal'!U54</f>
        <v>0</v>
      </c>
    </row>
    <row r="55" spans="1:12" ht="15.75" customHeight="1" x14ac:dyDescent="0.3">
      <c r="A55" t="s">
        <v>8</v>
      </c>
      <c r="B55">
        <v>413</v>
      </c>
      <c r="C55" s="9"/>
      <c r="D55" t="s">
        <v>478</v>
      </c>
      <c r="E55">
        <f>'BD de Pessoal'!N55</f>
        <v>0</v>
      </c>
      <c r="F55">
        <f>'BD de Pessoal'!O55</f>
        <v>0</v>
      </c>
      <c r="G55">
        <f>'BD de Pessoal'!P55</f>
        <v>0</v>
      </c>
      <c r="H55">
        <f>'BD de Pessoal'!Q55</f>
        <v>0</v>
      </c>
      <c r="I55">
        <f>'BD de Pessoal'!R55</f>
        <v>1</v>
      </c>
      <c r="J55">
        <f>'BD de Pessoal'!S55</f>
        <v>1</v>
      </c>
      <c r="K55">
        <f>'BD de Pessoal'!T55</f>
        <v>0</v>
      </c>
      <c r="L55">
        <f>'BD de Pessoal'!U55</f>
        <v>0</v>
      </c>
    </row>
    <row r="56" spans="1:12" ht="15.75" customHeight="1" x14ac:dyDescent="0.3">
      <c r="A56" t="s">
        <v>8</v>
      </c>
      <c r="B56">
        <v>414</v>
      </c>
      <c r="C56" s="9"/>
      <c r="D56" t="s">
        <v>479</v>
      </c>
      <c r="E56">
        <f>'BD de Pessoal'!N56</f>
        <v>2</v>
      </c>
      <c r="F56">
        <f>'BD de Pessoal'!O56</f>
        <v>1</v>
      </c>
      <c r="G56">
        <f>'BD de Pessoal'!P56</f>
        <v>0</v>
      </c>
      <c r="H56">
        <f>'BD de Pessoal'!Q56</f>
        <v>0</v>
      </c>
      <c r="I56">
        <f>'BD de Pessoal'!R56</f>
        <v>1</v>
      </c>
      <c r="J56">
        <f>'BD de Pessoal'!S56</f>
        <v>1</v>
      </c>
      <c r="K56">
        <f>'BD de Pessoal'!T56</f>
        <v>0</v>
      </c>
      <c r="L56">
        <f>'BD de Pessoal'!U56</f>
        <v>0</v>
      </c>
    </row>
    <row r="57" spans="1:12" ht="15.75" customHeight="1" x14ac:dyDescent="0.3">
      <c r="A57" t="s">
        <v>8</v>
      </c>
      <c r="B57">
        <v>415</v>
      </c>
      <c r="C57" s="9"/>
      <c r="D57" t="s">
        <v>480</v>
      </c>
      <c r="E57">
        <f>'BD de Pessoal'!N57</f>
        <v>4</v>
      </c>
      <c r="F57">
        <f>'BD de Pessoal'!O57</f>
        <v>2</v>
      </c>
      <c r="G57">
        <f>'BD de Pessoal'!P57</f>
        <v>0</v>
      </c>
      <c r="H57">
        <f>'BD de Pessoal'!Q57</f>
        <v>2</v>
      </c>
      <c r="I57">
        <f>'BD de Pessoal'!R57</f>
        <v>3</v>
      </c>
      <c r="J57">
        <f>'BD de Pessoal'!S57</f>
        <v>4</v>
      </c>
      <c r="K57">
        <f>'BD de Pessoal'!T57</f>
        <v>0</v>
      </c>
      <c r="L57">
        <f>'BD de Pessoal'!U57</f>
        <v>0</v>
      </c>
    </row>
    <row r="58" spans="1:12" ht="15.75" customHeight="1" x14ac:dyDescent="0.3">
      <c r="A58" t="s">
        <v>8</v>
      </c>
      <c r="B58">
        <v>416</v>
      </c>
      <c r="C58" s="9"/>
      <c r="D58" t="s">
        <v>481</v>
      </c>
      <c r="E58">
        <f>'BD de Pessoal'!N58</f>
        <v>529</v>
      </c>
      <c r="F58">
        <f>'BD de Pessoal'!O58</f>
        <v>82</v>
      </c>
      <c r="G58">
        <f>'BD de Pessoal'!P58</f>
        <v>0</v>
      </c>
      <c r="H58">
        <f>'BD de Pessoal'!Q58</f>
        <v>154</v>
      </c>
      <c r="I58">
        <f>'BD de Pessoal'!R58</f>
        <v>168</v>
      </c>
      <c r="J58">
        <f>'BD de Pessoal'!S58</f>
        <v>194</v>
      </c>
      <c r="K58">
        <f>'BD de Pessoal'!T58</f>
        <v>11</v>
      </c>
      <c r="L58">
        <f>'BD de Pessoal'!U58</f>
        <v>1</v>
      </c>
    </row>
    <row r="59" spans="1:12" ht="15.75" customHeight="1" x14ac:dyDescent="0.3">
      <c r="A59" t="s">
        <v>13</v>
      </c>
      <c r="B59">
        <v>101</v>
      </c>
      <c r="C59" s="9"/>
      <c r="D59" t="s">
        <v>482</v>
      </c>
      <c r="E59">
        <f>'BD de Pessoal'!N59</f>
        <v>0</v>
      </c>
      <c r="F59">
        <f>'BD de Pessoal'!O59</f>
        <v>0</v>
      </c>
      <c r="G59">
        <f>'BD de Pessoal'!P59</f>
        <v>0</v>
      </c>
      <c r="H59">
        <f>'BD de Pessoal'!Q59</f>
        <v>0</v>
      </c>
      <c r="I59">
        <f>'BD de Pessoal'!R59</f>
        <v>0</v>
      </c>
      <c r="J59">
        <f>'BD de Pessoal'!S59</f>
        <v>0</v>
      </c>
      <c r="K59">
        <f>'BD de Pessoal'!T59</f>
        <v>0</v>
      </c>
      <c r="L59">
        <f>'BD de Pessoal'!U59</f>
        <v>0</v>
      </c>
    </row>
    <row r="60" spans="1:12" ht="15.75" customHeight="1" x14ac:dyDescent="0.3">
      <c r="A60" t="s">
        <v>13</v>
      </c>
      <c r="B60">
        <v>102</v>
      </c>
      <c r="C60" s="9"/>
      <c r="D60" t="s">
        <v>483</v>
      </c>
      <c r="E60">
        <f>'BD de Pessoal'!N60</f>
        <v>2</v>
      </c>
      <c r="F60">
        <f>'BD de Pessoal'!O60</f>
        <v>0</v>
      </c>
      <c r="G60">
        <f>'BD de Pessoal'!P60</f>
        <v>0</v>
      </c>
      <c r="H60">
        <f>'BD de Pessoal'!Q60</f>
        <v>0</v>
      </c>
      <c r="I60">
        <f>'BD de Pessoal'!R60</f>
        <v>0</v>
      </c>
      <c r="J60">
        <f>'BD de Pessoal'!S60</f>
        <v>0</v>
      </c>
      <c r="K60">
        <f>'BD de Pessoal'!T60</f>
        <v>0</v>
      </c>
      <c r="L60">
        <f>'BD de Pessoal'!U60</f>
        <v>0</v>
      </c>
    </row>
    <row r="61" spans="1:12" ht="15.75" customHeight="1" x14ac:dyDescent="0.3">
      <c r="A61" t="s">
        <v>13</v>
      </c>
      <c r="B61">
        <v>103</v>
      </c>
      <c r="C61" s="9"/>
      <c r="D61" t="s">
        <v>484</v>
      </c>
      <c r="E61">
        <f>'BD de Pessoal'!N61</f>
        <v>0</v>
      </c>
      <c r="F61">
        <f>'BD de Pessoal'!O61</f>
        <v>0</v>
      </c>
      <c r="G61">
        <f>'BD de Pessoal'!P61</f>
        <v>0</v>
      </c>
      <c r="H61">
        <f>'BD de Pessoal'!Q61</f>
        <v>0</v>
      </c>
      <c r="I61">
        <f>'BD de Pessoal'!R61</f>
        <v>0</v>
      </c>
      <c r="J61">
        <f>'BD de Pessoal'!S61</f>
        <v>0</v>
      </c>
      <c r="K61">
        <f>'BD de Pessoal'!T61</f>
        <v>0</v>
      </c>
      <c r="L61">
        <f>'BD de Pessoal'!U61</f>
        <v>0</v>
      </c>
    </row>
    <row r="62" spans="1:12" ht="15.75" customHeight="1" x14ac:dyDescent="0.3">
      <c r="A62" t="s">
        <v>13</v>
      </c>
      <c r="B62">
        <v>104</v>
      </c>
      <c r="C62" s="9"/>
      <c r="D62" t="s">
        <v>485</v>
      </c>
      <c r="E62">
        <f>'BD de Pessoal'!N62</f>
        <v>0</v>
      </c>
      <c r="F62">
        <f>'BD de Pessoal'!O62</f>
        <v>0</v>
      </c>
      <c r="G62">
        <f>'BD de Pessoal'!P62</f>
        <v>0</v>
      </c>
      <c r="H62">
        <f>'BD de Pessoal'!Q62</f>
        <v>0</v>
      </c>
      <c r="I62">
        <f>'BD de Pessoal'!R62</f>
        <v>1</v>
      </c>
      <c r="J62">
        <f>'BD de Pessoal'!S62</f>
        <v>0</v>
      </c>
      <c r="K62">
        <f>'BD de Pessoal'!T62</f>
        <v>0</v>
      </c>
      <c r="L62">
        <f>'BD de Pessoal'!U62</f>
        <v>0</v>
      </c>
    </row>
    <row r="63" spans="1:12" ht="15.75" customHeight="1" x14ac:dyDescent="0.3">
      <c r="A63" t="s">
        <v>13</v>
      </c>
      <c r="B63">
        <v>105</v>
      </c>
      <c r="C63" s="9"/>
      <c r="D63" t="s">
        <v>486</v>
      </c>
      <c r="E63">
        <f>'BD de Pessoal'!N63</f>
        <v>0</v>
      </c>
      <c r="F63">
        <f>'BD de Pessoal'!O63</f>
        <v>0</v>
      </c>
      <c r="G63">
        <f>'BD de Pessoal'!P63</f>
        <v>0</v>
      </c>
      <c r="H63">
        <f>'BD de Pessoal'!Q63</f>
        <v>0</v>
      </c>
      <c r="I63">
        <f>'BD de Pessoal'!R63</f>
        <v>0</v>
      </c>
      <c r="J63">
        <f>'BD de Pessoal'!S63</f>
        <v>0</v>
      </c>
      <c r="K63">
        <f>'BD de Pessoal'!T63</f>
        <v>0</v>
      </c>
      <c r="L63">
        <f>'BD de Pessoal'!U63</f>
        <v>0</v>
      </c>
    </row>
    <row r="64" spans="1:12" ht="15.75" customHeight="1" x14ac:dyDescent="0.3">
      <c r="A64" t="s">
        <v>13</v>
      </c>
      <c r="B64">
        <v>106</v>
      </c>
      <c r="C64" s="9"/>
      <c r="D64" t="s">
        <v>487</v>
      </c>
      <c r="E64">
        <f>'BD de Pessoal'!N64</f>
        <v>2</v>
      </c>
      <c r="F64">
        <f>'BD de Pessoal'!O64</f>
        <v>0</v>
      </c>
      <c r="G64">
        <f>'BD de Pessoal'!P64</f>
        <v>0</v>
      </c>
      <c r="H64">
        <f>'BD de Pessoal'!Q64</f>
        <v>0</v>
      </c>
      <c r="I64">
        <f>'BD de Pessoal'!R64</f>
        <v>0</v>
      </c>
      <c r="J64">
        <f>'BD de Pessoal'!S64</f>
        <v>0</v>
      </c>
      <c r="K64">
        <f>'BD de Pessoal'!T64</f>
        <v>0</v>
      </c>
      <c r="L64">
        <f>'BD de Pessoal'!U64</f>
        <v>0</v>
      </c>
    </row>
    <row r="65" spans="1:12" ht="15.75" customHeight="1" x14ac:dyDescent="0.3">
      <c r="A65" t="s">
        <v>13</v>
      </c>
      <c r="B65">
        <v>107</v>
      </c>
      <c r="C65" s="9"/>
      <c r="D65" t="s">
        <v>488</v>
      </c>
      <c r="E65">
        <f>'BD de Pessoal'!N65</f>
        <v>0</v>
      </c>
      <c r="F65">
        <f>'BD de Pessoal'!O65</f>
        <v>0</v>
      </c>
      <c r="G65">
        <f>'BD de Pessoal'!P65</f>
        <v>0</v>
      </c>
      <c r="H65">
        <f>'BD de Pessoal'!Q65</f>
        <v>0</v>
      </c>
      <c r="I65">
        <f>'BD de Pessoal'!R65</f>
        <v>1</v>
      </c>
      <c r="J65">
        <f>'BD de Pessoal'!S65</f>
        <v>0</v>
      </c>
      <c r="K65">
        <f>'BD de Pessoal'!T65</f>
        <v>0</v>
      </c>
      <c r="L65">
        <f>'BD de Pessoal'!U65</f>
        <v>0</v>
      </c>
    </row>
    <row r="66" spans="1:12" ht="15.75" customHeight="1" x14ac:dyDescent="0.3">
      <c r="A66" t="s">
        <v>13</v>
      </c>
      <c r="B66">
        <v>108</v>
      </c>
      <c r="C66" s="9"/>
      <c r="D66" t="s">
        <v>489</v>
      </c>
      <c r="E66">
        <f>'BD de Pessoal'!N66</f>
        <v>0</v>
      </c>
      <c r="F66">
        <f>'BD de Pessoal'!O66</f>
        <v>1</v>
      </c>
      <c r="G66">
        <f>'BD de Pessoal'!P66</f>
        <v>0</v>
      </c>
      <c r="H66">
        <f>'BD de Pessoal'!Q66</f>
        <v>0</v>
      </c>
      <c r="I66">
        <f>'BD de Pessoal'!R66</f>
        <v>0</v>
      </c>
      <c r="J66">
        <f>'BD de Pessoal'!S66</f>
        <v>0</v>
      </c>
      <c r="K66">
        <f>'BD de Pessoal'!T66</f>
        <v>0</v>
      </c>
      <c r="L66">
        <f>'BD de Pessoal'!U66</f>
        <v>0</v>
      </c>
    </row>
    <row r="67" spans="1:12" ht="15.75" customHeight="1" x14ac:dyDescent="0.3">
      <c r="A67" t="s">
        <v>13</v>
      </c>
      <c r="B67">
        <v>109</v>
      </c>
      <c r="C67" s="9"/>
      <c r="D67" t="s">
        <v>490</v>
      </c>
      <c r="E67">
        <f>'BD de Pessoal'!N67</f>
        <v>0</v>
      </c>
      <c r="F67">
        <f>'BD de Pessoal'!O67</f>
        <v>0</v>
      </c>
      <c r="G67">
        <f>'BD de Pessoal'!P67</f>
        <v>0</v>
      </c>
      <c r="H67">
        <f>'BD de Pessoal'!Q67</f>
        <v>0</v>
      </c>
      <c r="I67">
        <f>'BD de Pessoal'!R67</f>
        <v>1</v>
      </c>
      <c r="J67">
        <f>'BD de Pessoal'!S67</f>
        <v>0</v>
      </c>
      <c r="K67">
        <f>'BD de Pessoal'!T67</f>
        <v>0</v>
      </c>
      <c r="L67">
        <f>'BD de Pessoal'!U67</f>
        <v>0</v>
      </c>
    </row>
    <row r="68" spans="1:12" ht="15.75" customHeight="1" x14ac:dyDescent="0.3">
      <c r="A68" t="s">
        <v>13</v>
      </c>
      <c r="B68">
        <v>110</v>
      </c>
      <c r="C68" s="9"/>
      <c r="D68" t="s">
        <v>491</v>
      </c>
      <c r="E68">
        <f>'BD de Pessoal'!N68</f>
        <v>0</v>
      </c>
      <c r="F68">
        <f>'BD de Pessoal'!O68</f>
        <v>0</v>
      </c>
      <c r="G68">
        <f>'BD de Pessoal'!P68</f>
        <v>0</v>
      </c>
      <c r="H68">
        <f>'BD de Pessoal'!Q68</f>
        <v>0</v>
      </c>
      <c r="I68">
        <f>'BD de Pessoal'!R68</f>
        <v>1</v>
      </c>
      <c r="J68">
        <f>'BD de Pessoal'!S68</f>
        <v>0</v>
      </c>
      <c r="K68">
        <f>'BD de Pessoal'!T68</f>
        <v>0</v>
      </c>
      <c r="L68">
        <f>'BD de Pessoal'!U68</f>
        <v>0</v>
      </c>
    </row>
    <row r="69" spans="1:12" ht="15.75" customHeight="1" x14ac:dyDescent="0.3">
      <c r="A69" t="s">
        <v>13</v>
      </c>
      <c r="B69">
        <v>111</v>
      </c>
      <c r="C69" s="9"/>
      <c r="D69" t="s">
        <v>492</v>
      </c>
      <c r="E69">
        <f>'BD de Pessoal'!N69</f>
        <v>0</v>
      </c>
      <c r="F69">
        <f>'BD de Pessoal'!O69</f>
        <v>0</v>
      </c>
      <c r="G69">
        <f>'BD de Pessoal'!P69</f>
        <v>0</v>
      </c>
      <c r="H69">
        <f>'BD de Pessoal'!Q69</f>
        <v>0</v>
      </c>
      <c r="I69">
        <f>'BD de Pessoal'!R69</f>
        <v>0</v>
      </c>
      <c r="J69">
        <f>'BD de Pessoal'!S69</f>
        <v>0</v>
      </c>
      <c r="K69">
        <f>'BD de Pessoal'!T69</f>
        <v>0</v>
      </c>
      <c r="L69">
        <f>'BD de Pessoal'!U69</f>
        <v>0</v>
      </c>
    </row>
    <row r="70" spans="1:12" ht="15.75" customHeight="1" x14ac:dyDescent="0.3">
      <c r="A70" t="s">
        <v>13</v>
      </c>
      <c r="B70">
        <v>112</v>
      </c>
      <c r="C70" s="9"/>
      <c r="D70" t="s">
        <v>493</v>
      </c>
      <c r="E70">
        <f>'BD de Pessoal'!N70</f>
        <v>1</v>
      </c>
      <c r="F70">
        <f>'BD de Pessoal'!O70</f>
        <v>0</v>
      </c>
      <c r="G70">
        <f>'BD de Pessoal'!P70</f>
        <v>0</v>
      </c>
      <c r="H70">
        <f>'BD de Pessoal'!Q70</f>
        <v>0</v>
      </c>
      <c r="I70">
        <f>'BD de Pessoal'!R70</f>
        <v>0</v>
      </c>
      <c r="J70">
        <f>'BD de Pessoal'!S70</f>
        <v>0</v>
      </c>
      <c r="K70">
        <f>'BD de Pessoal'!T70</f>
        <v>0</v>
      </c>
      <c r="L70">
        <f>'BD de Pessoal'!U70</f>
        <v>0</v>
      </c>
    </row>
    <row r="71" spans="1:12" ht="15.75" customHeight="1" x14ac:dyDescent="0.3">
      <c r="A71" t="s">
        <v>13</v>
      </c>
      <c r="B71">
        <v>113</v>
      </c>
      <c r="C71" s="9"/>
      <c r="D71" t="s">
        <v>494</v>
      </c>
      <c r="E71">
        <f>'BD de Pessoal'!N71</f>
        <v>3</v>
      </c>
      <c r="F71">
        <f>'BD de Pessoal'!O71</f>
        <v>0</v>
      </c>
      <c r="G71">
        <f>'BD de Pessoal'!P71</f>
        <v>0</v>
      </c>
      <c r="H71">
        <f>'BD de Pessoal'!Q71</f>
        <v>0</v>
      </c>
      <c r="I71">
        <f>'BD de Pessoal'!R71</f>
        <v>0</v>
      </c>
      <c r="J71">
        <f>'BD de Pessoal'!S71</f>
        <v>0</v>
      </c>
      <c r="K71">
        <f>'BD de Pessoal'!T71</f>
        <v>0</v>
      </c>
      <c r="L71">
        <f>'BD de Pessoal'!U71</f>
        <v>0</v>
      </c>
    </row>
    <row r="72" spans="1:12" ht="15.75" customHeight="1" x14ac:dyDescent="0.3">
      <c r="A72" t="s">
        <v>13</v>
      </c>
      <c r="B72">
        <v>114</v>
      </c>
      <c r="C72" s="9"/>
      <c r="D72" t="s">
        <v>495</v>
      </c>
      <c r="E72">
        <f>'BD de Pessoal'!N72</f>
        <v>6</v>
      </c>
      <c r="F72">
        <f>'BD de Pessoal'!O72</f>
        <v>0</v>
      </c>
      <c r="G72">
        <f>'BD de Pessoal'!P72</f>
        <v>0</v>
      </c>
      <c r="H72">
        <f>'BD de Pessoal'!Q72</f>
        <v>1</v>
      </c>
      <c r="I72">
        <f>'BD de Pessoal'!R72</f>
        <v>0</v>
      </c>
      <c r="J72">
        <f>'BD de Pessoal'!S72</f>
        <v>0</v>
      </c>
      <c r="K72">
        <f>'BD de Pessoal'!T72</f>
        <v>0</v>
      </c>
      <c r="L72">
        <f>'BD de Pessoal'!U72</f>
        <v>0</v>
      </c>
    </row>
    <row r="73" spans="1:12" ht="15.75" customHeight="1" x14ac:dyDescent="0.3">
      <c r="A73" t="s">
        <v>13</v>
      </c>
      <c r="B73">
        <v>115</v>
      </c>
      <c r="C73" s="9"/>
      <c r="D73" t="s">
        <v>496</v>
      </c>
      <c r="E73">
        <f>'BD de Pessoal'!N73</f>
        <v>5</v>
      </c>
      <c r="F73">
        <f>'BD de Pessoal'!O73</f>
        <v>0</v>
      </c>
      <c r="G73">
        <f>'BD de Pessoal'!P73</f>
        <v>0</v>
      </c>
      <c r="H73">
        <f>'BD de Pessoal'!Q73</f>
        <v>0</v>
      </c>
      <c r="I73">
        <f>'BD de Pessoal'!R73</f>
        <v>0</v>
      </c>
      <c r="J73">
        <f>'BD de Pessoal'!S73</f>
        <v>0</v>
      </c>
      <c r="K73">
        <f>'BD de Pessoal'!T73</f>
        <v>0</v>
      </c>
      <c r="L73">
        <f>'BD de Pessoal'!U73</f>
        <v>0</v>
      </c>
    </row>
    <row r="74" spans="1:12" ht="15.75" customHeight="1" x14ac:dyDescent="0.3">
      <c r="A74" t="s">
        <v>13</v>
      </c>
      <c r="B74">
        <v>116</v>
      </c>
      <c r="C74" s="9"/>
      <c r="D74" t="s">
        <v>497</v>
      </c>
      <c r="E74">
        <f>'BD de Pessoal'!N74</f>
        <v>156</v>
      </c>
      <c r="F74">
        <f>'BD de Pessoal'!O74</f>
        <v>11</v>
      </c>
      <c r="G74">
        <f>'BD de Pessoal'!P74</f>
        <v>0</v>
      </c>
      <c r="H74">
        <f>'BD de Pessoal'!Q74</f>
        <v>16</v>
      </c>
      <c r="I74">
        <f>'BD de Pessoal'!R74</f>
        <v>6</v>
      </c>
      <c r="J74">
        <f>'BD de Pessoal'!S74</f>
        <v>2</v>
      </c>
      <c r="K74">
        <f>'BD de Pessoal'!T74</f>
        <v>0</v>
      </c>
      <c r="L74">
        <f>'BD de Pessoal'!U74</f>
        <v>1</v>
      </c>
    </row>
    <row r="75" spans="1:12" ht="15.75" customHeight="1" x14ac:dyDescent="0.3">
      <c r="A75" t="s">
        <v>13</v>
      </c>
      <c r="B75">
        <v>202</v>
      </c>
      <c r="C75" s="9"/>
      <c r="D75" t="s">
        <v>484</v>
      </c>
      <c r="E75">
        <f>'BD de Pessoal'!N75</f>
        <v>0</v>
      </c>
      <c r="F75">
        <f>'BD de Pessoal'!O75</f>
        <v>0</v>
      </c>
      <c r="G75">
        <f>'BD de Pessoal'!P75</f>
        <v>0</v>
      </c>
      <c r="H75">
        <f>'BD de Pessoal'!Q75</f>
        <v>0</v>
      </c>
      <c r="I75">
        <f>'BD de Pessoal'!R75</f>
        <v>0</v>
      </c>
      <c r="J75">
        <f>'BD de Pessoal'!S75</f>
        <v>0</v>
      </c>
      <c r="K75">
        <f>'BD de Pessoal'!T75</f>
        <v>0</v>
      </c>
      <c r="L75">
        <f>'BD de Pessoal'!U75</f>
        <v>0</v>
      </c>
    </row>
    <row r="76" spans="1:12" ht="15.75" customHeight="1" x14ac:dyDescent="0.3">
      <c r="A76" t="s">
        <v>13</v>
      </c>
      <c r="B76">
        <v>203</v>
      </c>
      <c r="C76" s="9"/>
      <c r="D76" t="s">
        <v>485</v>
      </c>
      <c r="E76">
        <f>'BD de Pessoal'!N76</f>
        <v>0</v>
      </c>
      <c r="F76">
        <f>'BD de Pessoal'!O76</f>
        <v>0</v>
      </c>
      <c r="G76">
        <f>'BD de Pessoal'!P76</f>
        <v>0</v>
      </c>
      <c r="H76">
        <f>'BD de Pessoal'!Q76</f>
        <v>0</v>
      </c>
      <c r="I76">
        <f>'BD de Pessoal'!R76</f>
        <v>0</v>
      </c>
      <c r="J76">
        <f>'BD de Pessoal'!S76</f>
        <v>0</v>
      </c>
      <c r="K76">
        <f>'BD de Pessoal'!T76</f>
        <v>0</v>
      </c>
      <c r="L76">
        <f>'BD de Pessoal'!U76</f>
        <v>0</v>
      </c>
    </row>
    <row r="77" spans="1:12" ht="15.75" customHeight="1" x14ac:dyDescent="0.3">
      <c r="A77" t="s">
        <v>13</v>
      </c>
      <c r="B77">
        <v>204</v>
      </c>
      <c r="C77" s="9"/>
      <c r="D77" t="s">
        <v>486</v>
      </c>
      <c r="E77">
        <f>'BD de Pessoal'!N77</f>
        <v>0</v>
      </c>
      <c r="F77">
        <f>'BD de Pessoal'!O77</f>
        <v>0</v>
      </c>
      <c r="G77">
        <f>'BD de Pessoal'!P77</f>
        <v>0</v>
      </c>
      <c r="H77">
        <f>'BD de Pessoal'!Q77</f>
        <v>0</v>
      </c>
      <c r="I77">
        <f>'BD de Pessoal'!R77</f>
        <v>0</v>
      </c>
      <c r="J77">
        <f>'BD de Pessoal'!S77</f>
        <v>0</v>
      </c>
      <c r="K77">
        <f>'BD de Pessoal'!T77</f>
        <v>0</v>
      </c>
      <c r="L77">
        <f>'BD de Pessoal'!U77</f>
        <v>0</v>
      </c>
    </row>
    <row r="78" spans="1:12" ht="15.75" customHeight="1" x14ac:dyDescent="0.3">
      <c r="A78" t="s">
        <v>13</v>
      </c>
      <c r="B78">
        <v>205</v>
      </c>
      <c r="C78" s="9"/>
      <c r="D78" t="s">
        <v>487</v>
      </c>
      <c r="E78">
        <f>'BD de Pessoal'!N78</f>
        <v>0</v>
      </c>
      <c r="F78">
        <f>'BD de Pessoal'!O78</f>
        <v>0</v>
      </c>
      <c r="G78">
        <f>'BD de Pessoal'!P78</f>
        <v>0</v>
      </c>
      <c r="H78">
        <f>'BD de Pessoal'!Q78</f>
        <v>0</v>
      </c>
      <c r="I78">
        <f>'BD de Pessoal'!R78</f>
        <v>0</v>
      </c>
      <c r="J78">
        <f>'BD de Pessoal'!S78</f>
        <v>0</v>
      </c>
      <c r="K78">
        <f>'BD de Pessoal'!T78</f>
        <v>0</v>
      </c>
      <c r="L78">
        <f>'BD de Pessoal'!U78</f>
        <v>0</v>
      </c>
    </row>
    <row r="79" spans="1:12" ht="15.75" customHeight="1" x14ac:dyDescent="0.3">
      <c r="A79" t="s">
        <v>13</v>
      </c>
      <c r="B79">
        <v>206</v>
      </c>
      <c r="C79" s="9"/>
      <c r="D79" t="s">
        <v>488</v>
      </c>
      <c r="E79">
        <f>'BD de Pessoal'!N79</f>
        <v>1</v>
      </c>
      <c r="F79">
        <f>'BD de Pessoal'!O79</f>
        <v>0</v>
      </c>
      <c r="G79">
        <f>'BD de Pessoal'!P79</f>
        <v>0</v>
      </c>
      <c r="H79">
        <f>'BD de Pessoal'!Q79</f>
        <v>0</v>
      </c>
      <c r="I79">
        <f>'BD de Pessoal'!R79</f>
        <v>0</v>
      </c>
      <c r="J79">
        <f>'BD de Pessoal'!S79</f>
        <v>0</v>
      </c>
      <c r="K79">
        <f>'BD de Pessoal'!T79</f>
        <v>0</v>
      </c>
      <c r="L79">
        <f>'BD de Pessoal'!U79</f>
        <v>0</v>
      </c>
    </row>
    <row r="80" spans="1:12" ht="15.75" customHeight="1" x14ac:dyDescent="0.3">
      <c r="A80" t="s">
        <v>13</v>
      </c>
      <c r="B80">
        <v>207</v>
      </c>
      <c r="C80" s="9"/>
      <c r="D80" t="s">
        <v>489</v>
      </c>
      <c r="E80">
        <f>'BD de Pessoal'!N80</f>
        <v>0</v>
      </c>
      <c r="F80">
        <f>'BD de Pessoal'!O80</f>
        <v>0</v>
      </c>
      <c r="G80">
        <f>'BD de Pessoal'!P80</f>
        <v>0</v>
      </c>
      <c r="H80">
        <f>'BD de Pessoal'!Q80</f>
        <v>0</v>
      </c>
      <c r="I80">
        <f>'BD de Pessoal'!R80</f>
        <v>1</v>
      </c>
      <c r="J80">
        <f>'BD de Pessoal'!S80</f>
        <v>0</v>
      </c>
      <c r="K80">
        <f>'BD de Pessoal'!T80</f>
        <v>0</v>
      </c>
      <c r="L80">
        <f>'BD de Pessoal'!U80</f>
        <v>0</v>
      </c>
    </row>
    <row r="81" spans="1:12" ht="15.75" customHeight="1" x14ac:dyDescent="0.3">
      <c r="A81" t="s">
        <v>13</v>
      </c>
      <c r="B81">
        <v>208</v>
      </c>
      <c r="C81" s="9"/>
      <c r="D81" t="s">
        <v>490</v>
      </c>
      <c r="E81">
        <f>'BD de Pessoal'!N81</f>
        <v>0</v>
      </c>
      <c r="F81">
        <f>'BD de Pessoal'!O81</f>
        <v>0</v>
      </c>
      <c r="G81">
        <f>'BD de Pessoal'!P81</f>
        <v>0</v>
      </c>
      <c r="H81">
        <f>'BD de Pessoal'!Q81</f>
        <v>0</v>
      </c>
      <c r="I81">
        <f>'BD de Pessoal'!R81</f>
        <v>0</v>
      </c>
      <c r="J81">
        <f>'BD de Pessoal'!S81</f>
        <v>0</v>
      </c>
      <c r="K81">
        <f>'BD de Pessoal'!T81</f>
        <v>1</v>
      </c>
      <c r="L81">
        <f>'BD de Pessoal'!U81</f>
        <v>0</v>
      </c>
    </row>
    <row r="82" spans="1:12" ht="15.75" customHeight="1" x14ac:dyDescent="0.3">
      <c r="A82" t="s">
        <v>13</v>
      </c>
      <c r="B82">
        <v>209</v>
      </c>
      <c r="C82" s="9"/>
      <c r="D82" t="s">
        <v>491</v>
      </c>
      <c r="E82">
        <f>'BD de Pessoal'!N82</f>
        <v>0</v>
      </c>
      <c r="F82">
        <f>'BD de Pessoal'!O82</f>
        <v>0</v>
      </c>
      <c r="G82">
        <f>'BD de Pessoal'!P82</f>
        <v>0</v>
      </c>
      <c r="H82">
        <f>'BD de Pessoal'!Q82</f>
        <v>0</v>
      </c>
      <c r="I82">
        <f>'BD de Pessoal'!R82</f>
        <v>0</v>
      </c>
      <c r="J82">
        <f>'BD de Pessoal'!S82</f>
        <v>0</v>
      </c>
      <c r="K82">
        <f>'BD de Pessoal'!T82</f>
        <v>0</v>
      </c>
      <c r="L82">
        <f>'BD de Pessoal'!U82</f>
        <v>0</v>
      </c>
    </row>
    <row r="83" spans="1:12" ht="15.75" customHeight="1" x14ac:dyDescent="0.3">
      <c r="A83" t="s">
        <v>13</v>
      </c>
      <c r="B83">
        <v>210</v>
      </c>
      <c r="C83" s="9"/>
      <c r="D83" t="s">
        <v>492</v>
      </c>
      <c r="E83">
        <f>'BD de Pessoal'!N83</f>
        <v>1</v>
      </c>
      <c r="F83">
        <f>'BD de Pessoal'!O83</f>
        <v>0</v>
      </c>
      <c r="G83">
        <f>'BD de Pessoal'!P83</f>
        <v>0</v>
      </c>
      <c r="H83">
        <f>'BD de Pessoal'!Q83</f>
        <v>1</v>
      </c>
      <c r="I83">
        <f>'BD de Pessoal'!R83</f>
        <v>0</v>
      </c>
      <c r="J83">
        <f>'BD de Pessoal'!S83</f>
        <v>0</v>
      </c>
      <c r="K83">
        <f>'BD de Pessoal'!T83</f>
        <v>0</v>
      </c>
      <c r="L83">
        <f>'BD de Pessoal'!U83</f>
        <v>0</v>
      </c>
    </row>
    <row r="84" spans="1:12" ht="15.75" customHeight="1" x14ac:dyDescent="0.3">
      <c r="A84" t="s">
        <v>13</v>
      </c>
      <c r="B84">
        <v>211</v>
      </c>
      <c r="C84" s="9"/>
      <c r="D84" t="s">
        <v>493</v>
      </c>
      <c r="E84">
        <f>'BD de Pessoal'!N84</f>
        <v>1</v>
      </c>
      <c r="F84">
        <f>'BD de Pessoal'!O84</f>
        <v>0</v>
      </c>
      <c r="G84">
        <f>'BD de Pessoal'!P84</f>
        <v>0</v>
      </c>
      <c r="H84">
        <f>'BD de Pessoal'!Q84</f>
        <v>0</v>
      </c>
      <c r="I84">
        <f>'BD de Pessoal'!R84</f>
        <v>0</v>
      </c>
      <c r="J84">
        <f>'BD de Pessoal'!S84</f>
        <v>0</v>
      </c>
      <c r="K84">
        <f>'BD de Pessoal'!T84</f>
        <v>0</v>
      </c>
      <c r="L84">
        <f>'BD de Pessoal'!U84</f>
        <v>0</v>
      </c>
    </row>
    <row r="85" spans="1:12" ht="15.75" customHeight="1" x14ac:dyDescent="0.3">
      <c r="A85" t="s">
        <v>13</v>
      </c>
      <c r="B85">
        <v>212</v>
      </c>
      <c r="C85" s="9"/>
      <c r="D85" t="s">
        <v>494</v>
      </c>
      <c r="E85">
        <f>'BD de Pessoal'!N85</f>
        <v>0</v>
      </c>
      <c r="F85">
        <f>'BD de Pessoal'!O85</f>
        <v>0</v>
      </c>
      <c r="G85">
        <f>'BD de Pessoal'!P85</f>
        <v>0</v>
      </c>
      <c r="H85">
        <f>'BD de Pessoal'!Q85</f>
        <v>0</v>
      </c>
      <c r="I85">
        <f>'BD de Pessoal'!R85</f>
        <v>0</v>
      </c>
      <c r="J85">
        <f>'BD de Pessoal'!S85</f>
        <v>1</v>
      </c>
      <c r="K85">
        <f>'BD de Pessoal'!T85</f>
        <v>0</v>
      </c>
      <c r="L85">
        <f>'BD de Pessoal'!U85</f>
        <v>0</v>
      </c>
    </row>
    <row r="86" spans="1:12" ht="15.75" customHeight="1" x14ac:dyDescent="0.3">
      <c r="A86" t="s">
        <v>13</v>
      </c>
      <c r="B86">
        <v>213</v>
      </c>
      <c r="C86" s="9"/>
      <c r="D86" t="s">
        <v>495</v>
      </c>
      <c r="E86">
        <f>'BD de Pessoal'!N86</f>
        <v>0</v>
      </c>
      <c r="F86">
        <f>'BD de Pessoal'!O86</f>
        <v>0</v>
      </c>
      <c r="G86">
        <f>'BD de Pessoal'!P86</f>
        <v>0</v>
      </c>
      <c r="H86">
        <f>'BD de Pessoal'!Q86</f>
        <v>0</v>
      </c>
      <c r="I86">
        <f>'BD de Pessoal'!R86</f>
        <v>0</v>
      </c>
      <c r="J86">
        <f>'BD de Pessoal'!S86</f>
        <v>0</v>
      </c>
      <c r="K86">
        <f>'BD de Pessoal'!T86</f>
        <v>0</v>
      </c>
      <c r="L86">
        <f>'BD de Pessoal'!U86</f>
        <v>0</v>
      </c>
    </row>
    <row r="87" spans="1:12" ht="15.75" customHeight="1" x14ac:dyDescent="0.3">
      <c r="A87" t="s">
        <v>13</v>
      </c>
      <c r="B87">
        <v>214</v>
      </c>
      <c r="C87" s="9"/>
      <c r="D87" t="s">
        <v>496</v>
      </c>
      <c r="E87">
        <f>'BD de Pessoal'!N87</f>
        <v>1</v>
      </c>
      <c r="F87">
        <f>'BD de Pessoal'!O87</f>
        <v>0</v>
      </c>
      <c r="G87">
        <f>'BD de Pessoal'!P87</f>
        <v>0</v>
      </c>
      <c r="H87">
        <f>'BD de Pessoal'!Q87</f>
        <v>0</v>
      </c>
      <c r="I87">
        <f>'BD de Pessoal'!R87</f>
        <v>0</v>
      </c>
      <c r="J87">
        <f>'BD de Pessoal'!S87</f>
        <v>0</v>
      </c>
      <c r="K87">
        <f>'BD de Pessoal'!T87</f>
        <v>0</v>
      </c>
      <c r="L87">
        <f>'BD de Pessoal'!U87</f>
        <v>0</v>
      </c>
    </row>
    <row r="88" spans="1:12" ht="15.75" customHeight="1" x14ac:dyDescent="0.3">
      <c r="A88" t="s">
        <v>13</v>
      </c>
      <c r="B88">
        <v>215</v>
      </c>
      <c r="C88" s="9"/>
      <c r="D88" t="s">
        <v>497</v>
      </c>
      <c r="E88">
        <f>'BD de Pessoal'!N88</f>
        <v>3</v>
      </c>
      <c r="F88">
        <f>'BD de Pessoal'!O88</f>
        <v>0</v>
      </c>
      <c r="G88">
        <f>'BD de Pessoal'!P88</f>
        <v>0</v>
      </c>
      <c r="H88">
        <f>'BD de Pessoal'!Q88</f>
        <v>1</v>
      </c>
      <c r="I88">
        <f>'BD de Pessoal'!R88</f>
        <v>0</v>
      </c>
      <c r="J88">
        <f>'BD de Pessoal'!S88</f>
        <v>0</v>
      </c>
      <c r="K88">
        <f>'BD de Pessoal'!T88</f>
        <v>0</v>
      </c>
      <c r="L88">
        <f>'BD de Pessoal'!U88</f>
        <v>0</v>
      </c>
    </row>
    <row r="89" spans="1:12" ht="15.75" customHeight="1" x14ac:dyDescent="0.3">
      <c r="A89" t="s">
        <v>13</v>
      </c>
      <c r="B89">
        <v>216</v>
      </c>
      <c r="C89" s="9"/>
      <c r="D89" t="s">
        <v>498</v>
      </c>
      <c r="E89">
        <f>'BD de Pessoal'!N89</f>
        <v>118</v>
      </c>
      <c r="F89">
        <f>'BD de Pessoal'!O89</f>
        <v>12</v>
      </c>
      <c r="G89">
        <f>'BD de Pessoal'!P89</f>
        <v>0</v>
      </c>
      <c r="H89">
        <f>'BD de Pessoal'!Q89</f>
        <v>13</v>
      </c>
      <c r="I89">
        <f>'BD de Pessoal'!R89</f>
        <v>11</v>
      </c>
      <c r="J89">
        <f>'BD de Pessoal'!S89</f>
        <v>7</v>
      </c>
      <c r="K89">
        <f>'BD de Pessoal'!T89</f>
        <v>3</v>
      </c>
      <c r="L89">
        <f>'BD de Pessoal'!U89</f>
        <v>0</v>
      </c>
    </row>
    <row r="90" spans="1:12" ht="15.75" customHeight="1" x14ac:dyDescent="0.3">
      <c r="A90" t="s">
        <v>13</v>
      </c>
      <c r="B90">
        <v>303</v>
      </c>
      <c r="C90" s="9"/>
      <c r="D90" t="s">
        <v>486</v>
      </c>
      <c r="E90">
        <f>'BD de Pessoal'!N90</f>
        <v>0</v>
      </c>
      <c r="F90">
        <f>'BD de Pessoal'!O90</f>
        <v>0</v>
      </c>
      <c r="G90">
        <f>'BD de Pessoal'!P90</f>
        <v>0</v>
      </c>
      <c r="H90">
        <f>'BD de Pessoal'!Q90</f>
        <v>0</v>
      </c>
      <c r="I90">
        <f>'BD de Pessoal'!R90</f>
        <v>0</v>
      </c>
      <c r="J90">
        <f>'BD de Pessoal'!S90</f>
        <v>0</v>
      </c>
      <c r="K90">
        <f>'BD de Pessoal'!T90</f>
        <v>0</v>
      </c>
      <c r="L90">
        <f>'BD de Pessoal'!U90</f>
        <v>0</v>
      </c>
    </row>
    <row r="91" spans="1:12" ht="15.75" customHeight="1" x14ac:dyDescent="0.3">
      <c r="A91" t="s">
        <v>13</v>
      </c>
      <c r="B91">
        <v>304</v>
      </c>
      <c r="C91" s="9"/>
      <c r="D91" t="s">
        <v>487</v>
      </c>
      <c r="E91">
        <f>'BD de Pessoal'!N91</f>
        <v>0</v>
      </c>
      <c r="F91">
        <f>'BD de Pessoal'!O91</f>
        <v>0</v>
      </c>
      <c r="G91">
        <f>'BD de Pessoal'!P91</f>
        <v>0</v>
      </c>
      <c r="H91">
        <f>'BD de Pessoal'!Q91</f>
        <v>0</v>
      </c>
      <c r="I91">
        <f>'BD de Pessoal'!R91</f>
        <v>0</v>
      </c>
      <c r="J91">
        <f>'BD de Pessoal'!S91</f>
        <v>0</v>
      </c>
      <c r="K91">
        <f>'BD de Pessoal'!T91</f>
        <v>0</v>
      </c>
      <c r="L91">
        <f>'BD de Pessoal'!U91</f>
        <v>0</v>
      </c>
    </row>
    <row r="92" spans="1:12" ht="15.75" customHeight="1" x14ac:dyDescent="0.3">
      <c r="A92" t="s">
        <v>13</v>
      </c>
      <c r="B92">
        <v>305</v>
      </c>
      <c r="C92" s="9"/>
      <c r="D92" t="s">
        <v>488</v>
      </c>
      <c r="E92">
        <f>'BD de Pessoal'!N92</f>
        <v>0</v>
      </c>
      <c r="F92">
        <f>'BD de Pessoal'!O92</f>
        <v>0</v>
      </c>
      <c r="G92">
        <f>'BD de Pessoal'!P92</f>
        <v>0</v>
      </c>
      <c r="H92">
        <f>'BD de Pessoal'!Q92</f>
        <v>0</v>
      </c>
      <c r="I92">
        <f>'BD de Pessoal'!R92</f>
        <v>1</v>
      </c>
      <c r="J92">
        <f>'BD de Pessoal'!S92</f>
        <v>0</v>
      </c>
      <c r="K92">
        <f>'BD de Pessoal'!T92</f>
        <v>0</v>
      </c>
      <c r="L92">
        <f>'BD de Pessoal'!U92</f>
        <v>0</v>
      </c>
    </row>
    <row r="93" spans="1:12" ht="15.75" customHeight="1" x14ac:dyDescent="0.3">
      <c r="A93" t="s">
        <v>13</v>
      </c>
      <c r="B93">
        <v>306</v>
      </c>
      <c r="C93" s="9"/>
      <c r="D93" t="s">
        <v>489</v>
      </c>
      <c r="E93">
        <f>'BD de Pessoal'!N93</f>
        <v>0</v>
      </c>
      <c r="F93">
        <f>'BD de Pessoal'!O93</f>
        <v>0</v>
      </c>
      <c r="G93">
        <f>'BD de Pessoal'!P93</f>
        <v>0</v>
      </c>
      <c r="H93">
        <f>'BD de Pessoal'!Q93</f>
        <v>0</v>
      </c>
      <c r="I93">
        <f>'BD de Pessoal'!R93</f>
        <v>0</v>
      </c>
      <c r="J93">
        <f>'BD de Pessoal'!S93</f>
        <v>0</v>
      </c>
      <c r="K93">
        <f>'BD de Pessoal'!T93</f>
        <v>0</v>
      </c>
      <c r="L93">
        <f>'BD de Pessoal'!U93</f>
        <v>0</v>
      </c>
    </row>
    <row r="94" spans="1:12" ht="15.75" customHeight="1" x14ac:dyDescent="0.3">
      <c r="A94" t="s">
        <v>13</v>
      </c>
      <c r="B94">
        <v>307</v>
      </c>
      <c r="C94" s="9"/>
      <c r="D94" t="s">
        <v>490</v>
      </c>
      <c r="E94">
        <f>'BD de Pessoal'!N94</f>
        <v>0</v>
      </c>
      <c r="F94">
        <f>'BD de Pessoal'!O94</f>
        <v>0</v>
      </c>
      <c r="G94">
        <f>'BD de Pessoal'!P94</f>
        <v>0</v>
      </c>
      <c r="H94">
        <f>'BD de Pessoal'!Q94</f>
        <v>0</v>
      </c>
      <c r="I94">
        <f>'BD de Pessoal'!R94</f>
        <v>0</v>
      </c>
      <c r="J94">
        <f>'BD de Pessoal'!S94</f>
        <v>0</v>
      </c>
      <c r="K94">
        <f>'BD de Pessoal'!T94</f>
        <v>0</v>
      </c>
      <c r="L94">
        <f>'BD de Pessoal'!U94</f>
        <v>0</v>
      </c>
    </row>
    <row r="95" spans="1:12" ht="15.75" customHeight="1" x14ac:dyDescent="0.3">
      <c r="A95" t="s">
        <v>13</v>
      </c>
      <c r="B95">
        <v>308</v>
      </c>
      <c r="C95" s="9"/>
      <c r="D95" t="s">
        <v>491</v>
      </c>
      <c r="E95">
        <f>'BD de Pessoal'!N95</f>
        <v>1</v>
      </c>
      <c r="F95">
        <f>'BD de Pessoal'!O95</f>
        <v>0</v>
      </c>
      <c r="G95">
        <f>'BD de Pessoal'!P95</f>
        <v>0</v>
      </c>
      <c r="H95">
        <f>'BD de Pessoal'!Q95</f>
        <v>0</v>
      </c>
      <c r="I95">
        <f>'BD de Pessoal'!R95</f>
        <v>2</v>
      </c>
      <c r="J95">
        <f>'BD de Pessoal'!S95</f>
        <v>0</v>
      </c>
      <c r="K95">
        <f>'BD de Pessoal'!T95</f>
        <v>0</v>
      </c>
      <c r="L95">
        <f>'BD de Pessoal'!U95</f>
        <v>0</v>
      </c>
    </row>
    <row r="96" spans="1:12" ht="15.75" customHeight="1" x14ac:dyDescent="0.3">
      <c r="A96" t="s">
        <v>13</v>
      </c>
      <c r="B96">
        <v>309</v>
      </c>
      <c r="C96" s="9"/>
      <c r="D96" t="s">
        <v>492</v>
      </c>
      <c r="E96">
        <f>'BD de Pessoal'!N96</f>
        <v>1</v>
      </c>
      <c r="F96">
        <f>'BD de Pessoal'!O96</f>
        <v>0</v>
      </c>
      <c r="G96">
        <f>'BD de Pessoal'!P96</f>
        <v>0</v>
      </c>
      <c r="H96">
        <f>'BD de Pessoal'!Q96</f>
        <v>0</v>
      </c>
      <c r="I96">
        <f>'BD de Pessoal'!R96</f>
        <v>0</v>
      </c>
      <c r="J96">
        <f>'BD de Pessoal'!S96</f>
        <v>0</v>
      </c>
      <c r="K96">
        <f>'BD de Pessoal'!T96</f>
        <v>1</v>
      </c>
      <c r="L96">
        <f>'BD de Pessoal'!U96</f>
        <v>0</v>
      </c>
    </row>
    <row r="97" spans="1:12" ht="15.75" customHeight="1" x14ac:dyDescent="0.3">
      <c r="A97" t="s">
        <v>13</v>
      </c>
      <c r="B97">
        <v>310</v>
      </c>
      <c r="C97" s="9"/>
      <c r="D97" t="s">
        <v>493</v>
      </c>
      <c r="E97">
        <f>'BD de Pessoal'!N97</f>
        <v>1</v>
      </c>
      <c r="F97">
        <f>'BD de Pessoal'!O97</f>
        <v>0</v>
      </c>
      <c r="G97">
        <f>'BD de Pessoal'!P97</f>
        <v>0</v>
      </c>
      <c r="H97">
        <f>'BD de Pessoal'!Q97</f>
        <v>0</v>
      </c>
      <c r="I97">
        <f>'BD de Pessoal'!R97</f>
        <v>1</v>
      </c>
      <c r="J97">
        <f>'BD de Pessoal'!S97</f>
        <v>0</v>
      </c>
      <c r="K97">
        <f>'BD de Pessoal'!T97</f>
        <v>0</v>
      </c>
      <c r="L97">
        <f>'BD de Pessoal'!U97</f>
        <v>0</v>
      </c>
    </row>
    <row r="98" spans="1:12" ht="15.75" customHeight="1" x14ac:dyDescent="0.3">
      <c r="A98" t="s">
        <v>13</v>
      </c>
      <c r="B98">
        <v>311</v>
      </c>
      <c r="C98" s="9"/>
      <c r="D98" t="s">
        <v>494</v>
      </c>
      <c r="E98">
        <f>'BD de Pessoal'!N98</f>
        <v>1</v>
      </c>
      <c r="F98">
        <f>'BD de Pessoal'!O98</f>
        <v>0</v>
      </c>
      <c r="G98">
        <f>'BD de Pessoal'!P98</f>
        <v>0</v>
      </c>
      <c r="H98">
        <f>'BD de Pessoal'!Q98</f>
        <v>0</v>
      </c>
      <c r="I98">
        <f>'BD de Pessoal'!R98</f>
        <v>0</v>
      </c>
      <c r="J98">
        <f>'BD de Pessoal'!S98</f>
        <v>0</v>
      </c>
      <c r="K98">
        <f>'BD de Pessoal'!T98</f>
        <v>1</v>
      </c>
      <c r="L98">
        <f>'BD de Pessoal'!U98</f>
        <v>0</v>
      </c>
    </row>
    <row r="99" spans="1:12" ht="15.75" customHeight="1" x14ac:dyDescent="0.3">
      <c r="A99" t="s">
        <v>13</v>
      </c>
      <c r="B99">
        <v>312</v>
      </c>
      <c r="C99" s="9"/>
      <c r="D99" t="s">
        <v>495</v>
      </c>
      <c r="E99">
        <f>'BD de Pessoal'!N99</f>
        <v>0</v>
      </c>
      <c r="F99">
        <f>'BD de Pessoal'!O99</f>
        <v>0</v>
      </c>
      <c r="G99">
        <f>'BD de Pessoal'!P99</f>
        <v>0</v>
      </c>
      <c r="H99">
        <f>'BD de Pessoal'!Q99</f>
        <v>0</v>
      </c>
      <c r="I99">
        <f>'BD de Pessoal'!R99</f>
        <v>0</v>
      </c>
      <c r="J99">
        <f>'BD de Pessoal'!S99</f>
        <v>0</v>
      </c>
      <c r="K99">
        <f>'BD de Pessoal'!T99</f>
        <v>0</v>
      </c>
      <c r="L99">
        <f>'BD de Pessoal'!U99</f>
        <v>0</v>
      </c>
    </row>
    <row r="100" spans="1:12" ht="15.75" customHeight="1" x14ac:dyDescent="0.3">
      <c r="A100" t="s">
        <v>13</v>
      </c>
      <c r="B100">
        <v>313</v>
      </c>
      <c r="C100" s="9"/>
      <c r="D100" t="s">
        <v>496</v>
      </c>
      <c r="E100">
        <f>'BD de Pessoal'!N100</f>
        <v>0</v>
      </c>
      <c r="F100">
        <f>'BD de Pessoal'!O100</f>
        <v>0</v>
      </c>
      <c r="G100">
        <f>'BD de Pessoal'!P100</f>
        <v>0</v>
      </c>
      <c r="H100">
        <f>'BD de Pessoal'!Q100</f>
        <v>0</v>
      </c>
      <c r="I100">
        <f>'BD de Pessoal'!R100</f>
        <v>0</v>
      </c>
      <c r="J100">
        <f>'BD de Pessoal'!S100</f>
        <v>0</v>
      </c>
      <c r="K100">
        <f>'BD de Pessoal'!T100</f>
        <v>0</v>
      </c>
      <c r="L100">
        <f>'BD de Pessoal'!U100</f>
        <v>0</v>
      </c>
    </row>
    <row r="101" spans="1:12" ht="15.75" customHeight="1" x14ac:dyDescent="0.3">
      <c r="A101" t="s">
        <v>13</v>
      </c>
      <c r="B101">
        <v>314</v>
      </c>
      <c r="C101" s="9"/>
      <c r="D101" t="s">
        <v>497</v>
      </c>
      <c r="E101">
        <f>'BD de Pessoal'!N101</f>
        <v>2</v>
      </c>
      <c r="F101">
        <f>'BD de Pessoal'!O101</f>
        <v>0</v>
      </c>
      <c r="G101">
        <f>'BD de Pessoal'!P101</f>
        <v>0</v>
      </c>
      <c r="H101">
        <f>'BD de Pessoal'!Q101</f>
        <v>0</v>
      </c>
      <c r="I101">
        <f>'BD de Pessoal'!R101</f>
        <v>1</v>
      </c>
      <c r="J101">
        <f>'BD de Pessoal'!S101</f>
        <v>0</v>
      </c>
      <c r="K101">
        <f>'BD de Pessoal'!T101</f>
        <v>0</v>
      </c>
      <c r="L101">
        <f>'BD de Pessoal'!U101</f>
        <v>0</v>
      </c>
    </row>
    <row r="102" spans="1:12" ht="15.75" customHeight="1" x14ac:dyDescent="0.3">
      <c r="A102" t="s">
        <v>13</v>
      </c>
      <c r="B102">
        <v>315</v>
      </c>
      <c r="C102" s="9"/>
      <c r="D102" t="s">
        <v>498</v>
      </c>
      <c r="E102">
        <f>'BD de Pessoal'!N102</f>
        <v>2</v>
      </c>
      <c r="F102">
        <f>'BD de Pessoal'!O102</f>
        <v>0</v>
      </c>
      <c r="G102">
        <f>'BD de Pessoal'!P102</f>
        <v>0</v>
      </c>
      <c r="H102">
        <f>'BD de Pessoal'!Q102</f>
        <v>2</v>
      </c>
      <c r="I102">
        <f>'BD de Pessoal'!R102</f>
        <v>0</v>
      </c>
      <c r="J102">
        <f>'BD de Pessoal'!S102</f>
        <v>2</v>
      </c>
      <c r="K102">
        <f>'BD de Pessoal'!T102</f>
        <v>1</v>
      </c>
      <c r="L102">
        <f>'BD de Pessoal'!U102</f>
        <v>0</v>
      </c>
    </row>
    <row r="103" spans="1:12" ht="15.75" customHeight="1" x14ac:dyDescent="0.3">
      <c r="A103" t="s">
        <v>13</v>
      </c>
      <c r="B103">
        <v>316</v>
      </c>
      <c r="C103" s="9"/>
      <c r="D103" t="s">
        <v>499</v>
      </c>
      <c r="E103">
        <f>'BD de Pessoal'!N103</f>
        <v>152</v>
      </c>
      <c r="F103">
        <f>'BD de Pessoal'!O103</f>
        <v>14</v>
      </c>
      <c r="G103">
        <f>'BD de Pessoal'!P103</f>
        <v>0</v>
      </c>
      <c r="H103">
        <f>'BD de Pessoal'!Q103</f>
        <v>25</v>
      </c>
      <c r="I103">
        <f>'BD de Pessoal'!R103</f>
        <v>23</v>
      </c>
      <c r="J103">
        <f>'BD de Pessoal'!S103</f>
        <v>11</v>
      </c>
      <c r="K103">
        <f>'BD de Pessoal'!T103</f>
        <v>1</v>
      </c>
      <c r="L103">
        <f>'BD de Pessoal'!U103</f>
        <v>0</v>
      </c>
    </row>
    <row r="104" spans="1:12" ht="15.75" customHeight="1" x14ac:dyDescent="0.3">
      <c r="A104" t="s">
        <v>13</v>
      </c>
      <c r="B104">
        <v>401</v>
      </c>
      <c r="C104" s="9"/>
      <c r="D104" t="s">
        <v>485</v>
      </c>
      <c r="E104">
        <f>'BD de Pessoal'!N104</f>
        <v>0</v>
      </c>
      <c r="F104">
        <f>'BD de Pessoal'!O104</f>
        <v>0</v>
      </c>
      <c r="G104">
        <f>'BD de Pessoal'!P104</f>
        <v>0</v>
      </c>
      <c r="H104">
        <f>'BD de Pessoal'!Q104</f>
        <v>0</v>
      </c>
      <c r="I104">
        <f>'BD de Pessoal'!R104</f>
        <v>0</v>
      </c>
      <c r="J104">
        <f>'BD de Pessoal'!S104</f>
        <v>0</v>
      </c>
      <c r="K104">
        <f>'BD de Pessoal'!T104</f>
        <v>0</v>
      </c>
      <c r="L104">
        <f>'BD de Pessoal'!U104</f>
        <v>0</v>
      </c>
    </row>
    <row r="105" spans="1:12" ht="15.75" customHeight="1" x14ac:dyDescent="0.3">
      <c r="A105" t="s">
        <v>13</v>
      </c>
      <c r="B105">
        <v>404</v>
      </c>
      <c r="C105" s="9"/>
      <c r="D105" t="s">
        <v>488</v>
      </c>
      <c r="E105">
        <f>'BD de Pessoal'!N105</f>
        <v>0</v>
      </c>
      <c r="F105">
        <f>'BD de Pessoal'!O105</f>
        <v>0</v>
      </c>
      <c r="G105">
        <f>'BD de Pessoal'!P105</f>
        <v>0</v>
      </c>
      <c r="H105">
        <f>'BD de Pessoal'!Q105</f>
        <v>0</v>
      </c>
      <c r="I105">
        <f>'BD de Pessoal'!R105</f>
        <v>0</v>
      </c>
      <c r="J105">
        <f>'BD de Pessoal'!S105</f>
        <v>0</v>
      </c>
      <c r="K105">
        <f>'BD de Pessoal'!T105</f>
        <v>0</v>
      </c>
      <c r="L105">
        <f>'BD de Pessoal'!U105</f>
        <v>0</v>
      </c>
    </row>
    <row r="106" spans="1:12" ht="15.75" customHeight="1" x14ac:dyDescent="0.3">
      <c r="A106" t="s">
        <v>13</v>
      </c>
      <c r="B106">
        <v>405</v>
      </c>
      <c r="C106" s="9"/>
      <c r="D106" t="s">
        <v>489</v>
      </c>
      <c r="E106">
        <f>'BD de Pessoal'!N106</f>
        <v>0</v>
      </c>
      <c r="F106">
        <f>'BD de Pessoal'!O106</f>
        <v>0</v>
      </c>
      <c r="G106">
        <f>'BD de Pessoal'!P106</f>
        <v>0</v>
      </c>
      <c r="H106">
        <f>'BD de Pessoal'!Q106</f>
        <v>0</v>
      </c>
      <c r="I106">
        <f>'BD de Pessoal'!R106</f>
        <v>0</v>
      </c>
      <c r="J106">
        <f>'BD de Pessoal'!S106</f>
        <v>1</v>
      </c>
      <c r="K106">
        <f>'BD de Pessoal'!T106</f>
        <v>2</v>
      </c>
      <c r="L106">
        <f>'BD de Pessoal'!U106</f>
        <v>1</v>
      </c>
    </row>
    <row r="107" spans="1:12" ht="15.75" customHeight="1" x14ac:dyDescent="0.3">
      <c r="A107" t="s">
        <v>13</v>
      </c>
      <c r="B107">
        <v>406</v>
      </c>
      <c r="C107" s="9"/>
      <c r="D107" t="s">
        <v>490</v>
      </c>
      <c r="E107">
        <f>'BD de Pessoal'!N107</f>
        <v>0</v>
      </c>
      <c r="F107">
        <f>'BD de Pessoal'!O107</f>
        <v>0</v>
      </c>
      <c r="G107">
        <f>'BD de Pessoal'!P107</f>
        <v>0</v>
      </c>
      <c r="H107">
        <f>'BD de Pessoal'!Q107</f>
        <v>0</v>
      </c>
      <c r="I107">
        <f>'BD de Pessoal'!R107</f>
        <v>1</v>
      </c>
      <c r="J107">
        <f>'BD de Pessoal'!S107</f>
        <v>0</v>
      </c>
      <c r="K107">
        <f>'BD de Pessoal'!T107</f>
        <v>1</v>
      </c>
      <c r="L107">
        <f>'BD de Pessoal'!U107</f>
        <v>0</v>
      </c>
    </row>
    <row r="108" spans="1:12" ht="15.75" customHeight="1" x14ac:dyDescent="0.3">
      <c r="A108" t="s">
        <v>13</v>
      </c>
      <c r="B108">
        <v>407</v>
      </c>
      <c r="C108" s="9"/>
      <c r="D108" t="s">
        <v>491</v>
      </c>
      <c r="E108">
        <f>'BD de Pessoal'!N108</f>
        <v>1</v>
      </c>
      <c r="F108">
        <f>'BD de Pessoal'!O108</f>
        <v>0</v>
      </c>
      <c r="G108">
        <f>'BD de Pessoal'!P108</f>
        <v>0</v>
      </c>
      <c r="H108">
        <f>'BD de Pessoal'!Q108</f>
        <v>1</v>
      </c>
      <c r="I108">
        <f>'BD de Pessoal'!R108</f>
        <v>4</v>
      </c>
      <c r="J108">
        <f>'BD de Pessoal'!S108</f>
        <v>3</v>
      </c>
      <c r="K108">
        <f>'BD de Pessoal'!T108</f>
        <v>4</v>
      </c>
      <c r="L108">
        <f>'BD de Pessoal'!U108</f>
        <v>1</v>
      </c>
    </row>
    <row r="109" spans="1:12" ht="15.75" customHeight="1" x14ac:dyDescent="0.3">
      <c r="A109" t="s">
        <v>13</v>
      </c>
      <c r="B109">
        <v>408</v>
      </c>
      <c r="C109" s="9"/>
      <c r="D109" t="s">
        <v>492</v>
      </c>
      <c r="E109">
        <f>'BD de Pessoal'!N109</f>
        <v>3</v>
      </c>
      <c r="F109">
        <f>'BD de Pessoal'!O109</f>
        <v>0</v>
      </c>
      <c r="G109">
        <f>'BD de Pessoal'!P109</f>
        <v>0</v>
      </c>
      <c r="H109">
        <f>'BD de Pessoal'!Q109</f>
        <v>3</v>
      </c>
      <c r="I109">
        <f>'BD de Pessoal'!R109</f>
        <v>9</v>
      </c>
      <c r="J109">
        <f>'BD de Pessoal'!S109</f>
        <v>10</v>
      </c>
      <c r="K109">
        <f>'BD de Pessoal'!T109</f>
        <v>2</v>
      </c>
      <c r="L109">
        <f>'BD de Pessoal'!U109</f>
        <v>1</v>
      </c>
    </row>
    <row r="110" spans="1:12" ht="15.75" customHeight="1" x14ac:dyDescent="0.3">
      <c r="A110" t="s">
        <v>13</v>
      </c>
      <c r="B110">
        <v>409</v>
      </c>
      <c r="C110" s="9"/>
      <c r="D110" t="s">
        <v>493</v>
      </c>
      <c r="E110">
        <f>'BD de Pessoal'!N110</f>
        <v>2</v>
      </c>
      <c r="F110">
        <f>'BD de Pessoal'!O110</f>
        <v>0</v>
      </c>
      <c r="G110">
        <f>'BD de Pessoal'!P110</f>
        <v>0</v>
      </c>
      <c r="H110">
        <f>'BD de Pessoal'!Q110</f>
        <v>2</v>
      </c>
      <c r="I110">
        <f>'BD de Pessoal'!R110</f>
        <v>5</v>
      </c>
      <c r="J110">
        <f>'BD de Pessoal'!S110</f>
        <v>12</v>
      </c>
      <c r="K110">
        <f>'BD de Pessoal'!T110</f>
        <v>2</v>
      </c>
      <c r="L110">
        <f>'BD de Pessoal'!U110</f>
        <v>1</v>
      </c>
    </row>
    <row r="111" spans="1:12" ht="15.75" customHeight="1" x14ac:dyDescent="0.3">
      <c r="A111" t="s">
        <v>13</v>
      </c>
      <c r="B111">
        <v>410</v>
      </c>
      <c r="C111" s="9"/>
      <c r="D111" t="s">
        <v>494</v>
      </c>
      <c r="E111">
        <f>'BD de Pessoal'!N111</f>
        <v>4</v>
      </c>
      <c r="F111">
        <f>'BD de Pessoal'!O111</f>
        <v>0</v>
      </c>
      <c r="G111">
        <f>'BD de Pessoal'!P111</f>
        <v>0</v>
      </c>
      <c r="H111">
        <f>'BD de Pessoal'!Q111</f>
        <v>2</v>
      </c>
      <c r="I111">
        <f>'BD de Pessoal'!R111</f>
        <v>4</v>
      </c>
      <c r="J111">
        <f>'BD de Pessoal'!S111</f>
        <v>7</v>
      </c>
      <c r="K111">
        <f>'BD de Pessoal'!T111</f>
        <v>1</v>
      </c>
      <c r="L111">
        <f>'BD de Pessoal'!U111</f>
        <v>3</v>
      </c>
    </row>
    <row r="112" spans="1:12" ht="15.75" customHeight="1" x14ac:dyDescent="0.3">
      <c r="A112" t="s">
        <v>13</v>
      </c>
      <c r="B112">
        <v>411</v>
      </c>
      <c r="C112" s="9"/>
      <c r="D112" t="s">
        <v>495</v>
      </c>
      <c r="E112">
        <f>'BD de Pessoal'!N112</f>
        <v>0</v>
      </c>
      <c r="F112">
        <f>'BD de Pessoal'!O112</f>
        <v>0</v>
      </c>
      <c r="G112">
        <f>'BD de Pessoal'!P112</f>
        <v>0</v>
      </c>
      <c r="H112">
        <f>'BD de Pessoal'!Q112</f>
        <v>0</v>
      </c>
      <c r="I112">
        <f>'BD de Pessoal'!R112</f>
        <v>0</v>
      </c>
      <c r="J112">
        <f>'BD de Pessoal'!S112</f>
        <v>1</v>
      </c>
      <c r="K112">
        <f>'BD de Pessoal'!T112</f>
        <v>0</v>
      </c>
      <c r="L112">
        <f>'BD de Pessoal'!U112</f>
        <v>0</v>
      </c>
    </row>
    <row r="113" spans="1:12" ht="15.75" customHeight="1" x14ac:dyDescent="0.3">
      <c r="A113" t="s">
        <v>13</v>
      </c>
      <c r="B113">
        <v>412</v>
      </c>
      <c r="C113" s="9"/>
      <c r="D113" t="s">
        <v>496</v>
      </c>
      <c r="E113">
        <f>'BD de Pessoal'!N113</f>
        <v>0</v>
      </c>
      <c r="F113">
        <f>'BD de Pessoal'!O113</f>
        <v>0</v>
      </c>
      <c r="G113">
        <f>'BD de Pessoal'!P113</f>
        <v>0</v>
      </c>
      <c r="H113">
        <f>'BD de Pessoal'!Q113</f>
        <v>0</v>
      </c>
      <c r="I113">
        <f>'BD de Pessoal'!R113</f>
        <v>0</v>
      </c>
      <c r="J113">
        <f>'BD de Pessoal'!S113</f>
        <v>0</v>
      </c>
      <c r="K113">
        <f>'BD de Pessoal'!T113</f>
        <v>0</v>
      </c>
      <c r="L113">
        <f>'BD de Pessoal'!U113</f>
        <v>0</v>
      </c>
    </row>
    <row r="114" spans="1:12" ht="15.75" customHeight="1" x14ac:dyDescent="0.3">
      <c r="A114" t="s">
        <v>13</v>
      </c>
      <c r="B114">
        <v>413</v>
      </c>
      <c r="C114" s="9"/>
      <c r="D114" t="s">
        <v>497</v>
      </c>
      <c r="E114">
        <f>'BD de Pessoal'!N114</f>
        <v>2</v>
      </c>
      <c r="F114">
        <f>'BD de Pessoal'!O114</f>
        <v>0</v>
      </c>
      <c r="G114">
        <f>'BD de Pessoal'!P114</f>
        <v>0</v>
      </c>
      <c r="H114">
        <f>'BD de Pessoal'!Q114</f>
        <v>6</v>
      </c>
      <c r="I114">
        <f>'BD de Pessoal'!R114</f>
        <v>0</v>
      </c>
      <c r="J114">
        <f>'BD de Pessoal'!S114</f>
        <v>2</v>
      </c>
      <c r="K114">
        <f>'BD de Pessoal'!T114</f>
        <v>0</v>
      </c>
      <c r="L114">
        <f>'BD de Pessoal'!U114</f>
        <v>0</v>
      </c>
    </row>
    <row r="115" spans="1:12" ht="15.75" customHeight="1" x14ac:dyDescent="0.3">
      <c r="A115" t="s">
        <v>13</v>
      </c>
      <c r="B115">
        <v>414</v>
      </c>
      <c r="C115" s="9"/>
      <c r="D115" t="s">
        <v>498</v>
      </c>
      <c r="E115">
        <f>'BD de Pessoal'!N115</f>
        <v>4</v>
      </c>
      <c r="F115">
        <f>'BD de Pessoal'!O115</f>
        <v>0</v>
      </c>
      <c r="G115">
        <f>'BD de Pessoal'!P115</f>
        <v>0</v>
      </c>
      <c r="H115">
        <f>'BD de Pessoal'!Q115</f>
        <v>1</v>
      </c>
      <c r="I115">
        <f>'BD de Pessoal'!R115</f>
        <v>7</v>
      </c>
      <c r="J115">
        <f>'BD de Pessoal'!S115</f>
        <v>3</v>
      </c>
      <c r="K115">
        <f>'BD de Pessoal'!T115</f>
        <v>0</v>
      </c>
      <c r="L115">
        <f>'BD de Pessoal'!U115</f>
        <v>2</v>
      </c>
    </row>
    <row r="116" spans="1:12" ht="15.75" customHeight="1" x14ac:dyDescent="0.3">
      <c r="A116" t="s">
        <v>13</v>
      </c>
      <c r="B116">
        <v>415</v>
      </c>
      <c r="C116" s="9"/>
      <c r="D116" t="s">
        <v>499</v>
      </c>
      <c r="E116">
        <f>'BD de Pessoal'!N116</f>
        <v>9</v>
      </c>
      <c r="F116">
        <f>'BD de Pessoal'!O116</f>
        <v>1</v>
      </c>
      <c r="G116">
        <f>'BD de Pessoal'!P116</f>
        <v>0</v>
      </c>
      <c r="H116">
        <f>'BD de Pessoal'!Q116</f>
        <v>7</v>
      </c>
      <c r="I116">
        <f>'BD de Pessoal'!R116</f>
        <v>6</v>
      </c>
      <c r="J116">
        <f>'BD de Pessoal'!S116</f>
        <v>6</v>
      </c>
      <c r="K116">
        <f>'BD de Pessoal'!T116</f>
        <v>2</v>
      </c>
      <c r="L116">
        <f>'BD de Pessoal'!U116</f>
        <v>0</v>
      </c>
    </row>
    <row r="117" spans="1:12" ht="15.75" customHeight="1" x14ac:dyDescent="0.3">
      <c r="A117" t="s">
        <v>13</v>
      </c>
      <c r="B117">
        <v>416</v>
      </c>
      <c r="C117" s="9"/>
      <c r="D117" t="s">
        <v>500</v>
      </c>
      <c r="E117">
        <f>'BD de Pessoal'!N117</f>
        <v>862</v>
      </c>
      <c r="F117">
        <f>'BD de Pessoal'!O117</f>
        <v>80</v>
      </c>
      <c r="G117">
        <f>'BD de Pessoal'!P117</f>
        <v>0</v>
      </c>
      <c r="H117">
        <f>'BD de Pessoal'!Q117</f>
        <v>231</v>
      </c>
      <c r="I117">
        <f>'BD de Pessoal'!R117</f>
        <v>301</v>
      </c>
      <c r="J117">
        <f>'BD de Pessoal'!S117</f>
        <v>491</v>
      </c>
      <c r="K117">
        <f>'BD de Pessoal'!T117</f>
        <v>68</v>
      </c>
      <c r="L117">
        <f>'BD de Pessoal'!U117</f>
        <v>6</v>
      </c>
    </row>
    <row r="118" spans="1:12" ht="15.75" customHeight="1" x14ac:dyDescent="0.3">
      <c r="A118" t="s">
        <v>14</v>
      </c>
      <c r="B118">
        <v>101</v>
      </c>
      <c r="C118" s="9"/>
      <c r="D118" t="s">
        <v>501</v>
      </c>
      <c r="E118">
        <f>'BD de Pessoal'!N118</f>
        <v>44</v>
      </c>
      <c r="F118">
        <f>'BD de Pessoal'!O118</f>
        <v>3</v>
      </c>
      <c r="G118">
        <f>'BD de Pessoal'!P118</f>
        <v>0</v>
      </c>
      <c r="H118">
        <f>'BD de Pessoal'!Q118</f>
        <v>13</v>
      </c>
      <c r="I118">
        <f>'BD de Pessoal'!R118</f>
        <v>42</v>
      </c>
      <c r="J118">
        <f>'BD de Pessoal'!S118</f>
        <v>53</v>
      </c>
      <c r="K118">
        <f>'BD de Pessoal'!T118</f>
        <v>20</v>
      </c>
      <c r="L118">
        <f>'BD de Pessoal'!U118</f>
        <v>4</v>
      </c>
    </row>
    <row r="119" spans="1:12" ht="15.75" customHeight="1" x14ac:dyDescent="0.3">
      <c r="A119" t="s">
        <v>14</v>
      </c>
      <c r="B119">
        <v>102</v>
      </c>
      <c r="C119" s="9"/>
      <c r="D119" t="s">
        <v>502</v>
      </c>
      <c r="E119">
        <f>'BD de Pessoal'!N119</f>
        <v>10</v>
      </c>
      <c r="F119">
        <f>'BD de Pessoal'!O119</f>
        <v>0</v>
      </c>
      <c r="G119">
        <f>'BD de Pessoal'!P119</f>
        <v>0</v>
      </c>
      <c r="H119">
        <f>'BD de Pessoal'!Q119</f>
        <v>1</v>
      </c>
      <c r="I119">
        <f>'BD de Pessoal'!R119</f>
        <v>1</v>
      </c>
      <c r="J119">
        <f>'BD de Pessoal'!S119</f>
        <v>4</v>
      </c>
      <c r="K119">
        <f>'BD de Pessoal'!T119</f>
        <v>1</v>
      </c>
      <c r="L119">
        <f>'BD de Pessoal'!U119</f>
        <v>1</v>
      </c>
    </row>
    <row r="120" spans="1:12" ht="15.75" customHeight="1" x14ac:dyDescent="0.3">
      <c r="A120" t="s">
        <v>14</v>
      </c>
      <c r="B120">
        <v>103</v>
      </c>
      <c r="C120" s="9"/>
      <c r="D120" t="s">
        <v>503</v>
      </c>
      <c r="E120">
        <f>'BD de Pessoal'!N120</f>
        <v>9</v>
      </c>
      <c r="F120">
        <f>'BD de Pessoal'!O120</f>
        <v>0</v>
      </c>
      <c r="G120">
        <f>'BD de Pessoal'!P120</f>
        <v>0</v>
      </c>
      <c r="H120">
        <f>'BD de Pessoal'!Q120</f>
        <v>1</v>
      </c>
      <c r="I120">
        <f>'BD de Pessoal'!R120</f>
        <v>4</v>
      </c>
      <c r="J120">
        <f>'BD de Pessoal'!S120</f>
        <v>2</v>
      </c>
      <c r="K120">
        <f>'BD de Pessoal'!T120</f>
        <v>0</v>
      </c>
      <c r="L120">
        <f>'BD de Pessoal'!U120</f>
        <v>0</v>
      </c>
    </row>
    <row r="121" spans="1:12" ht="15.75" customHeight="1" x14ac:dyDescent="0.3">
      <c r="A121" t="s">
        <v>14</v>
      </c>
      <c r="B121">
        <v>104</v>
      </c>
      <c r="C121" s="9"/>
      <c r="D121" t="s">
        <v>504</v>
      </c>
      <c r="E121">
        <f>'BD de Pessoal'!N121</f>
        <v>12</v>
      </c>
      <c r="F121">
        <f>'BD de Pessoal'!O121</f>
        <v>0</v>
      </c>
      <c r="G121">
        <f>'BD de Pessoal'!P121</f>
        <v>0</v>
      </c>
      <c r="H121">
        <f>'BD de Pessoal'!Q121</f>
        <v>2</v>
      </c>
      <c r="I121">
        <f>'BD de Pessoal'!R121</f>
        <v>10</v>
      </c>
      <c r="J121">
        <f>'BD de Pessoal'!S121</f>
        <v>3</v>
      </c>
      <c r="K121">
        <f>'BD de Pessoal'!T121</f>
        <v>2</v>
      </c>
      <c r="L121">
        <f>'BD de Pessoal'!U121</f>
        <v>1</v>
      </c>
    </row>
    <row r="122" spans="1:12" ht="15.75" customHeight="1" x14ac:dyDescent="0.3">
      <c r="A122" t="s">
        <v>14</v>
      </c>
      <c r="B122">
        <v>105</v>
      </c>
      <c r="C122" s="9"/>
      <c r="D122" t="s">
        <v>505</v>
      </c>
      <c r="E122">
        <f>'BD de Pessoal'!N122</f>
        <v>23</v>
      </c>
      <c r="F122">
        <f>'BD de Pessoal'!O122</f>
        <v>0</v>
      </c>
      <c r="G122">
        <f>'BD de Pessoal'!P122</f>
        <v>0</v>
      </c>
      <c r="H122">
        <f>'BD de Pessoal'!Q122</f>
        <v>9</v>
      </c>
      <c r="I122">
        <f>'BD de Pessoal'!R122</f>
        <v>11</v>
      </c>
      <c r="J122">
        <f>'BD de Pessoal'!S122</f>
        <v>10</v>
      </c>
      <c r="K122">
        <f>'BD de Pessoal'!T122</f>
        <v>2</v>
      </c>
      <c r="L122">
        <f>'BD de Pessoal'!U122</f>
        <v>0</v>
      </c>
    </row>
    <row r="123" spans="1:12" ht="15.75" customHeight="1" x14ac:dyDescent="0.3">
      <c r="A123" t="s">
        <v>14</v>
      </c>
      <c r="B123">
        <v>106</v>
      </c>
      <c r="C123" s="9"/>
      <c r="D123" t="s">
        <v>506</v>
      </c>
      <c r="E123">
        <f>'BD de Pessoal'!N123</f>
        <v>15</v>
      </c>
      <c r="F123">
        <f>'BD de Pessoal'!O123</f>
        <v>0</v>
      </c>
      <c r="G123">
        <f>'BD de Pessoal'!P123</f>
        <v>0</v>
      </c>
      <c r="H123">
        <f>'BD de Pessoal'!Q123</f>
        <v>11</v>
      </c>
      <c r="I123">
        <f>'BD de Pessoal'!R123</f>
        <v>18</v>
      </c>
      <c r="J123">
        <f>'BD de Pessoal'!S123</f>
        <v>5</v>
      </c>
      <c r="K123">
        <f>'BD de Pessoal'!T123</f>
        <v>2</v>
      </c>
      <c r="L123">
        <f>'BD de Pessoal'!U123</f>
        <v>0</v>
      </c>
    </row>
    <row r="124" spans="1:12" ht="15.75" customHeight="1" x14ac:dyDescent="0.3">
      <c r="A124" t="s">
        <v>14</v>
      </c>
      <c r="B124">
        <v>107</v>
      </c>
      <c r="C124" s="9"/>
      <c r="D124" t="s">
        <v>507</v>
      </c>
      <c r="E124">
        <f>'BD de Pessoal'!N124</f>
        <v>20</v>
      </c>
      <c r="F124">
        <f>'BD de Pessoal'!O124</f>
        <v>1</v>
      </c>
      <c r="G124">
        <f>'BD de Pessoal'!P124</f>
        <v>0</v>
      </c>
      <c r="H124">
        <f>'BD de Pessoal'!Q124</f>
        <v>21</v>
      </c>
      <c r="I124">
        <f>'BD de Pessoal'!R124</f>
        <v>12</v>
      </c>
      <c r="J124">
        <f>'BD de Pessoal'!S124</f>
        <v>11</v>
      </c>
      <c r="K124">
        <f>'BD de Pessoal'!T124</f>
        <v>0</v>
      </c>
      <c r="L124">
        <f>'BD de Pessoal'!U124</f>
        <v>0</v>
      </c>
    </row>
    <row r="125" spans="1:12" ht="15.75" customHeight="1" x14ac:dyDescent="0.3">
      <c r="A125" t="s">
        <v>14</v>
      </c>
      <c r="B125">
        <v>108</v>
      </c>
      <c r="C125" s="9"/>
      <c r="D125" t="s">
        <v>508</v>
      </c>
      <c r="E125">
        <f>'BD de Pessoal'!N125</f>
        <v>11</v>
      </c>
      <c r="F125">
        <f>'BD de Pessoal'!O125</f>
        <v>0</v>
      </c>
      <c r="G125">
        <f>'BD de Pessoal'!P125</f>
        <v>0</v>
      </c>
      <c r="H125">
        <f>'BD de Pessoal'!Q125</f>
        <v>5</v>
      </c>
      <c r="I125">
        <f>'BD de Pessoal'!R125</f>
        <v>12</v>
      </c>
      <c r="J125">
        <f>'BD de Pessoal'!S125</f>
        <v>8</v>
      </c>
      <c r="K125">
        <f>'BD de Pessoal'!T125</f>
        <v>1</v>
      </c>
      <c r="L125">
        <f>'BD de Pessoal'!U125</f>
        <v>0</v>
      </c>
    </row>
    <row r="126" spans="1:12" ht="15.75" customHeight="1" x14ac:dyDescent="0.3">
      <c r="A126" t="s">
        <v>14</v>
      </c>
      <c r="B126">
        <v>109</v>
      </c>
      <c r="C126" s="9"/>
      <c r="D126" t="s">
        <v>509</v>
      </c>
      <c r="E126">
        <f>'BD de Pessoal'!N126</f>
        <v>13</v>
      </c>
      <c r="F126">
        <f>'BD de Pessoal'!O126</f>
        <v>1</v>
      </c>
      <c r="G126">
        <f>'BD de Pessoal'!P126</f>
        <v>0</v>
      </c>
      <c r="H126">
        <f>'BD de Pessoal'!Q126</f>
        <v>0</v>
      </c>
      <c r="I126">
        <f>'BD de Pessoal'!R126</f>
        <v>10</v>
      </c>
      <c r="J126">
        <f>'BD de Pessoal'!S126</f>
        <v>3</v>
      </c>
      <c r="K126">
        <f>'BD de Pessoal'!T126</f>
        <v>0</v>
      </c>
      <c r="L126">
        <f>'BD de Pessoal'!U126</f>
        <v>0</v>
      </c>
    </row>
    <row r="127" spans="1:12" ht="15.75" customHeight="1" x14ac:dyDescent="0.3">
      <c r="A127" t="s">
        <v>14</v>
      </c>
      <c r="B127">
        <v>110</v>
      </c>
      <c r="C127" s="9"/>
      <c r="D127" t="s">
        <v>510</v>
      </c>
      <c r="E127">
        <f>'BD de Pessoal'!N127</f>
        <v>9</v>
      </c>
      <c r="F127">
        <f>'BD de Pessoal'!O127</f>
        <v>0</v>
      </c>
      <c r="G127">
        <f>'BD de Pessoal'!P127</f>
        <v>0</v>
      </c>
      <c r="H127">
        <f>'BD de Pessoal'!Q127</f>
        <v>2</v>
      </c>
      <c r="I127">
        <f>'BD de Pessoal'!R127</f>
        <v>7</v>
      </c>
      <c r="J127">
        <f>'BD de Pessoal'!S127</f>
        <v>2</v>
      </c>
      <c r="K127">
        <f>'BD de Pessoal'!T127</f>
        <v>0</v>
      </c>
      <c r="L127">
        <f>'BD de Pessoal'!U127</f>
        <v>0</v>
      </c>
    </row>
    <row r="128" spans="1:12" ht="15.75" customHeight="1" x14ac:dyDescent="0.3">
      <c r="A128" t="s">
        <v>14</v>
      </c>
      <c r="B128">
        <v>111</v>
      </c>
      <c r="C128" s="9"/>
      <c r="D128" t="s">
        <v>511</v>
      </c>
      <c r="E128">
        <f>'BD de Pessoal'!N128</f>
        <v>8</v>
      </c>
      <c r="F128">
        <f>'BD de Pessoal'!O128</f>
        <v>0</v>
      </c>
      <c r="G128">
        <f>'BD de Pessoal'!P128</f>
        <v>0</v>
      </c>
      <c r="H128">
        <f>'BD de Pessoal'!Q128</f>
        <v>0</v>
      </c>
      <c r="I128">
        <f>'BD de Pessoal'!R128</f>
        <v>2</v>
      </c>
      <c r="J128">
        <f>'BD de Pessoal'!S128</f>
        <v>4</v>
      </c>
      <c r="K128">
        <f>'BD de Pessoal'!T128</f>
        <v>0</v>
      </c>
      <c r="L128">
        <f>'BD de Pessoal'!U128</f>
        <v>0</v>
      </c>
    </row>
    <row r="129" spans="1:12" ht="15.75" customHeight="1" x14ac:dyDescent="0.3">
      <c r="A129" t="s">
        <v>14</v>
      </c>
      <c r="B129">
        <v>112</v>
      </c>
      <c r="C129" s="9"/>
      <c r="D129" t="s">
        <v>512</v>
      </c>
      <c r="E129">
        <f>'BD de Pessoal'!N129</f>
        <v>4</v>
      </c>
      <c r="F129">
        <f>'BD de Pessoal'!O129</f>
        <v>0</v>
      </c>
      <c r="G129">
        <f>'BD de Pessoal'!P129</f>
        <v>0</v>
      </c>
      <c r="H129">
        <f>'BD de Pessoal'!Q129</f>
        <v>4</v>
      </c>
      <c r="I129">
        <f>'BD de Pessoal'!R129</f>
        <v>2</v>
      </c>
      <c r="J129">
        <f>'BD de Pessoal'!S129</f>
        <v>2</v>
      </c>
      <c r="K129">
        <f>'BD de Pessoal'!T129</f>
        <v>1</v>
      </c>
      <c r="L129">
        <f>'BD de Pessoal'!U129</f>
        <v>0</v>
      </c>
    </row>
    <row r="130" spans="1:12" ht="15.75" customHeight="1" x14ac:dyDescent="0.3">
      <c r="A130" t="s">
        <v>14</v>
      </c>
      <c r="B130">
        <v>113</v>
      </c>
      <c r="C130" s="9"/>
      <c r="D130" t="s">
        <v>513</v>
      </c>
      <c r="E130">
        <f>'BD de Pessoal'!N130</f>
        <v>18</v>
      </c>
      <c r="F130">
        <f>'BD de Pessoal'!O130</f>
        <v>0</v>
      </c>
      <c r="G130">
        <f>'BD de Pessoal'!P130</f>
        <v>0</v>
      </c>
      <c r="H130">
        <f>'BD de Pessoal'!Q130</f>
        <v>7</v>
      </c>
      <c r="I130">
        <f>'BD de Pessoal'!R130</f>
        <v>16</v>
      </c>
      <c r="J130">
        <f>'BD de Pessoal'!S130</f>
        <v>9</v>
      </c>
      <c r="K130">
        <f>'BD de Pessoal'!T130</f>
        <v>0</v>
      </c>
      <c r="L130">
        <f>'BD de Pessoal'!U130</f>
        <v>0</v>
      </c>
    </row>
    <row r="131" spans="1:12" ht="15.75" customHeight="1" x14ac:dyDescent="0.3">
      <c r="A131" t="s">
        <v>14</v>
      </c>
      <c r="B131">
        <v>114</v>
      </c>
      <c r="C131" s="9"/>
      <c r="D131" t="s">
        <v>514</v>
      </c>
      <c r="E131">
        <f>'BD de Pessoal'!N131</f>
        <v>26</v>
      </c>
      <c r="F131">
        <f>'BD de Pessoal'!O131</f>
        <v>0</v>
      </c>
      <c r="G131">
        <f>'BD de Pessoal'!P131</f>
        <v>0</v>
      </c>
      <c r="H131">
        <f>'BD de Pessoal'!Q131</f>
        <v>4</v>
      </c>
      <c r="I131">
        <f>'BD de Pessoal'!R131</f>
        <v>8</v>
      </c>
      <c r="J131">
        <f>'BD de Pessoal'!S131</f>
        <v>2</v>
      </c>
      <c r="K131">
        <f>'BD de Pessoal'!T131</f>
        <v>0</v>
      </c>
      <c r="L131">
        <f>'BD de Pessoal'!U131</f>
        <v>0</v>
      </c>
    </row>
    <row r="132" spans="1:12" ht="15.75" customHeight="1" x14ac:dyDescent="0.3">
      <c r="A132" t="s">
        <v>14</v>
      </c>
      <c r="B132">
        <v>115</v>
      </c>
      <c r="C132" s="9"/>
      <c r="D132" t="s">
        <v>515</v>
      </c>
      <c r="E132">
        <f>'BD de Pessoal'!N132</f>
        <v>6</v>
      </c>
      <c r="F132">
        <f>'BD de Pessoal'!O132</f>
        <v>0</v>
      </c>
      <c r="G132">
        <f>'BD de Pessoal'!P132</f>
        <v>0</v>
      </c>
      <c r="H132">
        <f>'BD de Pessoal'!Q132</f>
        <v>2</v>
      </c>
      <c r="I132">
        <f>'BD de Pessoal'!R132</f>
        <v>2</v>
      </c>
      <c r="J132">
        <f>'BD de Pessoal'!S132</f>
        <v>4</v>
      </c>
      <c r="K132">
        <f>'BD de Pessoal'!T132</f>
        <v>0</v>
      </c>
      <c r="L132">
        <f>'BD de Pessoal'!U132</f>
        <v>0</v>
      </c>
    </row>
    <row r="133" spans="1:12" ht="15.75" customHeight="1" x14ac:dyDescent="0.3">
      <c r="A133" t="s">
        <v>14</v>
      </c>
      <c r="B133">
        <v>116</v>
      </c>
      <c r="C133" s="9"/>
      <c r="D133" t="s">
        <v>516</v>
      </c>
      <c r="E133">
        <f>'BD de Pessoal'!N133</f>
        <v>331</v>
      </c>
      <c r="F133">
        <f>'BD de Pessoal'!O133</f>
        <v>7</v>
      </c>
      <c r="G133">
        <f>'BD de Pessoal'!P133</f>
        <v>0</v>
      </c>
      <c r="H133">
        <f>'BD de Pessoal'!Q133</f>
        <v>42</v>
      </c>
      <c r="I133">
        <f>'BD de Pessoal'!R133</f>
        <v>41</v>
      </c>
      <c r="J133">
        <f>'BD de Pessoal'!S133</f>
        <v>28</v>
      </c>
      <c r="K133">
        <f>'BD de Pessoal'!T133</f>
        <v>6</v>
      </c>
      <c r="L133">
        <f>'BD de Pessoal'!U133</f>
        <v>2</v>
      </c>
    </row>
    <row r="134" spans="1:12" ht="15.75" customHeight="1" x14ac:dyDescent="0.3">
      <c r="A134" t="s">
        <v>14</v>
      </c>
      <c r="B134">
        <v>201</v>
      </c>
      <c r="C134" s="9"/>
      <c r="D134" t="s">
        <v>502</v>
      </c>
      <c r="E134">
        <f>'BD de Pessoal'!N134</f>
        <v>0</v>
      </c>
      <c r="F134">
        <f>'BD de Pessoal'!O134</f>
        <v>0</v>
      </c>
      <c r="G134">
        <f>'BD de Pessoal'!P134</f>
        <v>0</v>
      </c>
      <c r="H134">
        <f>'BD de Pessoal'!Q134</f>
        <v>0</v>
      </c>
      <c r="I134">
        <f>'BD de Pessoal'!R134</f>
        <v>0</v>
      </c>
      <c r="J134">
        <f>'BD de Pessoal'!S134</f>
        <v>0</v>
      </c>
      <c r="K134">
        <f>'BD de Pessoal'!T134</f>
        <v>1</v>
      </c>
      <c r="L134">
        <f>'BD de Pessoal'!U134</f>
        <v>0</v>
      </c>
    </row>
    <row r="135" spans="1:12" ht="15.75" customHeight="1" x14ac:dyDescent="0.3">
      <c r="A135" t="s">
        <v>14</v>
      </c>
      <c r="B135">
        <v>202</v>
      </c>
      <c r="C135" s="9"/>
      <c r="D135" t="s">
        <v>503</v>
      </c>
      <c r="E135">
        <f>'BD de Pessoal'!N135</f>
        <v>13</v>
      </c>
      <c r="F135">
        <f>'BD de Pessoal'!O135</f>
        <v>1</v>
      </c>
      <c r="G135">
        <f>'BD de Pessoal'!P135</f>
        <v>0</v>
      </c>
      <c r="H135">
        <f>'BD de Pessoal'!Q135</f>
        <v>4</v>
      </c>
      <c r="I135">
        <f>'BD de Pessoal'!R135</f>
        <v>11</v>
      </c>
      <c r="J135">
        <f>'BD de Pessoal'!S135</f>
        <v>36</v>
      </c>
      <c r="K135">
        <f>'BD de Pessoal'!T135</f>
        <v>4</v>
      </c>
      <c r="L135">
        <f>'BD de Pessoal'!U135</f>
        <v>0</v>
      </c>
    </row>
    <row r="136" spans="1:12" ht="15.75" customHeight="1" x14ac:dyDescent="0.3">
      <c r="A136" t="s">
        <v>14</v>
      </c>
      <c r="B136">
        <v>203</v>
      </c>
      <c r="C136" s="9"/>
      <c r="D136" t="s">
        <v>504</v>
      </c>
      <c r="E136">
        <f>'BD de Pessoal'!N136</f>
        <v>9</v>
      </c>
      <c r="F136">
        <f>'BD de Pessoal'!O136</f>
        <v>0</v>
      </c>
      <c r="G136">
        <f>'BD de Pessoal'!P136</f>
        <v>0</v>
      </c>
      <c r="H136">
        <f>'BD de Pessoal'!Q136</f>
        <v>3</v>
      </c>
      <c r="I136">
        <f>'BD de Pessoal'!R136</f>
        <v>9</v>
      </c>
      <c r="J136">
        <f>'BD de Pessoal'!S136</f>
        <v>5</v>
      </c>
      <c r="K136">
        <f>'BD de Pessoal'!T136</f>
        <v>4</v>
      </c>
      <c r="L136">
        <f>'BD de Pessoal'!U136</f>
        <v>0</v>
      </c>
    </row>
    <row r="137" spans="1:12" ht="15.75" customHeight="1" x14ac:dyDescent="0.3">
      <c r="A137" t="s">
        <v>14</v>
      </c>
      <c r="B137">
        <v>204</v>
      </c>
      <c r="C137" s="9"/>
      <c r="D137" t="s">
        <v>505</v>
      </c>
      <c r="E137">
        <f>'BD de Pessoal'!N137</f>
        <v>10</v>
      </c>
      <c r="F137">
        <f>'BD de Pessoal'!O137</f>
        <v>1</v>
      </c>
      <c r="G137">
        <f>'BD de Pessoal'!P137</f>
        <v>0</v>
      </c>
      <c r="H137">
        <f>'BD de Pessoal'!Q137</f>
        <v>7</v>
      </c>
      <c r="I137">
        <f>'BD de Pessoal'!R137</f>
        <v>17</v>
      </c>
      <c r="J137">
        <f>'BD de Pessoal'!S137</f>
        <v>15</v>
      </c>
      <c r="K137">
        <f>'BD de Pessoal'!T137</f>
        <v>3</v>
      </c>
      <c r="L137">
        <f>'BD de Pessoal'!U137</f>
        <v>1</v>
      </c>
    </row>
    <row r="138" spans="1:12" ht="15.75" customHeight="1" x14ac:dyDescent="0.3">
      <c r="A138" t="s">
        <v>14</v>
      </c>
      <c r="B138">
        <v>205</v>
      </c>
      <c r="C138" s="9"/>
      <c r="D138" t="s">
        <v>506</v>
      </c>
      <c r="E138">
        <f>'BD de Pessoal'!N138</f>
        <v>26</v>
      </c>
      <c r="F138">
        <f>'BD de Pessoal'!O138</f>
        <v>2</v>
      </c>
      <c r="G138">
        <f>'BD de Pessoal'!P138</f>
        <v>0</v>
      </c>
      <c r="H138">
        <f>'BD de Pessoal'!Q138</f>
        <v>15</v>
      </c>
      <c r="I138">
        <f>'BD de Pessoal'!R138</f>
        <v>34</v>
      </c>
      <c r="J138">
        <f>'BD de Pessoal'!S138</f>
        <v>30</v>
      </c>
      <c r="K138">
        <f>'BD de Pessoal'!T138</f>
        <v>7</v>
      </c>
      <c r="L138">
        <f>'BD de Pessoal'!U138</f>
        <v>1</v>
      </c>
    </row>
    <row r="139" spans="1:12" ht="15.75" customHeight="1" x14ac:dyDescent="0.3">
      <c r="A139" t="s">
        <v>14</v>
      </c>
      <c r="B139">
        <v>206</v>
      </c>
      <c r="C139" s="9"/>
      <c r="D139" t="s">
        <v>507</v>
      </c>
      <c r="E139">
        <f>'BD de Pessoal'!N139</f>
        <v>28</v>
      </c>
      <c r="F139">
        <f>'BD de Pessoal'!O139</f>
        <v>0</v>
      </c>
      <c r="G139">
        <f>'BD de Pessoal'!P139</f>
        <v>0</v>
      </c>
      <c r="H139">
        <f>'BD de Pessoal'!Q139</f>
        <v>7</v>
      </c>
      <c r="I139">
        <f>'BD de Pessoal'!R139</f>
        <v>21</v>
      </c>
      <c r="J139">
        <f>'BD de Pessoal'!S139</f>
        <v>19</v>
      </c>
      <c r="K139">
        <f>'BD de Pessoal'!T139</f>
        <v>8</v>
      </c>
      <c r="L139">
        <f>'BD de Pessoal'!U139</f>
        <v>0</v>
      </c>
    </row>
    <row r="140" spans="1:12" ht="15.75" customHeight="1" x14ac:dyDescent="0.3">
      <c r="A140" t="s">
        <v>14</v>
      </c>
      <c r="B140">
        <v>207</v>
      </c>
      <c r="C140" s="9"/>
      <c r="D140" t="s">
        <v>508</v>
      </c>
      <c r="E140">
        <f>'BD de Pessoal'!N140</f>
        <v>30</v>
      </c>
      <c r="F140">
        <f>'BD de Pessoal'!O140</f>
        <v>0</v>
      </c>
      <c r="G140">
        <f>'BD de Pessoal'!P140</f>
        <v>0</v>
      </c>
      <c r="H140">
        <f>'BD de Pessoal'!Q140</f>
        <v>20</v>
      </c>
      <c r="I140">
        <f>'BD de Pessoal'!R140</f>
        <v>32</v>
      </c>
      <c r="J140">
        <f>'BD de Pessoal'!S140</f>
        <v>17</v>
      </c>
      <c r="K140">
        <f>'BD de Pessoal'!T140</f>
        <v>6</v>
      </c>
      <c r="L140">
        <f>'BD de Pessoal'!U140</f>
        <v>0</v>
      </c>
    </row>
    <row r="141" spans="1:12" ht="15.75" customHeight="1" x14ac:dyDescent="0.3">
      <c r="A141" t="s">
        <v>14</v>
      </c>
      <c r="B141">
        <v>208</v>
      </c>
      <c r="C141" s="9"/>
      <c r="D141" t="s">
        <v>509</v>
      </c>
      <c r="E141">
        <f>'BD de Pessoal'!N141</f>
        <v>8</v>
      </c>
      <c r="F141">
        <f>'BD de Pessoal'!O141</f>
        <v>1</v>
      </c>
      <c r="G141">
        <f>'BD de Pessoal'!P141</f>
        <v>0</v>
      </c>
      <c r="H141">
        <f>'BD de Pessoal'!Q141</f>
        <v>5</v>
      </c>
      <c r="I141">
        <f>'BD de Pessoal'!R141</f>
        <v>19</v>
      </c>
      <c r="J141">
        <f>'BD de Pessoal'!S141</f>
        <v>15</v>
      </c>
      <c r="K141">
        <f>'BD de Pessoal'!T141</f>
        <v>3</v>
      </c>
      <c r="L141">
        <f>'BD de Pessoal'!U141</f>
        <v>0</v>
      </c>
    </row>
    <row r="142" spans="1:12" ht="15.75" customHeight="1" x14ac:dyDescent="0.3">
      <c r="A142" t="s">
        <v>14</v>
      </c>
      <c r="B142">
        <v>209</v>
      </c>
      <c r="C142" s="9"/>
      <c r="D142" t="s">
        <v>510</v>
      </c>
      <c r="E142">
        <f>'BD de Pessoal'!N142</f>
        <v>4</v>
      </c>
      <c r="F142">
        <f>'BD de Pessoal'!O142</f>
        <v>0</v>
      </c>
      <c r="G142">
        <f>'BD de Pessoal'!P142</f>
        <v>0</v>
      </c>
      <c r="H142">
        <f>'BD de Pessoal'!Q142</f>
        <v>4</v>
      </c>
      <c r="I142">
        <f>'BD de Pessoal'!R142</f>
        <v>10</v>
      </c>
      <c r="J142">
        <f>'BD de Pessoal'!S142</f>
        <v>4</v>
      </c>
      <c r="K142">
        <f>'BD de Pessoal'!T142</f>
        <v>2</v>
      </c>
      <c r="L142">
        <f>'BD de Pessoal'!U142</f>
        <v>0</v>
      </c>
    </row>
    <row r="143" spans="1:12" ht="15.75" customHeight="1" x14ac:dyDescent="0.3">
      <c r="A143" t="s">
        <v>14</v>
      </c>
      <c r="B143">
        <v>210</v>
      </c>
      <c r="C143" s="9"/>
      <c r="D143" t="s">
        <v>511</v>
      </c>
      <c r="E143">
        <f>'BD de Pessoal'!N143</f>
        <v>5</v>
      </c>
      <c r="F143">
        <f>'BD de Pessoal'!O143</f>
        <v>0</v>
      </c>
      <c r="G143">
        <f>'BD de Pessoal'!P143</f>
        <v>0</v>
      </c>
      <c r="H143">
        <f>'BD de Pessoal'!Q143</f>
        <v>7</v>
      </c>
      <c r="I143">
        <f>'BD de Pessoal'!R143</f>
        <v>6</v>
      </c>
      <c r="J143">
        <f>'BD de Pessoal'!S143</f>
        <v>5</v>
      </c>
      <c r="K143">
        <f>'BD de Pessoal'!T143</f>
        <v>2</v>
      </c>
      <c r="L143">
        <f>'BD de Pessoal'!U143</f>
        <v>0</v>
      </c>
    </row>
    <row r="144" spans="1:12" ht="15.75" customHeight="1" x14ac:dyDescent="0.3">
      <c r="A144" t="s">
        <v>14</v>
      </c>
      <c r="B144">
        <v>211</v>
      </c>
      <c r="C144" s="9"/>
      <c r="D144" t="s">
        <v>512</v>
      </c>
      <c r="E144">
        <f>'BD de Pessoal'!N144</f>
        <v>7</v>
      </c>
      <c r="F144">
        <f>'BD de Pessoal'!O144</f>
        <v>0</v>
      </c>
      <c r="G144">
        <f>'BD de Pessoal'!P144</f>
        <v>0</v>
      </c>
      <c r="H144">
        <f>'BD de Pessoal'!Q144</f>
        <v>1</v>
      </c>
      <c r="I144">
        <f>'BD de Pessoal'!R144</f>
        <v>1</v>
      </c>
      <c r="J144">
        <f>'BD de Pessoal'!S144</f>
        <v>6</v>
      </c>
      <c r="K144">
        <f>'BD de Pessoal'!T144</f>
        <v>2</v>
      </c>
      <c r="L144">
        <f>'BD de Pessoal'!U144</f>
        <v>0</v>
      </c>
    </row>
    <row r="145" spans="1:12" ht="15.75" customHeight="1" x14ac:dyDescent="0.3">
      <c r="A145" t="s">
        <v>14</v>
      </c>
      <c r="B145">
        <v>212</v>
      </c>
      <c r="C145" s="9"/>
      <c r="D145" t="s">
        <v>513</v>
      </c>
      <c r="E145">
        <f>'BD de Pessoal'!N145</f>
        <v>8</v>
      </c>
      <c r="F145">
        <f>'BD de Pessoal'!O145</f>
        <v>1</v>
      </c>
      <c r="G145">
        <f>'BD de Pessoal'!P145</f>
        <v>0</v>
      </c>
      <c r="H145">
        <f>'BD de Pessoal'!Q145</f>
        <v>4</v>
      </c>
      <c r="I145">
        <f>'BD de Pessoal'!R145</f>
        <v>13</v>
      </c>
      <c r="J145">
        <f>'BD de Pessoal'!S145</f>
        <v>6</v>
      </c>
      <c r="K145">
        <f>'BD de Pessoal'!T145</f>
        <v>0</v>
      </c>
      <c r="L145">
        <f>'BD de Pessoal'!U145</f>
        <v>0</v>
      </c>
    </row>
    <row r="146" spans="1:12" ht="15.75" customHeight="1" x14ac:dyDescent="0.3">
      <c r="A146" t="s">
        <v>14</v>
      </c>
      <c r="B146">
        <v>213</v>
      </c>
      <c r="C146" s="9"/>
      <c r="D146" t="s">
        <v>514</v>
      </c>
      <c r="E146">
        <f>'BD de Pessoal'!N146</f>
        <v>27</v>
      </c>
      <c r="F146">
        <f>'BD de Pessoal'!O146</f>
        <v>0</v>
      </c>
      <c r="G146">
        <f>'BD de Pessoal'!P146</f>
        <v>0</v>
      </c>
      <c r="H146">
        <f>'BD de Pessoal'!Q146</f>
        <v>21</v>
      </c>
      <c r="I146">
        <f>'BD de Pessoal'!R146</f>
        <v>24</v>
      </c>
      <c r="J146">
        <f>'BD de Pessoal'!S146</f>
        <v>29</v>
      </c>
      <c r="K146">
        <f>'BD de Pessoal'!T146</f>
        <v>0</v>
      </c>
      <c r="L146">
        <f>'BD de Pessoal'!U146</f>
        <v>0</v>
      </c>
    </row>
    <row r="147" spans="1:12" ht="15.75" customHeight="1" x14ac:dyDescent="0.3">
      <c r="A147" t="s">
        <v>14</v>
      </c>
      <c r="B147">
        <v>214</v>
      </c>
      <c r="C147" s="9"/>
      <c r="D147" t="s">
        <v>515</v>
      </c>
      <c r="E147">
        <f>'BD de Pessoal'!N147</f>
        <v>10</v>
      </c>
      <c r="F147">
        <f>'BD de Pessoal'!O147</f>
        <v>0</v>
      </c>
      <c r="G147">
        <f>'BD de Pessoal'!P147</f>
        <v>0</v>
      </c>
      <c r="H147">
        <f>'BD de Pessoal'!Q147</f>
        <v>7</v>
      </c>
      <c r="I147">
        <f>'BD de Pessoal'!R147</f>
        <v>20</v>
      </c>
      <c r="J147">
        <f>'BD de Pessoal'!S147</f>
        <v>16</v>
      </c>
      <c r="K147">
        <f>'BD de Pessoal'!T147</f>
        <v>0</v>
      </c>
      <c r="L147">
        <f>'BD de Pessoal'!U147</f>
        <v>0</v>
      </c>
    </row>
    <row r="148" spans="1:12" ht="15.75" customHeight="1" x14ac:dyDescent="0.3">
      <c r="A148" t="s">
        <v>14</v>
      </c>
      <c r="B148">
        <v>215</v>
      </c>
      <c r="C148" s="9"/>
      <c r="D148" t="s">
        <v>516</v>
      </c>
      <c r="E148">
        <f>'BD de Pessoal'!N148</f>
        <v>2</v>
      </c>
      <c r="F148">
        <f>'BD de Pessoal'!O148</f>
        <v>0</v>
      </c>
      <c r="G148">
        <f>'BD de Pessoal'!P148</f>
        <v>0</v>
      </c>
      <c r="H148">
        <f>'BD de Pessoal'!Q148</f>
        <v>2</v>
      </c>
      <c r="I148">
        <f>'BD de Pessoal'!R148</f>
        <v>4</v>
      </c>
      <c r="J148">
        <f>'BD de Pessoal'!S148</f>
        <v>4</v>
      </c>
      <c r="K148">
        <f>'BD de Pessoal'!T148</f>
        <v>0</v>
      </c>
      <c r="L148">
        <f>'BD de Pessoal'!U148</f>
        <v>0</v>
      </c>
    </row>
    <row r="149" spans="1:12" ht="15.75" customHeight="1" x14ac:dyDescent="0.3">
      <c r="A149" t="s">
        <v>14</v>
      </c>
      <c r="B149">
        <v>216</v>
      </c>
      <c r="C149" s="9"/>
      <c r="D149" t="s">
        <v>517</v>
      </c>
      <c r="E149">
        <f>'BD de Pessoal'!N149</f>
        <v>229</v>
      </c>
      <c r="F149">
        <f>'BD de Pessoal'!O149</f>
        <v>4</v>
      </c>
      <c r="G149">
        <f>'BD de Pessoal'!P149</f>
        <v>0</v>
      </c>
      <c r="H149">
        <f>'BD de Pessoal'!Q149</f>
        <v>62</v>
      </c>
      <c r="I149">
        <f>'BD de Pessoal'!R149</f>
        <v>54</v>
      </c>
      <c r="J149">
        <f>'BD de Pessoal'!S149</f>
        <v>60</v>
      </c>
      <c r="K149">
        <f>'BD de Pessoal'!T149</f>
        <v>9</v>
      </c>
      <c r="L149">
        <f>'BD de Pessoal'!U149</f>
        <v>1</v>
      </c>
    </row>
    <row r="150" spans="1:12" ht="15.75" customHeight="1" x14ac:dyDescent="0.3">
      <c r="A150" t="s">
        <v>14</v>
      </c>
      <c r="B150">
        <v>301</v>
      </c>
      <c r="C150" s="9"/>
      <c r="D150" t="s">
        <v>503</v>
      </c>
      <c r="E150">
        <f>'BD de Pessoal'!N150</f>
        <v>0</v>
      </c>
      <c r="F150">
        <f>'BD de Pessoal'!O150</f>
        <v>0</v>
      </c>
      <c r="G150">
        <f>'BD de Pessoal'!P150</f>
        <v>0</v>
      </c>
      <c r="H150">
        <f>'BD de Pessoal'!Q150</f>
        <v>0</v>
      </c>
      <c r="I150">
        <f>'BD de Pessoal'!R150</f>
        <v>0</v>
      </c>
      <c r="J150">
        <f>'BD de Pessoal'!S150</f>
        <v>0</v>
      </c>
      <c r="K150">
        <f>'BD de Pessoal'!T150</f>
        <v>1</v>
      </c>
      <c r="L150">
        <f>'BD de Pessoal'!U150</f>
        <v>0</v>
      </c>
    </row>
    <row r="151" spans="1:12" ht="15.75" customHeight="1" x14ac:dyDescent="0.3">
      <c r="A151" t="s">
        <v>14</v>
      </c>
      <c r="B151">
        <v>302</v>
      </c>
      <c r="C151" s="9"/>
      <c r="D151" t="s">
        <v>504</v>
      </c>
      <c r="E151">
        <f>'BD de Pessoal'!N151</f>
        <v>1</v>
      </c>
      <c r="F151">
        <f>'BD de Pessoal'!O151</f>
        <v>0</v>
      </c>
      <c r="G151">
        <f>'BD de Pessoal'!P151</f>
        <v>0</v>
      </c>
      <c r="H151">
        <f>'BD de Pessoal'!Q151</f>
        <v>0</v>
      </c>
      <c r="I151">
        <f>'BD de Pessoal'!R151</f>
        <v>1</v>
      </c>
      <c r="J151">
        <f>'BD de Pessoal'!S151</f>
        <v>1</v>
      </c>
      <c r="K151">
        <f>'BD de Pessoal'!T151</f>
        <v>0</v>
      </c>
      <c r="L151">
        <f>'BD de Pessoal'!U151</f>
        <v>0</v>
      </c>
    </row>
    <row r="152" spans="1:12" ht="15.75" customHeight="1" x14ac:dyDescent="0.3">
      <c r="A152" t="s">
        <v>14</v>
      </c>
      <c r="B152">
        <v>303</v>
      </c>
      <c r="C152" s="9"/>
      <c r="D152" t="s">
        <v>505</v>
      </c>
      <c r="E152">
        <f>'BD de Pessoal'!N152</f>
        <v>14</v>
      </c>
      <c r="F152">
        <f>'BD de Pessoal'!O152</f>
        <v>3</v>
      </c>
      <c r="G152">
        <f>'BD de Pessoal'!P152</f>
        <v>0</v>
      </c>
      <c r="H152">
        <f>'BD de Pessoal'!Q152</f>
        <v>4</v>
      </c>
      <c r="I152">
        <f>'BD de Pessoal'!R152</f>
        <v>15</v>
      </c>
      <c r="J152">
        <f>'BD de Pessoal'!S152</f>
        <v>31</v>
      </c>
      <c r="K152">
        <f>'BD de Pessoal'!T152</f>
        <v>7</v>
      </c>
      <c r="L152">
        <f>'BD de Pessoal'!U152</f>
        <v>0</v>
      </c>
    </row>
    <row r="153" spans="1:12" ht="15.75" customHeight="1" x14ac:dyDescent="0.3">
      <c r="A153" t="s">
        <v>14</v>
      </c>
      <c r="B153">
        <v>304</v>
      </c>
      <c r="C153" s="9"/>
      <c r="D153" t="s">
        <v>506</v>
      </c>
      <c r="E153">
        <f>'BD de Pessoal'!N153</f>
        <v>19</v>
      </c>
      <c r="F153">
        <f>'BD de Pessoal'!O153</f>
        <v>0</v>
      </c>
      <c r="G153">
        <f>'BD de Pessoal'!P153</f>
        <v>0</v>
      </c>
      <c r="H153">
        <f>'BD de Pessoal'!Q153</f>
        <v>6</v>
      </c>
      <c r="I153">
        <f>'BD de Pessoal'!R153</f>
        <v>30</v>
      </c>
      <c r="J153">
        <f>'BD de Pessoal'!S153</f>
        <v>36</v>
      </c>
      <c r="K153">
        <f>'BD de Pessoal'!T153</f>
        <v>4</v>
      </c>
      <c r="L153">
        <f>'BD de Pessoal'!U153</f>
        <v>1</v>
      </c>
    </row>
    <row r="154" spans="1:12" ht="15.75" customHeight="1" x14ac:dyDescent="0.3">
      <c r="A154" t="s">
        <v>14</v>
      </c>
      <c r="B154">
        <v>305</v>
      </c>
      <c r="C154" s="9"/>
      <c r="D154" t="s">
        <v>507</v>
      </c>
      <c r="E154">
        <f>'BD de Pessoal'!N154</f>
        <v>34</v>
      </c>
      <c r="F154">
        <f>'BD de Pessoal'!O154</f>
        <v>1</v>
      </c>
      <c r="G154">
        <f>'BD de Pessoal'!P154</f>
        <v>0</v>
      </c>
      <c r="H154">
        <f>'BD de Pessoal'!Q154</f>
        <v>16</v>
      </c>
      <c r="I154">
        <f>'BD de Pessoal'!R154</f>
        <v>50</v>
      </c>
      <c r="J154">
        <f>'BD de Pessoal'!S154</f>
        <v>56</v>
      </c>
      <c r="K154">
        <f>'BD de Pessoal'!T154</f>
        <v>7</v>
      </c>
      <c r="L154">
        <f>'BD de Pessoal'!U154</f>
        <v>2</v>
      </c>
    </row>
    <row r="155" spans="1:12" ht="15.75" customHeight="1" x14ac:dyDescent="0.3">
      <c r="A155" t="s">
        <v>14</v>
      </c>
      <c r="B155">
        <v>306</v>
      </c>
      <c r="C155" s="9"/>
      <c r="D155" t="s">
        <v>508</v>
      </c>
      <c r="E155">
        <f>'BD de Pessoal'!N155</f>
        <v>28</v>
      </c>
      <c r="F155">
        <f>'BD de Pessoal'!O155</f>
        <v>1</v>
      </c>
      <c r="G155">
        <f>'BD de Pessoal'!P155</f>
        <v>0</v>
      </c>
      <c r="H155">
        <f>'BD de Pessoal'!Q155</f>
        <v>16</v>
      </c>
      <c r="I155">
        <f>'BD de Pessoal'!R155</f>
        <v>45</v>
      </c>
      <c r="J155">
        <f>'BD de Pessoal'!S155</f>
        <v>58</v>
      </c>
      <c r="K155">
        <f>'BD de Pessoal'!T155</f>
        <v>17</v>
      </c>
      <c r="L155">
        <f>'BD de Pessoal'!U155</f>
        <v>2</v>
      </c>
    </row>
    <row r="156" spans="1:12" ht="15.75" customHeight="1" x14ac:dyDescent="0.3">
      <c r="A156" t="s">
        <v>14</v>
      </c>
      <c r="B156">
        <v>307</v>
      </c>
      <c r="C156" s="9"/>
      <c r="D156" t="s">
        <v>509</v>
      </c>
      <c r="E156">
        <f>'BD de Pessoal'!N156</f>
        <v>25</v>
      </c>
      <c r="F156">
        <f>'BD de Pessoal'!O156</f>
        <v>1</v>
      </c>
      <c r="G156">
        <f>'BD de Pessoal'!P156</f>
        <v>0</v>
      </c>
      <c r="H156">
        <f>'BD de Pessoal'!Q156</f>
        <v>13</v>
      </c>
      <c r="I156">
        <f>'BD de Pessoal'!R156</f>
        <v>43</v>
      </c>
      <c r="J156">
        <f>'BD de Pessoal'!S156</f>
        <v>47</v>
      </c>
      <c r="K156">
        <f>'BD de Pessoal'!T156</f>
        <v>9</v>
      </c>
      <c r="L156">
        <f>'BD de Pessoal'!U156</f>
        <v>1</v>
      </c>
    </row>
    <row r="157" spans="1:12" ht="15.75" customHeight="1" x14ac:dyDescent="0.3">
      <c r="A157" t="s">
        <v>14</v>
      </c>
      <c r="B157">
        <v>308</v>
      </c>
      <c r="C157" s="9"/>
      <c r="D157" t="s">
        <v>510</v>
      </c>
      <c r="E157">
        <f>'BD de Pessoal'!N157</f>
        <v>14</v>
      </c>
      <c r="F157">
        <f>'BD de Pessoal'!O157</f>
        <v>0</v>
      </c>
      <c r="G157">
        <f>'BD de Pessoal'!P157</f>
        <v>0</v>
      </c>
      <c r="H157">
        <f>'BD de Pessoal'!Q157</f>
        <v>18</v>
      </c>
      <c r="I157">
        <f>'BD de Pessoal'!R157</f>
        <v>25</v>
      </c>
      <c r="J157">
        <f>'BD de Pessoal'!S157</f>
        <v>36</v>
      </c>
      <c r="K157">
        <f>'BD de Pessoal'!T157</f>
        <v>9</v>
      </c>
      <c r="L157">
        <f>'BD de Pessoal'!U157</f>
        <v>0</v>
      </c>
    </row>
    <row r="158" spans="1:12" ht="15.75" customHeight="1" x14ac:dyDescent="0.3">
      <c r="A158" t="s">
        <v>14</v>
      </c>
      <c r="B158">
        <v>309</v>
      </c>
      <c r="C158" s="9"/>
      <c r="D158" t="s">
        <v>511</v>
      </c>
      <c r="E158">
        <f>'BD de Pessoal'!N158</f>
        <v>6</v>
      </c>
      <c r="F158">
        <f>'BD de Pessoal'!O158</f>
        <v>2</v>
      </c>
      <c r="G158">
        <f>'BD de Pessoal'!P158</f>
        <v>0</v>
      </c>
      <c r="H158">
        <f>'BD de Pessoal'!Q158</f>
        <v>7</v>
      </c>
      <c r="I158">
        <f>'BD de Pessoal'!R158</f>
        <v>11</v>
      </c>
      <c r="J158">
        <f>'BD de Pessoal'!S158</f>
        <v>17</v>
      </c>
      <c r="K158">
        <f>'BD de Pessoal'!T158</f>
        <v>12</v>
      </c>
      <c r="L158">
        <f>'BD de Pessoal'!U158</f>
        <v>1</v>
      </c>
    </row>
    <row r="159" spans="1:12" ht="15.75" customHeight="1" x14ac:dyDescent="0.3">
      <c r="A159" t="s">
        <v>14</v>
      </c>
      <c r="B159">
        <v>310</v>
      </c>
      <c r="C159" s="9"/>
      <c r="D159" t="s">
        <v>512</v>
      </c>
      <c r="E159">
        <f>'BD de Pessoal'!N159</f>
        <v>3</v>
      </c>
      <c r="F159">
        <f>'BD de Pessoal'!O159</f>
        <v>0</v>
      </c>
      <c r="G159">
        <f>'BD de Pessoal'!P159</f>
        <v>0</v>
      </c>
      <c r="H159">
        <f>'BD de Pessoal'!Q159</f>
        <v>5</v>
      </c>
      <c r="I159">
        <f>'BD de Pessoal'!R159</f>
        <v>5</v>
      </c>
      <c r="J159">
        <f>'BD de Pessoal'!S159</f>
        <v>4</v>
      </c>
      <c r="K159">
        <f>'BD de Pessoal'!T159</f>
        <v>3</v>
      </c>
      <c r="L159">
        <f>'BD de Pessoal'!U159</f>
        <v>0</v>
      </c>
    </row>
    <row r="160" spans="1:12" ht="15.75" customHeight="1" x14ac:dyDescent="0.3">
      <c r="A160" t="s">
        <v>14</v>
      </c>
      <c r="B160">
        <v>311</v>
      </c>
      <c r="C160" s="9"/>
      <c r="D160" t="s">
        <v>513</v>
      </c>
      <c r="E160">
        <f>'BD de Pessoal'!N160</f>
        <v>0</v>
      </c>
      <c r="F160">
        <f>'BD de Pessoal'!O160</f>
        <v>0</v>
      </c>
      <c r="G160">
        <f>'BD de Pessoal'!P160</f>
        <v>0</v>
      </c>
      <c r="H160">
        <f>'BD de Pessoal'!Q160</f>
        <v>2</v>
      </c>
      <c r="I160">
        <f>'BD de Pessoal'!R160</f>
        <v>6</v>
      </c>
      <c r="J160">
        <f>'BD de Pessoal'!S160</f>
        <v>5</v>
      </c>
      <c r="K160">
        <f>'BD de Pessoal'!T160</f>
        <v>0</v>
      </c>
      <c r="L160">
        <f>'BD de Pessoal'!U160</f>
        <v>0</v>
      </c>
    </row>
    <row r="161" spans="1:12" ht="15.75" customHeight="1" x14ac:dyDescent="0.3">
      <c r="A161" t="s">
        <v>14</v>
      </c>
      <c r="B161">
        <v>312</v>
      </c>
      <c r="C161" s="9"/>
      <c r="D161" t="s">
        <v>514</v>
      </c>
      <c r="E161">
        <f>'BD de Pessoal'!N161</f>
        <v>10</v>
      </c>
      <c r="F161">
        <f>'BD de Pessoal'!O161</f>
        <v>0</v>
      </c>
      <c r="G161">
        <f>'BD de Pessoal'!P161</f>
        <v>0</v>
      </c>
      <c r="H161">
        <f>'BD de Pessoal'!Q161</f>
        <v>7</v>
      </c>
      <c r="I161">
        <f>'BD de Pessoal'!R161</f>
        <v>10</v>
      </c>
      <c r="J161">
        <f>'BD de Pessoal'!S161</f>
        <v>19</v>
      </c>
      <c r="K161">
        <f>'BD de Pessoal'!T161</f>
        <v>2</v>
      </c>
      <c r="L161">
        <f>'BD de Pessoal'!U161</f>
        <v>0</v>
      </c>
    </row>
    <row r="162" spans="1:12" ht="15.75" customHeight="1" x14ac:dyDescent="0.3">
      <c r="A162" t="s">
        <v>14</v>
      </c>
      <c r="B162">
        <v>313</v>
      </c>
      <c r="C162" s="9"/>
      <c r="D162" t="s">
        <v>515</v>
      </c>
      <c r="E162">
        <f>'BD de Pessoal'!N162</f>
        <v>23</v>
      </c>
      <c r="F162">
        <f>'BD de Pessoal'!O162</f>
        <v>1</v>
      </c>
      <c r="G162">
        <f>'BD de Pessoal'!P162</f>
        <v>0</v>
      </c>
      <c r="H162">
        <f>'BD de Pessoal'!Q162</f>
        <v>27</v>
      </c>
      <c r="I162">
        <f>'BD de Pessoal'!R162</f>
        <v>22</v>
      </c>
      <c r="J162">
        <f>'BD de Pessoal'!S162</f>
        <v>35</v>
      </c>
      <c r="K162">
        <f>'BD de Pessoal'!T162</f>
        <v>1</v>
      </c>
      <c r="L162">
        <f>'BD de Pessoal'!U162</f>
        <v>0</v>
      </c>
    </row>
    <row r="163" spans="1:12" ht="15.75" customHeight="1" x14ac:dyDescent="0.3">
      <c r="A163" t="s">
        <v>14</v>
      </c>
      <c r="B163">
        <v>314</v>
      </c>
      <c r="C163" s="9"/>
      <c r="D163" t="s">
        <v>516</v>
      </c>
      <c r="E163">
        <f>'BD de Pessoal'!N163</f>
        <v>8</v>
      </c>
      <c r="F163">
        <f>'BD de Pessoal'!O163</f>
        <v>0</v>
      </c>
      <c r="G163">
        <f>'BD de Pessoal'!P163</f>
        <v>0</v>
      </c>
      <c r="H163">
        <f>'BD de Pessoal'!Q163</f>
        <v>12</v>
      </c>
      <c r="I163">
        <f>'BD de Pessoal'!R163</f>
        <v>15</v>
      </c>
      <c r="J163">
        <f>'BD de Pessoal'!S163</f>
        <v>27</v>
      </c>
      <c r="K163">
        <f>'BD de Pessoal'!T163</f>
        <v>0</v>
      </c>
      <c r="L163">
        <f>'BD de Pessoal'!U163</f>
        <v>0</v>
      </c>
    </row>
    <row r="164" spans="1:12" ht="15.75" customHeight="1" x14ac:dyDescent="0.3">
      <c r="A164" t="s">
        <v>14</v>
      </c>
      <c r="B164">
        <v>315</v>
      </c>
      <c r="C164" s="9"/>
      <c r="D164" t="s">
        <v>517</v>
      </c>
      <c r="E164">
        <f>'BD de Pessoal'!N164</f>
        <v>3</v>
      </c>
      <c r="F164">
        <f>'BD de Pessoal'!O164</f>
        <v>0</v>
      </c>
      <c r="G164">
        <f>'BD de Pessoal'!P164</f>
        <v>0</v>
      </c>
      <c r="H164">
        <f>'BD de Pessoal'!Q164</f>
        <v>3</v>
      </c>
      <c r="I164">
        <f>'BD de Pessoal'!R164</f>
        <v>0</v>
      </c>
      <c r="J164">
        <f>'BD de Pessoal'!S164</f>
        <v>3</v>
      </c>
      <c r="K164">
        <f>'BD de Pessoal'!T164</f>
        <v>1</v>
      </c>
      <c r="L164">
        <f>'BD de Pessoal'!U164</f>
        <v>0</v>
      </c>
    </row>
    <row r="165" spans="1:12" ht="15.75" customHeight="1" x14ac:dyDescent="0.3">
      <c r="A165" t="s">
        <v>14</v>
      </c>
      <c r="B165">
        <v>316</v>
      </c>
      <c r="C165" s="9"/>
      <c r="D165" t="s">
        <v>518</v>
      </c>
      <c r="E165">
        <f>'BD de Pessoal'!N165</f>
        <v>211</v>
      </c>
      <c r="F165">
        <f>'BD de Pessoal'!O165</f>
        <v>12</v>
      </c>
      <c r="G165">
        <f>'BD de Pessoal'!P165</f>
        <v>0</v>
      </c>
      <c r="H165">
        <f>'BD de Pessoal'!Q165</f>
        <v>93</v>
      </c>
      <c r="I165">
        <f>'BD de Pessoal'!R165</f>
        <v>93</v>
      </c>
      <c r="J165">
        <f>'BD de Pessoal'!S165</f>
        <v>127</v>
      </c>
      <c r="K165">
        <f>'BD de Pessoal'!T165</f>
        <v>7</v>
      </c>
      <c r="L165">
        <f>'BD de Pessoal'!U165</f>
        <v>1</v>
      </c>
    </row>
    <row r="166" spans="1:12" ht="15.75" customHeight="1" x14ac:dyDescent="0.3">
      <c r="A166" t="s">
        <v>14</v>
      </c>
      <c r="B166">
        <v>401</v>
      </c>
      <c r="C166" s="9"/>
      <c r="D166" t="s">
        <v>504</v>
      </c>
      <c r="E166">
        <f>'BD de Pessoal'!N166</f>
        <v>0</v>
      </c>
      <c r="F166">
        <f>'BD de Pessoal'!O166</f>
        <v>0</v>
      </c>
      <c r="G166">
        <f>'BD de Pessoal'!P166</f>
        <v>0</v>
      </c>
      <c r="H166">
        <f>'BD de Pessoal'!Q166</f>
        <v>0</v>
      </c>
      <c r="I166">
        <f>'BD de Pessoal'!R166</f>
        <v>0</v>
      </c>
      <c r="J166">
        <f>'BD de Pessoal'!S166</f>
        <v>0</v>
      </c>
      <c r="K166">
        <f>'BD de Pessoal'!T166</f>
        <v>0</v>
      </c>
      <c r="L166">
        <f>'BD de Pessoal'!U166</f>
        <v>0</v>
      </c>
    </row>
    <row r="167" spans="1:12" ht="15.75" customHeight="1" x14ac:dyDescent="0.3">
      <c r="A167" t="s">
        <v>14</v>
      </c>
      <c r="B167">
        <v>402</v>
      </c>
      <c r="C167" s="9"/>
      <c r="D167" t="s">
        <v>505</v>
      </c>
      <c r="E167">
        <f>'BD de Pessoal'!N167</f>
        <v>0</v>
      </c>
      <c r="F167">
        <f>'BD de Pessoal'!O167</f>
        <v>0</v>
      </c>
      <c r="G167">
        <f>'BD de Pessoal'!P167</f>
        <v>0</v>
      </c>
      <c r="H167">
        <f>'BD de Pessoal'!Q167</f>
        <v>0</v>
      </c>
      <c r="I167">
        <f>'BD de Pessoal'!R167</f>
        <v>1</v>
      </c>
      <c r="J167">
        <f>'BD de Pessoal'!S167</f>
        <v>0</v>
      </c>
      <c r="K167">
        <f>'BD de Pessoal'!T167</f>
        <v>0</v>
      </c>
      <c r="L167">
        <f>'BD de Pessoal'!U167</f>
        <v>0</v>
      </c>
    </row>
    <row r="168" spans="1:12" ht="15.75" customHeight="1" x14ac:dyDescent="0.3">
      <c r="A168" t="s">
        <v>14</v>
      </c>
      <c r="B168">
        <v>403</v>
      </c>
      <c r="C168" s="9"/>
      <c r="D168" t="s">
        <v>506</v>
      </c>
      <c r="E168">
        <f>'BD de Pessoal'!N168</f>
        <v>3</v>
      </c>
      <c r="F168">
        <f>'BD de Pessoal'!O168</f>
        <v>0</v>
      </c>
      <c r="G168">
        <f>'BD de Pessoal'!P168</f>
        <v>0</v>
      </c>
      <c r="H168">
        <f>'BD de Pessoal'!Q168</f>
        <v>0</v>
      </c>
      <c r="I168">
        <f>'BD de Pessoal'!R168</f>
        <v>2</v>
      </c>
      <c r="J168">
        <f>'BD de Pessoal'!S168</f>
        <v>3</v>
      </c>
      <c r="K168">
        <f>'BD de Pessoal'!T168</f>
        <v>0</v>
      </c>
      <c r="L168">
        <f>'BD de Pessoal'!U168</f>
        <v>0</v>
      </c>
    </row>
    <row r="169" spans="1:12" ht="15.75" customHeight="1" x14ac:dyDescent="0.3">
      <c r="A169" t="s">
        <v>14</v>
      </c>
      <c r="B169">
        <v>404</v>
      </c>
      <c r="C169" s="9"/>
      <c r="D169" t="s">
        <v>507</v>
      </c>
      <c r="E169">
        <f>'BD de Pessoal'!N169</f>
        <v>18</v>
      </c>
      <c r="F169">
        <f>'BD de Pessoal'!O169</f>
        <v>1</v>
      </c>
      <c r="G169">
        <f>'BD de Pessoal'!P169</f>
        <v>0</v>
      </c>
      <c r="H169">
        <f>'BD de Pessoal'!Q169</f>
        <v>18</v>
      </c>
      <c r="I169">
        <f>'BD de Pessoal'!R169</f>
        <v>54</v>
      </c>
      <c r="J169">
        <f>'BD de Pessoal'!S169</f>
        <v>147</v>
      </c>
      <c r="K169">
        <f>'BD de Pessoal'!T169</f>
        <v>42</v>
      </c>
      <c r="L169">
        <f>'BD de Pessoal'!U169</f>
        <v>10</v>
      </c>
    </row>
    <row r="170" spans="1:12" ht="15.75" customHeight="1" x14ac:dyDescent="0.3">
      <c r="A170" t="s">
        <v>14</v>
      </c>
      <c r="B170">
        <v>405</v>
      </c>
      <c r="C170" s="9"/>
      <c r="D170" t="s">
        <v>508</v>
      </c>
      <c r="E170">
        <f>'BD de Pessoal'!N170</f>
        <v>96</v>
      </c>
      <c r="F170">
        <f>'BD de Pessoal'!O170</f>
        <v>3</v>
      </c>
      <c r="G170">
        <f>'BD de Pessoal'!P170</f>
        <v>0</v>
      </c>
      <c r="H170">
        <f>'BD de Pessoal'!Q170</f>
        <v>49</v>
      </c>
      <c r="I170">
        <f>'BD de Pessoal'!R170</f>
        <v>187</v>
      </c>
      <c r="J170">
        <f>'BD de Pessoal'!S170</f>
        <v>567</v>
      </c>
      <c r="K170">
        <f>'BD de Pessoal'!T170</f>
        <v>174</v>
      </c>
      <c r="L170">
        <f>'BD de Pessoal'!U170</f>
        <v>21</v>
      </c>
    </row>
    <row r="171" spans="1:12" ht="15.75" customHeight="1" x14ac:dyDescent="0.3">
      <c r="A171" t="s">
        <v>14</v>
      </c>
      <c r="B171">
        <v>406</v>
      </c>
      <c r="C171" s="9"/>
      <c r="D171" t="s">
        <v>509</v>
      </c>
      <c r="E171">
        <f>'BD de Pessoal'!N171</f>
        <v>99</v>
      </c>
      <c r="F171">
        <f>'BD de Pessoal'!O171</f>
        <v>5</v>
      </c>
      <c r="G171">
        <f>'BD de Pessoal'!P171</f>
        <v>0</v>
      </c>
      <c r="H171">
        <f>'BD de Pessoal'!Q171</f>
        <v>55</v>
      </c>
      <c r="I171">
        <f>'BD de Pessoal'!R171</f>
        <v>196</v>
      </c>
      <c r="J171">
        <f>'BD de Pessoal'!S171</f>
        <v>745</v>
      </c>
      <c r="K171">
        <f>'BD de Pessoal'!T171</f>
        <v>186</v>
      </c>
      <c r="L171">
        <f>'BD de Pessoal'!U171</f>
        <v>20</v>
      </c>
    </row>
    <row r="172" spans="1:12" ht="15.75" customHeight="1" x14ac:dyDescent="0.3">
      <c r="A172" t="s">
        <v>14</v>
      </c>
      <c r="B172">
        <v>407</v>
      </c>
      <c r="C172" s="9"/>
      <c r="D172" t="s">
        <v>510</v>
      </c>
      <c r="E172">
        <f>'BD de Pessoal'!N172</f>
        <v>105</v>
      </c>
      <c r="F172">
        <f>'BD de Pessoal'!O172</f>
        <v>1</v>
      </c>
      <c r="G172">
        <f>'BD de Pessoal'!P172</f>
        <v>0</v>
      </c>
      <c r="H172">
        <f>'BD de Pessoal'!Q172</f>
        <v>72</v>
      </c>
      <c r="I172">
        <f>'BD de Pessoal'!R172</f>
        <v>233</v>
      </c>
      <c r="J172">
        <f>'BD de Pessoal'!S172</f>
        <v>898</v>
      </c>
      <c r="K172">
        <f>'BD de Pessoal'!T172</f>
        <v>274</v>
      </c>
      <c r="L172">
        <f>'BD de Pessoal'!U172</f>
        <v>19</v>
      </c>
    </row>
    <row r="173" spans="1:12" ht="15.75" customHeight="1" x14ac:dyDescent="0.3">
      <c r="A173" t="s">
        <v>14</v>
      </c>
      <c r="B173">
        <v>408</v>
      </c>
      <c r="C173" s="9"/>
      <c r="D173" t="s">
        <v>511</v>
      </c>
      <c r="E173">
        <f>'BD de Pessoal'!N173</f>
        <v>72</v>
      </c>
      <c r="F173">
        <f>'BD de Pessoal'!O173</f>
        <v>0</v>
      </c>
      <c r="G173">
        <f>'BD de Pessoal'!P173</f>
        <v>0</v>
      </c>
      <c r="H173">
        <f>'BD de Pessoal'!Q173</f>
        <v>51</v>
      </c>
      <c r="I173">
        <f>'BD de Pessoal'!R173</f>
        <v>158</v>
      </c>
      <c r="J173">
        <f>'BD de Pessoal'!S173</f>
        <v>578</v>
      </c>
      <c r="K173">
        <f>'BD de Pessoal'!T173</f>
        <v>177</v>
      </c>
      <c r="L173">
        <f>'BD de Pessoal'!U173</f>
        <v>16</v>
      </c>
    </row>
    <row r="174" spans="1:12" ht="15.75" customHeight="1" x14ac:dyDescent="0.3">
      <c r="A174" t="s">
        <v>14</v>
      </c>
      <c r="B174">
        <v>409</v>
      </c>
      <c r="C174" s="9"/>
      <c r="D174" t="s">
        <v>512</v>
      </c>
      <c r="E174">
        <f>'BD de Pessoal'!N174</f>
        <v>45</v>
      </c>
      <c r="F174">
        <f>'BD de Pessoal'!O174</f>
        <v>1</v>
      </c>
      <c r="G174">
        <f>'BD de Pessoal'!P174</f>
        <v>0</v>
      </c>
      <c r="H174">
        <f>'BD de Pessoal'!Q174</f>
        <v>36</v>
      </c>
      <c r="I174">
        <f>'BD de Pessoal'!R174</f>
        <v>116</v>
      </c>
      <c r="J174">
        <f>'BD de Pessoal'!S174</f>
        <v>425</v>
      </c>
      <c r="K174">
        <f>'BD de Pessoal'!T174</f>
        <v>134</v>
      </c>
      <c r="L174">
        <f>'BD de Pessoal'!U174</f>
        <v>11</v>
      </c>
    </row>
    <row r="175" spans="1:12" ht="15.75" customHeight="1" x14ac:dyDescent="0.3">
      <c r="A175" t="s">
        <v>14</v>
      </c>
      <c r="B175">
        <v>410</v>
      </c>
      <c r="C175" s="9"/>
      <c r="D175" t="s">
        <v>513</v>
      </c>
      <c r="E175">
        <f>'BD de Pessoal'!N175</f>
        <v>22</v>
      </c>
      <c r="F175">
        <f>'BD de Pessoal'!O175</f>
        <v>0</v>
      </c>
      <c r="G175">
        <f>'BD de Pessoal'!P175</f>
        <v>0</v>
      </c>
      <c r="H175">
        <f>'BD de Pessoal'!Q175</f>
        <v>25</v>
      </c>
      <c r="I175">
        <f>'BD de Pessoal'!R175</f>
        <v>35</v>
      </c>
      <c r="J175">
        <f>'BD de Pessoal'!S175</f>
        <v>160</v>
      </c>
      <c r="K175">
        <f>'BD de Pessoal'!T175</f>
        <v>64</v>
      </c>
      <c r="L175">
        <f>'BD de Pessoal'!U175</f>
        <v>5</v>
      </c>
    </row>
    <row r="176" spans="1:12" ht="15.75" customHeight="1" x14ac:dyDescent="0.3">
      <c r="A176" t="s">
        <v>14</v>
      </c>
      <c r="B176">
        <v>411</v>
      </c>
      <c r="C176" s="9"/>
      <c r="D176" t="s">
        <v>514</v>
      </c>
      <c r="E176">
        <f>'BD de Pessoal'!N176</f>
        <v>7</v>
      </c>
      <c r="F176">
        <f>'BD de Pessoal'!O176</f>
        <v>0</v>
      </c>
      <c r="G176">
        <f>'BD de Pessoal'!P176</f>
        <v>0</v>
      </c>
      <c r="H176">
        <f>'BD de Pessoal'!Q176</f>
        <v>29</v>
      </c>
      <c r="I176">
        <f>'BD de Pessoal'!R176</f>
        <v>24</v>
      </c>
      <c r="J176">
        <f>'BD de Pessoal'!S176</f>
        <v>58</v>
      </c>
      <c r="K176">
        <f>'BD de Pessoal'!T176</f>
        <v>22</v>
      </c>
      <c r="L176">
        <f>'BD de Pessoal'!U176</f>
        <v>1</v>
      </c>
    </row>
    <row r="177" spans="1:12" ht="15.75" customHeight="1" x14ac:dyDescent="0.3">
      <c r="A177" t="s">
        <v>14</v>
      </c>
      <c r="B177">
        <v>412</v>
      </c>
      <c r="C177" s="9"/>
      <c r="D177" t="s">
        <v>515</v>
      </c>
      <c r="E177">
        <f>'BD de Pessoal'!N177</f>
        <v>16</v>
      </c>
      <c r="F177">
        <f>'BD de Pessoal'!O177</f>
        <v>2</v>
      </c>
      <c r="G177">
        <f>'BD de Pessoal'!P177</f>
        <v>0</v>
      </c>
      <c r="H177">
        <f>'BD de Pessoal'!Q177</f>
        <v>32</v>
      </c>
      <c r="I177">
        <f>'BD de Pessoal'!R177</f>
        <v>50</v>
      </c>
      <c r="J177">
        <f>'BD de Pessoal'!S177</f>
        <v>150</v>
      </c>
      <c r="K177">
        <f>'BD de Pessoal'!T177</f>
        <v>10</v>
      </c>
      <c r="L177">
        <f>'BD de Pessoal'!U177</f>
        <v>1</v>
      </c>
    </row>
    <row r="178" spans="1:12" ht="15.75" customHeight="1" x14ac:dyDescent="0.3">
      <c r="A178" t="s">
        <v>14</v>
      </c>
      <c r="B178">
        <v>413</v>
      </c>
      <c r="C178" s="9"/>
      <c r="D178" t="s">
        <v>516</v>
      </c>
      <c r="E178">
        <f>'BD de Pessoal'!N178</f>
        <v>50</v>
      </c>
      <c r="F178">
        <f>'BD de Pessoal'!O178</f>
        <v>0</v>
      </c>
      <c r="G178">
        <f>'BD de Pessoal'!P178</f>
        <v>0</v>
      </c>
      <c r="H178">
        <f>'BD de Pessoal'!Q178</f>
        <v>182</v>
      </c>
      <c r="I178">
        <f>'BD de Pessoal'!R178</f>
        <v>190</v>
      </c>
      <c r="J178">
        <f>'BD de Pessoal'!S178</f>
        <v>534</v>
      </c>
      <c r="K178">
        <f>'BD de Pessoal'!T178</f>
        <v>54</v>
      </c>
      <c r="L178">
        <f>'BD de Pessoal'!U178</f>
        <v>7</v>
      </c>
    </row>
    <row r="179" spans="1:12" ht="15.75" customHeight="1" x14ac:dyDescent="0.3">
      <c r="A179" t="s">
        <v>14</v>
      </c>
      <c r="B179">
        <v>414</v>
      </c>
      <c r="C179" s="9"/>
      <c r="D179" t="s">
        <v>517</v>
      </c>
      <c r="E179">
        <f>'BD de Pessoal'!N179</f>
        <v>30</v>
      </c>
      <c r="F179">
        <f>'BD de Pessoal'!O179</f>
        <v>2</v>
      </c>
      <c r="G179">
        <f>'BD de Pessoal'!P179</f>
        <v>0</v>
      </c>
      <c r="H179">
        <f>'BD de Pessoal'!Q179</f>
        <v>69</v>
      </c>
      <c r="I179">
        <f>'BD de Pessoal'!R179</f>
        <v>83</v>
      </c>
      <c r="J179">
        <f>'BD de Pessoal'!S179</f>
        <v>292</v>
      </c>
      <c r="K179">
        <f>'BD de Pessoal'!T179</f>
        <v>25</v>
      </c>
      <c r="L179">
        <f>'BD de Pessoal'!U179</f>
        <v>4</v>
      </c>
    </row>
    <row r="180" spans="1:12" ht="15.75" customHeight="1" x14ac:dyDescent="0.3">
      <c r="A180" t="s">
        <v>14</v>
      </c>
      <c r="B180">
        <v>415</v>
      </c>
      <c r="C180" s="9"/>
      <c r="D180" t="s">
        <v>518</v>
      </c>
      <c r="E180">
        <f>'BD de Pessoal'!N180</f>
        <v>14</v>
      </c>
      <c r="F180">
        <f>'BD de Pessoal'!O180</f>
        <v>0</v>
      </c>
      <c r="G180">
        <f>'BD de Pessoal'!P180</f>
        <v>0</v>
      </c>
      <c r="H180">
        <f>'BD de Pessoal'!Q180</f>
        <v>11</v>
      </c>
      <c r="I180">
        <f>'BD de Pessoal'!R180</f>
        <v>19</v>
      </c>
      <c r="J180">
        <f>'BD de Pessoal'!S180</f>
        <v>32</v>
      </c>
      <c r="K180">
        <f>'BD de Pessoal'!T180</f>
        <v>6</v>
      </c>
      <c r="L180">
        <f>'BD de Pessoal'!U180</f>
        <v>0</v>
      </c>
    </row>
    <row r="181" spans="1:12" ht="15.75" customHeight="1" x14ac:dyDescent="0.3">
      <c r="A181" t="s">
        <v>14</v>
      </c>
      <c r="B181">
        <v>416</v>
      </c>
      <c r="C181" s="9"/>
      <c r="D181" t="s">
        <v>520</v>
      </c>
      <c r="E181">
        <f>'BD de Pessoal'!N181</f>
        <v>1170</v>
      </c>
      <c r="F181">
        <f>'BD de Pessoal'!O181</f>
        <v>60</v>
      </c>
      <c r="G181">
        <f>'BD de Pessoal'!P181</f>
        <v>0</v>
      </c>
      <c r="H181">
        <f>'BD de Pessoal'!Q181</f>
        <v>532</v>
      </c>
      <c r="I181">
        <f>'BD de Pessoal'!R181</f>
        <v>744</v>
      </c>
      <c r="J181">
        <f>'BD de Pessoal'!S181</f>
        <v>2293</v>
      </c>
      <c r="K181">
        <f>'BD de Pessoal'!T181</f>
        <v>341</v>
      </c>
      <c r="L181">
        <f>'BD de Pessoal'!U181</f>
        <v>49</v>
      </c>
    </row>
    <row r="182" spans="1:12" ht="15.75" customHeight="1" x14ac:dyDescent="0.3">
      <c r="A182" t="s">
        <v>15</v>
      </c>
      <c r="B182">
        <v>101</v>
      </c>
      <c r="C182" s="9"/>
      <c r="D182" t="s">
        <v>521</v>
      </c>
      <c r="E182">
        <f>'BD de Pessoal'!N182</f>
        <v>1358</v>
      </c>
      <c r="F182">
        <f>'BD de Pessoal'!O182</f>
        <v>11</v>
      </c>
      <c r="G182">
        <f>'BD de Pessoal'!P182</f>
        <v>0</v>
      </c>
      <c r="H182">
        <f>'BD de Pessoal'!Q182</f>
        <v>54</v>
      </c>
      <c r="I182">
        <f>'BD de Pessoal'!R182</f>
        <v>912</v>
      </c>
      <c r="J182">
        <f>'BD de Pessoal'!S182</f>
        <v>1499</v>
      </c>
      <c r="K182">
        <f>'BD de Pessoal'!T182</f>
        <v>423</v>
      </c>
      <c r="L182">
        <f>'BD de Pessoal'!U182</f>
        <v>172</v>
      </c>
    </row>
    <row r="183" spans="1:12" ht="15.75" customHeight="1" x14ac:dyDescent="0.3">
      <c r="A183" t="s">
        <v>15</v>
      </c>
      <c r="B183">
        <v>102</v>
      </c>
      <c r="C183" s="9"/>
      <c r="D183" t="s">
        <v>522</v>
      </c>
      <c r="E183">
        <f>'BD de Pessoal'!N183</f>
        <v>71</v>
      </c>
      <c r="F183">
        <f>'BD de Pessoal'!O183</f>
        <v>0</v>
      </c>
      <c r="G183">
        <f>'BD de Pessoal'!P183</f>
        <v>0</v>
      </c>
      <c r="H183">
        <f>'BD de Pessoal'!Q183</f>
        <v>5</v>
      </c>
      <c r="I183">
        <f>'BD de Pessoal'!R183</f>
        <v>67</v>
      </c>
      <c r="J183">
        <f>'BD de Pessoal'!S183</f>
        <v>65</v>
      </c>
      <c r="K183">
        <f>'BD de Pessoal'!T183</f>
        <v>24</v>
      </c>
      <c r="L183">
        <f>'BD de Pessoal'!U183</f>
        <v>12</v>
      </c>
    </row>
    <row r="184" spans="1:12" ht="15.75" customHeight="1" x14ac:dyDescent="0.3">
      <c r="A184" t="s">
        <v>15</v>
      </c>
      <c r="B184">
        <v>103</v>
      </c>
      <c r="C184" s="9"/>
      <c r="D184" t="s">
        <v>523</v>
      </c>
      <c r="E184">
        <f>'BD de Pessoal'!N184</f>
        <v>46</v>
      </c>
      <c r="F184">
        <f>'BD de Pessoal'!O184</f>
        <v>0</v>
      </c>
      <c r="G184">
        <f>'BD de Pessoal'!P184</f>
        <v>0</v>
      </c>
      <c r="H184">
        <f>'BD de Pessoal'!Q184</f>
        <v>4</v>
      </c>
      <c r="I184">
        <f>'BD de Pessoal'!R184</f>
        <v>51</v>
      </c>
      <c r="J184">
        <f>'BD de Pessoal'!S184</f>
        <v>31</v>
      </c>
      <c r="K184">
        <f>'BD de Pessoal'!T184</f>
        <v>18</v>
      </c>
      <c r="L184">
        <f>'BD de Pessoal'!U184</f>
        <v>3</v>
      </c>
    </row>
    <row r="185" spans="1:12" ht="15.75" customHeight="1" x14ac:dyDescent="0.3">
      <c r="A185" t="s">
        <v>15</v>
      </c>
      <c r="B185">
        <v>104</v>
      </c>
      <c r="C185" s="9"/>
      <c r="D185" t="s">
        <v>524</v>
      </c>
      <c r="E185">
        <f>'BD de Pessoal'!N185</f>
        <v>61</v>
      </c>
      <c r="F185">
        <f>'BD de Pessoal'!O185</f>
        <v>1</v>
      </c>
      <c r="G185">
        <f>'BD de Pessoal'!P185</f>
        <v>0</v>
      </c>
      <c r="H185">
        <f>'BD de Pessoal'!Q185</f>
        <v>2</v>
      </c>
      <c r="I185">
        <f>'BD de Pessoal'!R185</f>
        <v>56</v>
      </c>
      <c r="J185">
        <f>'BD de Pessoal'!S185</f>
        <v>18</v>
      </c>
      <c r="K185">
        <f>'BD de Pessoal'!T185</f>
        <v>17</v>
      </c>
      <c r="L185">
        <f>'BD de Pessoal'!U185</f>
        <v>8</v>
      </c>
    </row>
    <row r="186" spans="1:12" ht="15.75" customHeight="1" x14ac:dyDescent="0.3">
      <c r="A186" t="s">
        <v>15</v>
      </c>
      <c r="B186">
        <v>105</v>
      </c>
      <c r="C186" s="9"/>
      <c r="D186" t="s">
        <v>525</v>
      </c>
      <c r="E186">
        <f>'BD de Pessoal'!N186</f>
        <v>54</v>
      </c>
      <c r="F186">
        <f>'BD de Pessoal'!O186</f>
        <v>2</v>
      </c>
      <c r="G186">
        <f>'BD de Pessoal'!P186</f>
        <v>0</v>
      </c>
      <c r="H186">
        <f>'BD de Pessoal'!Q186</f>
        <v>2</v>
      </c>
      <c r="I186">
        <f>'BD de Pessoal'!R186</f>
        <v>53</v>
      </c>
      <c r="J186">
        <f>'BD de Pessoal'!S186</f>
        <v>26</v>
      </c>
      <c r="K186">
        <f>'BD de Pessoal'!T186</f>
        <v>14</v>
      </c>
      <c r="L186">
        <f>'BD de Pessoal'!U186</f>
        <v>2</v>
      </c>
    </row>
    <row r="187" spans="1:12" ht="15.75" customHeight="1" x14ac:dyDescent="0.3">
      <c r="A187" t="s">
        <v>15</v>
      </c>
      <c r="B187">
        <v>106</v>
      </c>
      <c r="C187" s="9"/>
      <c r="D187" t="s">
        <v>526</v>
      </c>
      <c r="E187">
        <f>'BD de Pessoal'!N187</f>
        <v>46</v>
      </c>
      <c r="F187">
        <f>'BD de Pessoal'!O187</f>
        <v>0</v>
      </c>
      <c r="G187">
        <f>'BD de Pessoal'!P187</f>
        <v>0</v>
      </c>
      <c r="H187">
        <f>'BD de Pessoal'!Q187</f>
        <v>3</v>
      </c>
      <c r="I187">
        <f>'BD de Pessoal'!R187</f>
        <v>39</v>
      </c>
      <c r="J187">
        <f>'BD de Pessoal'!S187</f>
        <v>24</v>
      </c>
      <c r="K187">
        <f>'BD de Pessoal'!T187</f>
        <v>15</v>
      </c>
      <c r="L187">
        <f>'BD de Pessoal'!U187</f>
        <v>6</v>
      </c>
    </row>
    <row r="188" spans="1:12" ht="15.75" customHeight="1" x14ac:dyDescent="0.3">
      <c r="A188" t="s">
        <v>15</v>
      </c>
      <c r="B188">
        <v>107</v>
      </c>
      <c r="C188" s="9"/>
      <c r="D188" t="s">
        <v>527</v>
      </c>
      <c r="E188">
        <f>'BD de Pessoal'!N188</f>
        <v>44</v>
      </c>
      <c r="F188">
        <f>'BD de Pessoal'!O188</f>
        <v>0</v>
      </c>
      <c r="G188">
        <f>'BD de Pessoal'!P188</f>
        <v>0</v>
      </c>
      <c r="H188">
        <f>'BD de Pessoal'!Q188</f>
        <v>3</v>
      </c>
      <c r="I188">
        <f>'BD de Pessoal'!R188</f>
        <v>59</v>
      </c>
      <c r="J188">
        <f>'BD de Pessoal'!S188</f>
        <v>25</v>
      </c>
      <c r="K188">
        <f>'BD de Pessoal'!T188</f>
        <v>24</v>
      </c>
      <c r="L188">
        <f>'BD de Pessoal'!U188</f>
        <v>6</v>
      </c>
    </row>
    <row r="189" spans="1:12" ht="15.75" customHeight="1" x14ac:dyDescent="0.3">
      <c r="A189" t="s">
        <v>15</v>
      </c>
      <c r="B189">
        <v>108</v>
      </c>
      <c r="C189" s="9"/>
      <c r="D189" t="s">
        <v>528</v>
      </c>
      <c r="E189">
        <f>'BD de Pessoal'!N189</f>
        <v>34</v>
      </c>
      <c r="F189">
        <f>'BD de Pessoal'!O189</f>
        <v>0</v>
      </c>
      <c r="G189">
        <f>'BD de Pessoal'!P189</f>
        <v>0</v>
      </c>
      <c r="H189">
        <f>'BD de Pessoal'!Q189</f>
        <v>2</v>
      </c>
      <c r="I189">
        <f>'BD de Pessoal'!R189</f>
        <v>37</v>
      </c>
      <c r="J189">
        <f>'BD de Pessoal'!S189</f>
        <v>16</v>
      </c>
      <c r="K189">
        <f>'BD de Pessoal'!T189</f>
        <v>15</v>
      </c>
      <c r="L189">
        <f>'BD de Pessoal'!U189</f>
        <v>6</v>
      </c>
    </row>
    <row r="190" spans="1:12" ht="15.75" customHeight="1" x14ac:dyDescent="0.3">
      <c r="A190" t="s">
        <v>15</v>
      </c>
      <c r="B190">
        <v>109</v>
      </c>
      <c r="C190" s="9"/>
      <c r="D190" t="s">
        <v>529</v>
      </c>
      <c r="E190">
        <f>'BD de Pessoal'!N190</f>
        <v>34</v>
      </c>
      <c r="F190">
        <f>'BD de Pessoal'!O190</f>
        <v>0</v>
      </c>
      <c r="G190">
        <f>'BD de Pessoal'!P190</f>
        <v>0</v>
      </c>
      <c r="H190">
        <f>'BD de Pessoal'!Q190</f>
        <v>0</v>
      </c>
      <c r="I190">
        <f>'BD de Pessoal'!R190</f>
        <v>18</v>
      </c>
      <c r="J190">
        <f>'BD de Pessoal'!S190</f>
        <v>13</v>
      </c>
      <c r="K190">
        <f>'BD de Pessoal'!T190</f>
        <v>13</v>
      </c>
      <c r="L190">
        <f>'BD de Pessoal'!U190</f>
        <v>3</v>
      </c>
    </row>
    <row r="191" spans="1:12" ht="15.75" customHeight="1" x14ac:dyDescent="0.3">
      <c r="A191" t="s">
        <v>15</v>
      </c>
      <c r="B191">
        <v>110</v>
      </c>
      <c r="C191" s="9"/>
      <c r="D191" t="s">
        <v>530</v>
      </c>
      <c r="E191">
        <f>'BD de Pessoal'!N191</f>
        <v>22</v>
      </c>
      <c r="F191">
        <f>'BD de Pessoal'!O191</f>
        <v>0</v>
      </c>
      <c r="G191">
        <f>'BD de Pessoal'!P191</f>
        <v>0</v>
      </c>
      <c r="H191">
        <f>'BD de Pessoal'!Q191</f>
        <v>0</v>
      </c>
      <c r="I191">
        <f>'BD de Pessoal'!R191</f>
        <v>21</v>
      </c>
      <c r="J191">
        <f>'BD de Pessoal'!S191</f>
        <v>11</v>
      </c>
      <c r="K191">
        <f>'BD de Pessoal'!T191</f>
        <v>14</v>
      </c>
      <c r="L191">
        <f>'BD de Pessoal'!U191</f>
        <v>1</v>
      </c>
    </row>
    <row r="192" spans="1:12" ht="15.75" customHeight="1" x14ac:dyDescent="0.3">
      <c r="A192" t="s">
        <v>15</v>
      </c>
      <c r="B192">
        <v>111</v>
      </c>
      <c r="C192" s="9"/>
      <c r="D192" t="s">
        <v>531</v>
      </c>
      <c r="E192">
        <f>'BD de Pessoal'!N192</f>
        <v>25</v>
      </c>
      <c r="F192">
        <f>'BD de Pessoal'!O192</f>
        <v>0</v>
      </c>
      <c r="G192">
        <f>'BD de Pessoal'!P192</f>
        <v>0</v>
      </c>
      <c r="H192">
        <f>'BD de Pessoal'!Q192</f>
        <v>1</v>
      </c>
      <c r="I192">
        <f>'BD de Pessoal'!R192</f>
        <v>12</v>
      </c>
      <c r="J192">
        <f>'BD de Pessoal'!S192</f>
        <v>8</v>
      </c>
      <c r="K192">
        <f>'BD de Pessoal'!T192</f>
        <v>8</v>
      </c>
      <c r="L192">
        <f>'BD de Pessoal'!U192</f>
        <v>2</v>
      </c>
    </row>
    <row r="193" spans="1:12" ht="15.75" customHeight="1" x14ac:dyDescent="0.3">
      <c r="A193" t="s">
        <v>15</v>
      </c>
      <c r="B193">
        <v>112</v>
      </c>
      <c r="C193" s="9"/>
      <c r="D193" t="s">
        <v>532</v>
      </c>
      <c r="E193">
        <f>'BD de Pessoal'!N193</f>
        <v>19</v>
      </c>
      <c r="F193">
        <f>'BD de Pessoal'!O193</f>
        <v>0</v>
      </c>
      <c r="G193">
        <f>'BD de Pessoal'!P193</f>
        <v>0</v>
      </c>
      <c r="H193">
        <f>'BD de Pessoal'!Q193</f>
        <v>0</v>
      </c>
      <c r="I193">
        <f>'BD de Pessoal'!R193</f>
        <v>12</v>
      </c>
      <c r="J193">
        <f>'BD de Pessoal'!S193</f>
        <v>17</v>
      </c>
      <c r="K193">
        <f>'BD de Pessoal'!T193</f>
        <v>5</v>
      </c>
      <c r="L193">
        <f>'BD de Pessoal'!U193</f>
        <v>0</v>
      </c>
    </row>
    <row r="194" spans="1:12" ht="15.75" customHeight="1" x14ac:dyDescent="0.3">
      <c r="A194" t="s">
        <v>15</v>
      </c>
      <c r="B194">
        <v>113</v>
      </c>
      <c r="C194" s="9"/>
      <c r="D194" t="s">
        <v>533</v>
      </c>
      <c r="E194">
        <f>'BD de Pessoal'!N194</f>
        <v>53</v>
      </c>
      <c r="F194">
        <f>'BD de Pessoal'!O194</f>
        <v>0</v>
      </c>
      <c r="G194">
        <f>'BD de Pessoal'!P194</f>
        <v>0</v>
      </c>
      <c r="H194">
        <f>'BD de Pessoal'!Q194</f>
        <v>2</v>
      </c>
      <c r="I194">
        <f>'BD de Pessoal'!R194</f>
        <v>26</v>
      </c>
      <c r="J194">
        <f>'BD de Pessoal'!S194</f>
        <v>14</v>
      </c>
      <c r="K194">
        <f>'BD de Pessoal'!T194</f>
        <v>10</v>
      </c>
      <c r="L194">
        <f>'BD de Pessoal'!U194</f>
        <v>0</v>
      </c>
    </row>
    <row r="195" spans="1:12" ht="15.75" customHeight="1" x14ac:dyDescent="0.3">
      <c r="A195" t="s">
        <v>15</v>
      </c>
      <c r="B195">
        <v>114</v>
      </c>
      <c r="C195" s="9"/>
      <c r="D195" t="s">
        <v>534</v>
      </c>
      <c r="E195">
        <f>'BD de Pessoal'!N195</f>
        <v>18</v>
      </c>
      <c r="F195">
        <f>'BD de Pessoal'!O195</f>
        <v>0</v>
      </c>
      <c r="G195">
        <f>'BD de Pessoal'!P195</f>
        <v>0</v>
      </c>
      <c r="H195">
        <f>'BD de Pessoal'!Q195</f>
        <v>0</v>
      </c>
      <c r="I195">
        <f>'BD de Pessoal'!R195</f>
        <v>13</v>
      </c>
      <c r="J195">
        <f>'BD de Pessoal'!S195</f>
        <v>3</v>
      </c>
      <c r="K195">
        <f>'BD de Pessoal'!T195</f>
        <v>1</v>
      </c>
      <c r="L195">
        <f>'BD de Pessoal'!U195</f>
        <v>1</v>
      </c>
    </row>
    <row r="196" spans="1:12" ht="15.75" customHeight="1" x14ac:dyDescent="0.3">
      <c r="A196" t="s">
        <v>15</v>
      </c>
      <c r="B196">
        <v>115</v>
      </c>
      <c r="C196" s="9"/>
      <c r="D196" t="s">
        <v>535</v>
      </c>
      <c r="E196">
        <f>'BD de Pessoal'!N196</f>
        <v>9</v>
      </c>
      <c r="F196">
        <f>'BD de Pessoal'!O196</f>
        <v>0</v>
      </c>
      <c r="G196">
        <f>'BD de Pessoal'!P196</f>
        <v>0</v>
      </c>
      <c r="H196">
        <f>'BD de Pessoal'!Q196</f>
        <v>0</v>
      </c>
      <c r="I196">
        <f>'BD de Pessoal'!R196</f>
        <v>7</v>
      </c>
      <c r="J196">
        <f>'BD de Pessoal'!S196</f>
        <v>2</v>
      </c>
      <c r="K196">
        <f>'BD de Pessoal'!T196</f>
        <v>0</v>
      </c>
      <c r="L196">
        <f>'BD de Pessoal'!U196</f>
        <v>1</v>
      </c>
    </row>
    <row r="197" spans="1:12" ht="15.75" customHeight="1" x14ac:dyDescent="0.3">
      <c r="A197" t="s">
        <v>15</v>
      </c>
      <c r="B197">
        <v>116</v>
      </c>
      <c r="C197" s="9"/>
      <c r="D197" t="s">
        <v>536</v>
      </c>
      <c r="E197">
        <f>'BD de Pessoal'!N197</f>
        <v>325</v>
      </c>
      <c r="F197">
        <f>'BD de Pessoal'!O197</f>
        <v>1</v>
      </c>
      <c r="G197">
        <f>'BD de Pessoal'!P197</f>
        <v>0</v>
      </c>
      <c r="H197">
        <f>'BD de Pessoal'!Q197</f>
        <v>7</v>
      </c>
      <c r="I197">
        <f>'BD de Pessoal'!R197</f>
        <v>99</v>
      </c>
      <c r="J197">
        <f>'BD de Pessoal'!S197</f>
        <v>68</v>
      </c>
      <c r="K197">
        <f>'BD de Pessoal'!T197</f>
        <v>50</v>
      </c>
      <c r="L197">
        <f>'BD de Pessoal'!U197</f>
        <v>8</v>
      </c>
    </row>
    <row r="198" spans="1:12" ht="15.75" customHeight="1" x14ac:dyDescent="0.3">
      <c r="A198" t="s">
        <v>15</v>
      </c>
      <c r="B198">
        <v>201</v>
      </c>
      <c r="C198" s="9"/>
      <c r="D198" t="s">
        <v>522</v>
      </c>
      <c r="E198">
        <f>'BD de Pessoal'!N198</f>
        <v>11</v>
      </c>
      <c r="F198">
        <f>'BD de Pessoal'!O198</f>
        <v>0</v>
      </c>
      <c r="G198">
        <f>'BD de Pessoal'!P198</f>
        <v>0</v>
      </c>
      <c r="H198">
        <f>'BD de Pessoal'!Q198</f>
        <v>0</v>
      </c>
      <c r="I198">
        <f>'BD de Pessoal'!R198</f>
        <v>13</v>
      </c>
      <c r="J198">
        <f>'BD de Pessoal'!S198</f>
        <v>35</v>
      </c>
      <c r="K198">
        <f>'BD de Pessoal'!T198</f>
        <v>4</v>
      </c>
      <c r="L198">
        <f>'BD de Pessoal'!U198</f>
        <v>2</v>
      </c>
    </row>
    <row r="199" spans="1:12" ht="15.75" customHeight="1" x14ac:dyDescent="0.3">
      <c r="A199" t="s">
        <v>15</v>
      </c>
      <c r="B199">
        <v>202</v>
      </c>
      <c r="C199" s="9"/>
      <c r="D199" t="s">
        <v>523</v>
      </c>
      <c r="E199">
        <f>'BD de Pessoal'!N199</f>
        <v>188</v>
      </c>
      <c r="F199">
        <f>'BD de Pessoal'!O199</f>
        <v>5</v>
      </c>
      <c r="G199">
        <f>'BD de Pessoal'!P199</f>
        <v>0</v>
      </c>
      <c r="H199">
        <f>'BD de Pessoal'!Q199</f>
        <v>12</v>
      </c>
      <c r="I199">
        <f>'BD de Pessoal'!R199</f>
        <v>300</v>
      </c>
      <c r="J199">
        <f>'BD de Pessoal'!S199</f>
        <v>839</v>
      </c>
      <c r="K199">
        <f>'BD de Pessoal'!T199</f>
        <v>170</v>
      </c>
      <c r="L199">
        <f>'BD de Pessoal'!U199</f>
        <v>73</v>
      </c>
    </row>
    <row r="200" spans="1:12" ht="15.75" customHeight="1" x14ac:dyDescent="0.3">
      <c r="A200" t="s">
        <v>15</v>
      </c>
      <c r="B200">
        <v>203</v>
      </c>
      <c r="C200" s="9"/>
      <c r="D200" t="s">
        <v>524</v>
      </c>
      <c r="E200">
        <f>'BD de Pessoal'!N200</f>
        <v>84</v>
      </c>
      <c r="F200">
        <f>'BD de Pessoal'!O200</f>
        <v>2</v>
      </c>
      <c r="G200">
        <f>'BD de Pessoal'!P200</f>
        <v>0</v>
      </c>
      <c r="H200">
        <f>'BD de Pessoal'!Q200</f>
        <v>5</v>
      </c>
      <c r="I200">
        <f>'BD de Pessoal'!R200</f>
        <v>121</v>
      </c>
      <c r="J200">
        <f>'BD de Pessoal'!S200</f>
        <v>169</v>
      </c>
      <c r="K200">
        <f>'BD de Pessoal'!T200</f>
        <v>54</v>
      </c>
      <c r="L200">
        <f>'BD de Pessoal'!U200</f>
        <v>25</v>
      </c>
    </row>
    <row r="201" spans="1:12" ht="15.75" customHeight="1" x14ac:dyDescent="0.3">
      <c r="A201" t="s">
        <v>15</v>
      </c>
      <c r="B201">
        <v>204</v>
      </c>
      <c r="C201" s="9"/>
      <c r="D201" t="s">
        <v>525</v>
      </c>
      <c r="E201">
        <f>'BD de Pessoal'!N201</f>
        <v>78</v>
      </c>
      <c r="F201">
        <f>'BD de Pessoal'!O201</f>
        <v>1</v>
      </c>
      <c r="G201">
        <f>'BD de Pessoal'!P201</f>
        <v>0</v>
      </c>
      <c r="H201">
        <f>'BD de Pessoal'!Q201</f>
        <v>8</v>
      </c>
      <c r="I201">
        <f>'BD de Pessoal'!R201</f>
        <v>91</v>
      </c>
      <c r="J201">
        <f>'BD de Pessoal'!S201</f>
        <v>102</v>
      </c>
      <c r="K201">
        <f>'BD de Pessoal'!T201</f>
        <v>40</v>
      </c>
      <c r="L201">
        <f>'BD de Pessoal'!U201</f>
        <v>12</v>
      </c>
    </row>
    <row r="202" spans="1:12" ht="15.75" customHeight="1" x14ac:dyDescent="0.3">
      <c r="A202" t="s">
        <v>15</v>
      </c>
      <c r="B202">
        <v>205</v>
      </c>
      <c r="C202" s="9"/>
      <c r="D202" t="s">
        <v>526</v>
      </c>
      <c r="E202">
        <f>'BD de Pessoal'!N202</f>
        <v>58</v>
      </c>
      <c r="F202">
        <f>'BD de Pessoal'!O202</f>
        <v>0</v>
      </c>
      <c r="G202">
        <f>'BD de Pessoal'!P202</f>
        <v>0</v>
      </c>
      <c r="H202">
        <f>'BD de Pessoal'!Q202</f>
        <v>2</v>
      </c>
      <c r="I202">
        <f>'BD de Pessoal'!R202</f>
        <v>81</v>
      </c>
      <c r="J202">
        <f>'BD de Pessoal'!S202</f>
        <v>74</v>
      </c>
      <c r="K202">
        <f>'BD de Pessoal'!T202</f>
        <v>33</v>
      </c>
      <c r="L202">
        <f>'BD de Pessoal'!U202</f>
        <v>8</v>
      </c>
    </row>
    <row r="203" spans="1:12" ht="15.75" customHeight="1" x14ac:dyDescent="0.3">
      <c r="A203" t="s">
        <v>15</v>
      </c>
      <c r="B203">
        <v>206</v>
      </c>
      <c r="C203" s="9"/>
      <c r="D203" t="s">
        <v>527</v>
      </c>
      <c r="E203">
        <f>'BD de Pessoal'!N203</f>
        <v>53</v>
      </c>
      <c r="F203">
        <f>'BD de Pessoal'!O203</f>
        <v>1</v>
      </c>
      <c r="G203">
        <f>'BD de Pessoal'!P203</f>
        <v>0</v>
      </c>
      <c r="H203">
        <f>'BD de Pessoal'!Q203</f>
        <v>4</v>
      </c>
      <c r="I203">
        <f>'BD de Pessoal'!R203</f>
        <v>78</v>
      </c>
      <c r="J203">
        <f>'BD de Pessoal'!S203</f>
        <v>65</v>
      </c>
      <c r="K203">
        <f>'BD de Pessoal'!T203</f>
        <v>26</v>
      </c>
      <c r="L203">
        <f>'BD de Pessoal'!U203</f>
        <v>5</v>
      </c>
    </row>
    <row r="204" spans="1:12" ht="15.75" customHeight="1" x14ac:dyDescent="0.3">
      <c r="A204" t="s">
        <v>15</v>
      </c>
      <c r="B204">
        <v>207</v>
      </c>
      <c r="C204" s="9"/>
      <c r="D204" t="s">
        <v>528</v>
      </c>
      <c r="E204">
        <f>'BD de Pessoal'!N204</f>
        <v>69</v>
      </c>
      <c r="F204">
        <f>'BD de Pessoal'!O204</f>
        <v>1</v>
      </c>
      <c r="G204">
        <f>'BD de Pessoal'!P204</f>
        <v>0</v>
      </c>
      <c r="H204">
        <f>'BD de Pessoal'!Q204</f>
        <v>0</v>
      </c>
      <c r="I204">
        <f>'BD de Pessoal'!R204</f>
        <v>91</v>
      </c>
      <c r="J204">
        <f>'BD de Pessoal'!S204</f>
        <v>58</v>
      </c>
      <c r="K204">
        <f>'BD de Pessoal'!T204</f>
        <v>40</v>
      </c>
      <c r="L204">
        <f>'BD de Pessoal'!U204</f>
        <v>13</v>
      </c>
    </row>
    <row r="205" spans="1:12" ht="15.75" customHeight="1" x14ac:dyDescent="0.3">
      <c r="A205" t="s">
        <v>15</v>
      </c>
      <c r="B205">
        <v>208</v>
      </c>
      <c r="C205" s="9"/>
      <c r="D205" t="s">
        <v>529</v>
      </c>
      <c r="E205">
        <f>'BD de Pessoal'!N205</f>
        <v>42</v>
      </c>
      <c r="F205">
        <f>'BD de Pessoal'!O205</f>
        <v>2</v>
      </c>
      <c r="G205">
        <f>'BD de Pessoal'!P205</f>
        <v>0</v>
      </c>
      <c r="H205">
        <f>'BD de Pessoal'!Q205</f>
        <v>3</v>
      </c>
      <c r="I205">
        <f>'BD de Pessoal'!R205</f>
        <v>70</v>
      </c>
      <c r="J205">
        <f>'BD de Pessoal'!S205</f>
        <v>32</v>
      </c>
      <c r="K205">
        <f>'BD de Pessoal'!T205</f>
        <v>25</v>
      </c>
      <c r="L205">
        <f>'BD de Pessoal'!U205</f>
        <v>7</v>
      </c>
    </row>
    <row r="206" spans="1:12" ht="15.75" customHeight="1" x14ac:dyDescent="0.3">
      <c r="A206" t="s">
        <v>15</v>
      </c>
      <c r="B206">
        <v>209</v>
      </c>
      <c r="C206" s="9"/>
      <c r="D206" t="s">
        <v>530</v>
      </c>
      <c r="E206">
        <f>'BD de Pessoal'!N206</f>
        <v>30</v>
      </c>
      <c r="F206">
        <f>'BD de Pessoal'!O206</f>
        <v>0</v>
      </c>
      <c r="G206">
        <f>'BD de Pessoal'!P206</f>
        <v>0</v>
      </c>
      <c r="H206">
        <f>'BD de Pessoal'!Q206</f>
        <v>4</v>
      </c>
      <c r="I206">
        <f>'BD de Pessoal'!R206</f>
        <v>48</v>
      </c>
      <c r="J206">
        <f>'BD de Pessoal'!S206</f>
        <v>38</v>
      </c>
      <c r="K206">
        <f>'BD de Pessoal'!T206</f>
        <v>31</v>
      </c>
      <c r="L206">
        <f>'BD de Pessoal'!U206</f>
        <v>10</v>
      </c>
    </row>
    <row r="207" spans="1:12" ht="15.75" customHeight="1" x14ac:dyDescent="0.3">
      <c r="A207" t="s">
        <v>15</v>
      </c>
      <c r="B207">
        <v>210</v>
      </c>
      <c r="C207" s="9"/>
      <c r="D207" t="s">
        <v>531</v>
      </c>
      <c r="E207">
        <f>'BD de Pessoal'!N207</f>
        <v>39</v>
      </c>
      <c r="F207">
        <f>'BD de Pessoal'!O207</f>
        <v>0</v>
      </c>
      <c r="G207">
        <f>'BD de Pessoal'!P207</f>
        <v>0</v>
      </c>
      <c r="H207">
        <f>'BD de Pessoal'!Q207</f>
        <v>2</v>
      </c>
      <c r="I207">
        <f>'BD de Pessoal'!R207</f>
        <v>34</v>
      </c>
      <c r="J207">
        <f>'BD de Pessoal'!S207</f>
        <v>28</v>
      </c>
      <c r="K207">
        <f>'BD de Pessoal'!T207</f>
        <v>23</v>
      </c>
      <c r="L207">
        <f>'BD de Pessoal'!U207</f>
        <v>4</v>
      </c>
    </row>
    <row r="208" spans="1:12" ht="15.75" customHeight="1" x14ac:dyDescent="0.3">
      <c r="A208" t="s">
        <v>15</v>
      </c>
      <c r="B208">
        <v>211</v>
      </c>
      <c r="C208" s="9"/>
      <c r="D208" t="s">
        <v>532</v>
      </c>
      <c r="E208">
        <f>'BD de Pessoal'!N208</f>
        <v>23</v>
      </c>
      <c r="F208">
        <f>'BD de Pessoal'!O208</f>
        <v>0</v>
      </c>
      <c r="G208">
        <f>'BD de Pessoal'!P208</f>
        <v>0</v>
      </c>
      <c r="H208">
        <f>'BD de Pessoal'!Q208</f>
        <v>1</v>
      </c>
      <c r="I208">
        <f>'BD de Pessoal'!R208</f>
        <v>27</v>
      </c>
      <c r="J208">
        <f>'BD de Pessoal'!S208</f>
        <v>23</v>
      </c>
      <c r="K208">
        <f>'BD de Pessoal'!T208</f>
        <v>10</v>
      </c>
      <c r="L208">
        <f>'BD de Pessoal'!U208</f>
        <v>6</v>
      </c>
    </row>
    <row r="209" spans="1:12" ht="15.75" customHeight="1" x14ac:dyDescent="0.3">
      <c r="A209" t="s">
        <v>15</v>
      </c>
      <c r="B209">
        <v>212</v>
      </c>
      <c r="C209" s="9"/>
      <c r="D209" t="s">
        <v>533</v>
      </c>
      <c r="E209">
        <f>'BD de Pessoal'!N209</f>
        <v>25</v>
      </c>
      <c r="F209">
        <f>'BD de Pessoal'!O209</f>
        <v>0</v>
      </c>
      <c r="G209">
        <f>'BD de Pessoal'!P209</f>
        <v>0</v>
      </c>
      <c r="H209">
        <f>'BD de Pessoal'!Q209</f>
        <v>1</v>
      </c>
      <c r="I209">
        <f>'BD de Pessoal'!R209</f>
        <v>17</v>
      </c>
      <c r="J209">
        <f>'BD de Pessoal'!S209</f>
        <v>22</v>
      </c>
      <c r="K209">
        <f>'BD de Pessoal'!T209</f>
        <v>7</v>
      </c>
      <c r="L209">
        <f>'BD de Pessoal'!U209</f>
        <v>4</v>
      </c>
    </row>
    <row r="210" spans="1:12" ht="15.75" customHeight="1" x14ac:dyDescent="0.3">
      <c r="A210" t="s">
        <v>15</v>
      </c>
      <c r="B210">
        <v>213</v>
      </c>
      <c r="C210" s="9"/>
      <c r="D210" t="s">
        <v>534</v>
      </c>
      <c r="E210">
        <f>'BD de Pessoal'!N210</f>
        <v>46</v>
      </c>
      <c r="F210">
        <f>'BD de Pessoal'!O210</f>
        <v>0</v>
      </c>
      <c r="G210">
        <f>'BD de Pessoal'!P210</f>
        <v>0</v>
      </c>
      <c r="H210">
        <f>'BD de Pessoal'!Q210</f>
        <v>0</v>
      </c>
      <c r="I210">
        <f>'BD de Pessoal'!R210</f>
        <v>50</v>
      </c>
      <c r="J210">
        <f>'BD de Pessoal'!S210</f>
        <v>36</v>
      </c>
      <c r="K210">
        <f>'BD de Pessoal'!T210</f>
        <v>8</v>
      </c>
      <c r="L210">
        <f>'BD de Pessoal'!U210</f>
        <v>0</v>
      </c>
    </row>
    <row r="211" spans="1:12" ht="15.75" customHeight="1" x14ac:dyDescent="0.3">
      <c r="A211" t="s">
        <v>15</v>
      </c>
      <c r="B211">
        <v>214</v>
      </c>
      <c r="C211" s="9"/>
      <c r="D211" t="s">
        <v>535</v>
      </c>
      <c r="E211">
        <f>'BD de Pessoal'!N211</f>
        <v>14</v>
      </c>
      <c r="F211">
        <f>'BD de Pessoal'!O211</f>
        <v>0</v>
      </c>
      <c r="G211">
        <f>'BD de Pessoal'!P211</f>
        <v>0</v>
      </c>
      <c r="H211">
        <f>'BD de Pessoal'!Q211</f>
        <v>0</v>
      </c>
      <c r="I211">
        <f>'BD de Pessoal'!R211</f>
        <v>12</v>
      </c>
      <c r="J211">
        <f>'BD de Pessoal'!S211</f>
        <v>23</v>
      </c>
      <c r="K211">
        <f>'BD de Pessoal'!T211</f>
        <v>1</v>
      </c>
      <c r="L211">
        <f>'BD de Pessoal'!U211</f>
        <v>0</v>
      </c>
    </row>
    <row r="212" spans="1:12" ht="15.75" customHeight="1" x14ac:dyDescent="0.3">
      <c r="A212" t="s">
        <v>15</v>
      </c>
      <c r="B212">
        <v>215</v>
      </c>
      <c r="C212" s="9"/>
      <c r="D212" t="s">
        <v>536</v>
      </c>
      <c r="E212">
        <f>'BD de Pessoal'!N212</f>
        <v>9</v>
      </c>
      <c r="F212">
        <f>'BD de Pessoal'!O212</f>
        <v>0</v>
      </c>
      <c r="G212">
        <f>'BD de Pessoal'!P212</f>
        <v>0</v>
      </c>
      <c r="H212">
        <f>'BD de Pessoal'!Q212</f>
        <v>0</v>
      </c>
      <c r="I212">
        <f>'BD de Pessoal'!R212</f>
        <v>5</v>
      </c>
      <c r="J212">
        <f>'BD de Pessoal'!S212</f>
        <v>2</v>
      </c>
      <c r="K212">
        <f>'BD de Pessoal'!T212</f>
        <v>1</v>
      </c>
      <c r="L212">
        <f>'BD de Pessoal'!U212</f>
        <v>0</v>
      </c>
    </row>
    <row r="213" spans="1:12" ht="15.75" customHeight="1" x14ac:dyDescent="0.3">
      <c r="A213" t="s">
        <v>15</v>
      </c>
      <c r="B213">
        <v>216</v>
      </c>
      <c r="C213" s="9"/>
      <c r="D213" t="s">
        <v>537</v>
      </c>
      <c r="E213">
        <f>'BD de Pessoal'!N213</f>
        <v>293</v>
      </c>
      <c r="F213">
        <f>'BD de Pessoal'!O213</f>
        <v>1</v>
      </c>
      <c r="G213">
        <f>'BD de Pessoal'!P213</f>
        <v>0</v>
      </c>
      <c r="H213">
        <f>'BD de Pessoal'!Q213</f>
        <v>9</v>
      </c>
      <c r="I213">
        <f>'BD de Pessoal'!R213</f>
        <v>105</v>
      </c>
      <c r="J213">
        <f>'BD de Pessoal'!S213</f>
        <v>99</v>
      </c>
      <c r="K213">
        <f>'BD de Pessoal'!T213</f>
        <v>32</v>
      </c>
      <c r="L213">
        <f>'BD de Pessoal'!U213</f>
        <v>6</v>
      </c>
    </row>
    <row r="214" spans="1:12" ht="15.75" customHeight="1" x14ac:dyDescent="0.3">
      <c r="A214" t="s">
        <v>15</v>
      </c>
      <c r="B214">
        <v>301</v>
      </c>
      <c r="C214" s="9"/>
      <c r="D214" t="s">
        <v>523</v>
      </c>
      <c r="E214">
        <f>'BD de Pessoal'!N214</f>
        <v>1</v>
      </c>
      <c r="F214">
        <f>'BD de Pessoal'!O214</f>
        <v>0</v>
      </c>
      <c r="G214">
        <f>'BD de Pessoal'!P214</f>
        <v>0</v>
      </c>
      <c r="H214">
        <f>'BD de Pessoal'!Q214</f>
        <v>0</v>
      </c>
      <c r="I214">
        <f>'BD de Pessoal'!R214</f>
        <v>1</v>
      </c>
      <c r="J214">
        <f>'BD de Pessoal'!S214</f>
        <v>3</v>
      </c>
      <c r="K214">
        <f>'BD de Pessoal'!T214</f>
        <v>0</v>
      </c>
      <c r="L214">
        <f>'BD de Pessoal'!U214</f>
        <v>0</v>
      </c>
    </row>
    <row r="215" spans="1:12" ht="15.75" customHeight="1" x14ac:dyDescent="0.3">
      <c r="A215" t="s">
        <v>15</v>
      </c>
      <c r="B215">
        <v>302</v>
      </c>
      <c r="C215" s="9"/>
      <c r="D215" t="s">
        <v>524</v>
      </c>
      <c r="E215">
        <f>'BD de Pessoal'!N215</f>
        <v>8</v>
      </c>
      <c r="F215">
        <f>'BD de Pessoal'!O215</f>
        <v>0</v>
      </c>
      <c r="G215">
        <f>'BD de Pessoal'!P215</f>
        <v>0</v>
      </c>
      <c r="H215">
        <f>'BD de Pessoal'!Q215</f>
        <v>1</v>
      </c>
      <c r="I215">
        <f>'BD de Pessoal'!R215</f>
        <v>14</v>
      </c>
      <c r="J215">
        <f>'BD de Pessoal'!S215</f>
        <v>36</v>
      </c>
      <c r="K215">
        <f>'BD de Pessoal'!T215</f>
        <v>9</v>
      </c>
      <c r="L215">
        <f>'BD de Pessoal'!U215</f>
        <v>2</v>
      </c>
    </row>
    <row r="216" spans="1:12" ht="15.75" customHeight="1" x14ac:dyDescent="0.3">
      <c r="A216" t="s">
        <v>15</v>
      </c>
      <c r="B216">
        <v>303</v>
      </c>
      <c r="C216" s="9"/>
      <c r="D216" t="s">
        <v>525</v>
      </c>
      <c r="E216">
        <f>'BD de Pessoal'!N216</f>
        <v>156</v>
      </c>
      <c r="F216">
        <f>'BD de Pessoal'!O216</f>
        <v>3</v>
      </c>
      <c r="G216">
        <f>'BD de Pessoal'!P216</f>
        <v>0</v>
      </c>
      <c r="H216">
        <f>'BD de Pessoal'!Q216</f>
        <v>25</v>
      </c>
      <c r="I216">
        <f>'BD de Pessoal'!R216</f>
        <v>300</v>
      </c>
      <c r="J216">
        <f>'BD de Pessoal'!S216</f>
        <v>1094</v>
      </c>
      <c r="K216">
        <f>'BD de Pessoal'!T216</f>
        <v>271</v>
      </c>
      <c r="L216">
        <f>'BD de Pessoal'!U216</f>
        <v>110</v>
      </c>
    </row>
    <row r="217" spans="1:12" ht="15.75" customHeight="1" x14ac:dyDescent="0.3">
      <c r="A217" t="s">
        <v>15</v>
      </c>
      <c r="B217">
        <v>304</v>
      </c>
      <c r="C217" s="9"/>
      <c r="D217" t="s">
        <v>526</v>
      </c>
      <c r="E217">
        <f>'BD de Pessoal'!N217</f>
        <v>108</v>
      </c>
      <c r="F217">
        <f>'BD de Pessoal'!O217</f>
        <v>2</v>
      </c>
      <c r="G217">
        <f>'BD de Pessoal'!P217</f>
        <v>0</v>
      </c>
      <c r="H217">
        <f>'BD de Pessoal'!Q217</f>
        <v>15</v>
      </c>
      <c r="I217">
        <f>'BD de Pessoal'!R217</f>
        <v>182</v>
      </c>
      <c r="J217">
        <f>'BD de Pessoal'!S217</f>
        <v>305</v>
      </c>
      <c r="K217">
        <f>'BD de Pessoal'!T217</f>
        <v>87</v>
      </c>
      <c r="L217">
        <f>'BD de Pessoal'!U217</f>
        <v>32</v>
      </c>
    </row>
    <row r="218" spans="1:12" ht="15.75" customHeight="1" x14ac:dyDescent="0.3">
      <c r="A218" t="s">
        <v>15</v>
      </c>
      <c r="B218">
        <v>305</v>
      </c>
      <c r="C218" s="9"/>
      <c r="D218" t="s">
        <v>527</v>
      </c>
      <c r="E218">
        <f>'BD de Pessoal'!N218</f>
        <v>80</v>
      </c>
      <c r="F218">
        <f>'BD de Pessoal'!O218</f>
        <v>0</v>
      </c>
      <c r="G218">
        <f>'BD de Pessoal'!P218</f>
        <v>0</v>
      </c>
      <c r="H218">
        <f>'BD de Pessoal'!Q218</f>
        <v>9</v>
      </c>
      <c r="I218">
        <f>'BD de Pessoal'!R218</f>
        <v>151</v>
      </c>
      <c r="J218">
        <f>'BD de Pessoal'!S218</f>
        <v>209</v>
      </c>
      <c r="K218">
        <f>'BD de Pessoal'!T218</f>
        <v>62</v>
      </c>
      <c r="L218">
        <f>'BD de Pessoal'!U218</f>
        <v>16</v>
      </c>
    </row>
    <row r="219" spans="1:12" ht="15.75" customHeight="1" x14ac:dyDescent="0.3">
      <c r="A219" t="s">
        <v>15</v>
      </c>
      <c r="B219">
        <v>306</v>
      </c>
      <c r="C219" s="9"/>
      <c r="D219" t="s">
        <v>528</v>
      </c>
      <c r="E219">
        <f>'BD de Pessoal'!N219</f>
        <v>83</v>
      </c>
      <c r="F219">
        <f>'BD de Pessoal'!O219</f>
        <v>2</v>
      </c>
      <c r="G219">
        <f>'BD de Pessoal'!P219</f>
        <v>0</v>
      </c>
      <c r="H219">
        <f>'BD de Pessoal'!Q219</f>
        <v>2</v>
      </c>
      <c r="I219">
        <f>'BD de Pessoal'!R219</f>
        <v>156</v>
      </c>
      <c r="J219">
        <f>'BD de Pessoal'!S219</f>
        <v>182</v>
      </c>
      <c r="K219">
        <f>'BD de Pessoal'!T219</f>
        <v>68</v>
      </c>
      <c r="L219">
        <f>'BD de Pessoal'!U219</f>
        <v>20</v>
      </c>
    </row>
    <row r="220" spans="1:12" ht="15.75" customHeight="1" x14ac:dyDescent="0.3">
      <c r="A220" t="s">
        <v>15</v>
      </c>
      <c r="B220">
        <v>307</v>
      </c>
      <c r="C220" s="9"/>
      <c r="D220" t="s">
        <v>529</v>
      </c>
      <c r="E220">
        <f>'BD de Pessoal'!N220</f>
        <v>77</v>
      </c>
      <c r="F220">
        <f>'BD de Pessoal'!O220</f>
        <v>2</v>
      </c>
      <c r="G220">
        <f>'BD de Pessoal'!P220</f>
        <v>0</v>
      </c>
      <c r="H220">
        <f>'BD de Pessoal'!Q220</f>
        <v>3</v>
      </c>
      <c r="I220">
        <f>'BD de Pessoal'!R220</f>
        <v>143</v>
      </c>
      <c r="J220">
        <f>'BD de Pessoal'!S220</f>
        <v>145</v>
      </c>
      <c r="K220">
        <f>'BD de Pessoal'!T220</f>
        <v>78</v>
      </c>
      <c r="L220">
        <f>'BD de Pessoal'!U220</f>
        <v>13</v>
      </c>
    </row>
    <row r="221" spans="1:12" ht="15.75" customHeight="1" x14ac:dyDescent="0.3">
      <c r="A221" t="s">
        <v>15</v>
      </c>
      <c r="B221">
        <v>308</v>
      </c>
      <c r="C221" s="9"/>
      <c r="D221" t="s">
        <v>530</v>
      </c>
      <c r="E221">
        <f>'BD de Pessoal'!N221</f>
        <v>34</v>
      </c>
      <c r="F221">
        <f>'BD de Pessoal'!O221</f>
        <v>0</v>
      </c>
      <c r="G221">
        <f>'BD de Pessoal'!P221</f>
        <v>0</v>
      </c>
      <c r="H221">
        <f>'BD de Pessoal'!Q221</f>
        <v>1</v>
      </c>
      <c r="I221">
        <f>'BD de Pessoal'!R221</f>
        <v>70</v>
      </c>
      <c r="J221">
        <f>'BD de Pessoal'!S221</f>
        <v>100</v>
      </c>
      <c r="K221">
        <f>'BD de Pessoal'!T221</f>
        <v>42</v>
      </c>
      <c r="L221">
        <f>'BD de Pessoal'!U221</f>
        <v>11</v>
      </c>
    </row>
    <row r="222" spans="1:12" ht="15.75" customHeight="1" x14ac:dyDescent="0.3">
      <c r="A222" t="s">
        <v>15</v>
      </c>
      <c r="B222">
        <v>309</v>
      </c>
      <c r="C222" s="9"/>
      <c r="D222" t="s">
        <v>531</v>
      </c>
      <c r="E222">
        <f>'BD de Pessoal'!N222</f>
        <v>42</v>
      </c>
      <c r="F222">
        <f>'BD de Pessoal'!O222</f>
        <v>0</v>
      </c>
      <c r="G222">
        <f>'BD de Pessoal'!P222</f>
        <v>0</v>
      </c>
      <c r="H222">
        <f>'BD de Pessoal'!Q222</f>
        <v>3</v>
      </c>
      <c r="I222">
        <f>'BD de Pessoal'!R222</f>
        <v>65</v>
      </c>
      <c r="J222">
        <f>'BD de Pessoal'!S222</f>
        <v>71</v>
      </c>
      <c r="K222">
        <f>'BD de Pessoal'!T222</f>
        <v>28</v>
      </c>
      <c r="L222">
        <f>'BD de Pessoal'!U222</f>
        <v>6</v>
      </c>
    </row>
    <row r="223" spans="1:12" ht="15.75" customHeight="1" x14ac:dyDescent="0.3">
      <c r="A223" t="s">
        <v>15</v>
      </c>
      <c r="B223">
        <v>310</v>
      </c>
      <c r="C223" s="9"/>
      <c r="D223" t="s">
        <v>532</v>
      </c>
      <c r="E223">
        <f>'BD de Pessoal'!N223</f>
        <v>35</v>
      </c>
      <c r="F223">
        <f>'BD de Pessoal'!O223</f>
        <v>0</v>
      </c>
      <c r="G223">
        <f>'BD de Pessoal'!P223</f>
        <v>0</v>
      </c>
      <c r="H223">
        <f>'BD de Pessoal'!Q223</f>
        <v>3</v>
      </c>
      <c r="I223">
        <f>'BD de Pessoal'!R223</f>
        <v>54</v>
      </c>
      <c r="J223">
        <f>'BD de Pessoal'!S223</f>
        <v>29</v>
      </c>
      <c r="K223">
        <f>'BD de Pessoal'!T223</f>
        <v>40</v>
      </c>
      <c r="L223">
        <f>'BD de Pessoal'!U223</f>
        <v>11</v>
      </c>
    </row>
    <row r="224" spans="1:12" ht="15.75" customHeight="1" x14ac:dyDescent="0.3">
      <c r="A224" t="s">
        <v>15</v>
      </c>
      <c r="B224">
        <v>311</v>
      </c>
      <c r="C224" s="9"/>
      <c r="D224" t="s">
        <v>533</v>
      </c>
      <c r="E224">
        <f>'BD de Pessoal'!N224</f>
        <v>23</v>
      </c>
      <c r="F224">
        <f>'BD de Pessoal'!O224</f>
        <v>0</v>
      </c>
      <c r="G224">
        <f>'BD de Pessoal'!P224</f>
        <v>0</v>
      </c>
      <c r="H224">
        <f>'BD de Pessoal'!Q224</f>
        <v>3</v>
      </c>
      <c r="I224">
        <f>'BD de Pessoal'!R224</f>
        <v>30</v>
      </c>
      <c r="J224">
        <f>'BD de Pessoal'!S224</f>
        <v>44</v>
      </c>
      <c r="K224">
        <f>'BD de Pessoal'!T224</f>
        <v>26</v>
      </c>
      <c r="L224">
        <f>'BD de Pessoal'!U224</f>
        <v>4</v>
      </c>
    </row>
    <row r="225" spans="1:12" ht="15.75" customHeight="1" x14ac:dyDescent="0.3">
      <c r="A225" t="s">
        <v>15</v>
      </c>
      <c r="B225">
        <v>312</v>
      </c>
      <c r="C225" s="9"/>
      <c r="D225" t="s">
        <v>534</v>
      </c>
      <c r="E225">
        <f>'BD de Pessoal'!N225</f>
        <v>29</v>
      </c>
      <c r="F225">
        <f>'BD de Pessoal'!O225</f>
        <v>0</v>
      </c>
      <c r="G225">
        <f>'BD de Pessoal'!P225</f>
        <v>0</v>
      </c>
      <c r="H225">
        <f>'BD de Pessoal'!Q225</f>
        <v>1</v>
      </c>
      <c r="I225">
        <f>'BD de Pessoal'!R225</f>
        <v>34</v>
      </c>
      <c r="J225">
        <f>'BD de Pessoal'!S225</f>
        <v>38</v>
      </c>
      <c r="K225">
        <f>'BD de Pessoal'!T225</f>
        <v>14</v>
      </c>
      <c r="L225">
        <f>'BD de Pessoal'!U225</f>
        <v>4</v>
      </c>
    </row>
    <row r="226" spans="1:12" ht="15.75" customHeight="1" x14ac:dyDescent="0.3">
      <c r="A226" t="s">
        <v>15</v>
      </c>
      <c r="B226">
        <v>313</v>
      </c>
      <c r="C226" s="9"/>
      <c r="D226" t="s">
        <v>535</v>
      </c>
      <c r="E226">
        <f>'BD de Pessoal'!N226</f>
        <v>47</v>
      </c>
      <c r="F226">
        <f>'BD de Pessoal'!O226</f>
        <v>0</v>
      </c>
      <c r="G226">
        <f>'BD de Pessoal'!P226</f>
        <v>0</v>
      </c>
      <c r="H226">
        <f>'BD de Pessoal'!Q226</f>
        <v>2</v>
      </c>
      <c r="I226">
        <f>'BD de Pessoal'!R226</f>
        <v>45</v>
      </c>
      <c r="J226">
        <f>'BD de Pessoal'!S226</f>
        <v>100</v>
      </c>
      <c r="K226">
        <f>'BD de Pessoal'!T226</f>
        <v>15</v>
      </c>
      <c r="L226">
        <f>'BD de Pessoal'!U226</f>
        <v>4</v>
      </c>
    </row>
    <row r="227" spans="1:12" ht="15.75" customHeight="1" x14ac:dyDescent="0.3">
      <c r="A227" t="s">
        <v>15</v>
      </c>
      <c r="B227">
        <v>314</v>
      </c>
      <c r="C227" s="9"/>
      <c r="D227" t="s">
        <v>536</v>
      </c>
      <c r="E227">
        <f>'BD de Pessoal'!N227</f>
        <v>14</v>
      </c>
      <c r="F227">
        <f>'BD de Pessoal'!O227</f>
        <v>0</v>
      </c>
      <c r="G227">
        <f>'BD de Pessoal'!P227</f>
        <v>0</v>
      </c>
      <c r="H227">
        <f>'BD de Pessoal'!Q227</f>
        <v>2</v>
      </c>
      <c r="I227">
        <f>'BD de Pessoal'!R227</f>
        <v>22</v>
      </c>
      <c r="J227">
        <f>'BD de Pessoal'!S227</f>
        <v>35</v>
      </c>
      <c r="K227">
        <f>'BD de Pessoal'!T227</f>
        <v>7</v>
      </c>
      <c r="L227">
        <f>'BD de Pessoal'!U227</f>
        <v>1</v>
      </c>
    </row>
    <row r="228" spans="1:12" ht="15.75" customHeight="1" x14ac:dyDescent="0.3">
      <c r="A228" t="s">
        <v>15</v>
      </c>
      <c r="B228">
        <v>315</v>
      </c>
      <c r="C228" s="9"/>
      <c r="D228" t="s">
        <v>537</v>
      </c>
      <c r="E228">
        <f>'BD de Pessoal'!N228</f>
        <v>5</v>
      </c>
      <c r="F228">
        <f>'BD de Pessoal'!O228</f>
        <v>0</v>
      </c>
      <c r="G228">
        <f>'BD de Pessoal'!P228</f>
        <v>0</v>
      </c>
      <c r="H228">
        <f>'BD de Pessoal'!Q228</f>
        <v>0</v>
      </c>
      <c r="I228">
        <f>'BD de Pessoal'!R228</f>
        <v>1</v>
      </c>
      <c r="J228">
        <f>'BD de Pessoal'!S228</f>
        <v>14</v>
      </c>
      <c r="K228">
        <f>'BD de Pessoal'!T228</f>
        <v>1</v>
      </c>
      <c r="L228">
        <f>'BD de Pessoal'!U228</f>
        <v>0</v>
      </c>
    </row>
    <row r="229" spans="1:12" ht="15.75" customHeight="1" x14ac:dyDescent="0.3">
      <c r="A229" t="s">
        <v>15</v>
      </c>
      <c r="B229">
        <v>316</v>
      </c>
      <c r="C229" s="9"/>
      <c r="D229" t="s">
        <v>538</v>
      </c>
      <c r="E229">
        <f>'BD de Pessoal'!N229</f>
        <v>295</v>
      </c>
      <c r="F229">
        <f>'BD de Pessoal'!O229</f>
        <v>2</v>
      </c>
      <c r="G229">
        <f>'BD de Pessoal'!P229</f>
        <v>0</v>
      </c>
      <c r="H229">
        <f>'BD de Pessoal'!Q229</f>
        <v>17</v>
      </c>
      <c r="I229">
        <f>'BD de Pessoal'!R229</f>
        <v>156</v>
      </c>
      <c r="J229">
        <f>'BD de Pessoal'!S229</f>
        <v>191</v>
      </c>
      <c r="K229">
        <f>'BD de Pessoal'!T229</f>
        <v>47</v>
      </c>
      <c r="L229">
        <f>'BD de Pessoal'!U229</f>
        <v>16</v>
      </c>
    </row>
    <row r="230" spans="1:12" ht="15.75" customHeight="1" x14ac:dyDescent="0.3">
      <c r="A230" t="s">
        <v>15</v>
      </c>
      <c r="B230">
        <v>401</v>
      </c>
      <c r="C230" s="9"/>
      <c r="D230" t="s">
        <v>524</v>
      </c>
      <c r="E230">
        <f>'BD de Pessoal'!N230</f>
        <v>0</v>
      </c>
      <c r="F230">
        <f>'BD de Pessoal'!O230</f>
        <v>0</v>
      </c>
      <c r="G230">
        <f>'BD de Pessoal'!P230</f>
        <v>0</v>
      </c>
      <c r="H230">
        <f>'BD de Pessoal'!Q230</f>
        <v>0</v>
      </c>
      <c r="I230">
        <f>'BD de Pessoal'!R230</f>
        <v>0</v>
      </c>
      <c r="J230">
        <f>'BD de Pessoal'!S230</f>
        <v>1</v>
      </c>
      <c r="K230">
        <f>'BD de Pessoal'!T230</f>
        <v>0</v>
      </c>
      <c r="L230">
        <f>'BD de Pessoal'!U230</f>
        <v>0</v>
      </c>
    </row>
    <row r="231" spans="1:12" ht="15.75" customHeight="1" x14ac:dyDescent="0.3">
      <c r="A231" t="s">
        <v>15</v>
      </c>
      <c r="B231">
        <v>402</v>
      </c>
      <c r="C231" s="9"/>
      <c r="D231" t="s">
        <v>525</v>
      </c>
      <c r="E231">
        <f>'BD de Pessoal'!N231</f>
        <v>1</v>
      </c>
      <c r="F231">
        <f>'BD de Pessoal'!O231</f>
        <v>0</v>
      </c>
      <c r="G231">
        <f>'BD de Pessoal'!P231</f>
        <v>0</v>
      </c>
      <c r="H231">
        <f>'BD de Pessoal'!Q231</f>
        <v>0</v>
      </c>
      <c r="I231">
        <f>'BD de Pessoal'!R231</f>
        <v>3</v>
      </c>
      <c r="J231">
        <f>'BD de Pessoal'!S231</f>
        <v>6</v>
      </c>
      <c r="K231">
        <f>'BD de Pessoal'!T231</f>
        <v>3</v>
      </c>
      <c r="L231">
        <f>'BD de Pessoal'!U231</f>
        <v>1</v>
      </c>
    </row>
    <row r="232" spans="1:12" ht="15.75" customHeight="1" x14ac:dyDescent="0.3">
      <c r="A232" t="s">
        <v>15</v>
      </c>
      <c r="B232">
        <v>403</v>
      </c>
      <c r="C232" s="9"/>
      <c r="D232" t="s">
        <v>526</v>
      </c>
      <c r="E232">
        <f>'BD de Pessoal'!N232</f>
        <v>9</v>
      </c>
      <c r="F232">
        <f>'BD de Pessoal'!O232</f>
        <v>3</v>
      </c>
      <c r="G232">
        <f>'BD de Pessoal'!P232</f>
        <v>0</v>
      </c>
      <c r="H232">
        <f>'BD de Pessoal'!Q232</f>
        <v>0</v>
      </c>
      <c r="I232">
        <f>'BD de Pessoal'!R232</f>
        <v>13</v>
      </c>
      <c r="J232">
        <f>'BD de Pessoal'!S232</f>
        <v>42</v>
      </c>
      <c r="K232">
        <f>'BD de Pessoal'!T232</f>
        <v>23</v>
      </c>
      <c r="L232">
        <f>'BD de Pessoal'!U232</f>
        <v>3</v>
      </c>
    </row>
    <row r="233" spans="1:12" ht="15.75" customHeight="1" x14ac:dyDescent="0.3">
      <c r="A233" t="s">
        <v>15</v>
      </c>
      <c r="B233">
        <v>404</v>
      </c>
      <c r="C233" s="9"/>
      <c r="D233" t="s">
        <v>527</v>
      </c>
      <c r="E233">
        <f>'BD de Pessoal'!N233</f>
        <v>142</v>
      </c>
      <c r="F233">
        <f>'BD de Pessoal'!O233</f>
        <v>3</v>
      </c>
      <c r="G233">
        <f>'BD de Pessoal'!P233</f>
        <v>0</v>
      </c>
      <c r="H233">
        <f>'BD de Pessoal'!Q233</f>
        <v>33</v>
      </c>
      <c r="I233">
        <f>'BD de Pessoal'!R233</f>
        <v>318</v>
      </c>
      <c r="J233">
        <f>'BD de Pessoal'!S233</f>
        <v>1384</v>
      </c>
      <c r="K233">
        <f>'BD de Pessoal'!T233</f>
        <v>461</v>
      </c>
      <c r="L233">
        <f>'BD de Pessoal'!U233</f>
        <v>128</v>
      </c>
    </row>
    <row r="234" spans="1:12" ht="15.75" customHeight="1" x14ac:dyDescent="0.3">
      <c r="A234" t="s">
        <v>15</v>
      </c>
      <c r="B234">
        <v>405</v>
      </c>
      <c r="C234" s="9"/>
      <c r="D234" t="s">
        <v>528</v>
      </c>
      <c r="E234">
        <f>'BD de Pessoal'!N234</f>
        <v>184</v>
      </c>
      <c r="F234">
        <f>'BD de Pessoal'!O234</f>
        <v>11</v>
      </c>
      <c r="G234">
        <f>'BD de Pessoal'!P234</f>
        <v>0</v>
      </c>
      <c r="H234">
        <f>'BD de Pessoal'!Q234</f>
        <v>33</v>
      </c>
      <c r="I234">
        <f>'BD de Pessoal'!R234</f>
        <v>539</v>
      </c>
      <c r="J234">
        <f>'BD de Pessoal'!S234</f>
        <v>2232</v>
      </c>
      <c r="K234">
        <f>'BD de Pessoal'!T234</f>
        <v>841</v>
      </c>
      <c r="L234">
        <f>'BD de Pessoal'!U234</f>
        <v>208</v>
      </c>
    </row>
    <row r="235" spans="1:12" ht="15.75" customHeight="1" x14ac:dyDescent="0.3">
      <c r="A235" t="s">
        <v>15</v>
      </c>
      <c r="B235">
        <v>406</v>
      </c>
      <c r="C235" s="9"/>
      <c r="D235" t="s">
        <v>529</v>
      </c>
      <c r="E235">
        <f>'BD de Pessoal'!N235</f>
        <v>241</v>
      </c>
      <c r="F235">
        <f>'BD de Pessoal'!O235</f>
        <v>1</v>
      </c>
      <c r="G235">
        <f>'BD de Pessoal'!P235</f>
        <v>0</v>
      </c>
      <c r="H235">
        <f>'BD de Pessoal'!Q235</f>
        <v>49</v>
      </c>
      <c r="I235">
        <f>'BD de Pessoal'!R235</f>
        <v>699</v>
      </c>
      <c r="J235">
        <f>'BD de Pessoal'!S235</f>
        <v>2748</v>
      </c>
      <c r="K235">
        <f>'BD de Pessoal'!T235</f>
        <v>1062</v>
      </c>
      <c r="L235">
        <f>'BD de Pessoal'!U235</f>
        <v>184</v>
      </c>
    </row>
    <row r="236" spans="1:12" ht="15.75" customHeight="1" x14ac:dyDescent="0.3">
      <c r="A236" t="s">
        <v>15</v>
      </c>
      <c r="B236">
        <v>407</v>
      </c>
      <c r="C236" s="9"/>
      <c r="D236" t="s">
        <v>530</v>
      </c>
      <c r="E236">
        <f>'BD de Pessoal'!N236</f>
        <v>289</v>
      </c>
      <c r="F236">
        <f>'BD de Pessoal'!O236</f>
        <v>6</v>
      </c>
      <c r="G236">
        <f>'BD de Pessoal'!P236</f>
        <v>0</v>
      </c>
      <c r="H236">
        <f>'BD de Pessoal'!Q236</f>
        <v>49</v>
      </c>
      <c r="I236">
        <f>'BD de Pessoal'!R236</f>
        <v>1027</v>
      </c>
      <c r="J236">
        <f>'BD de Pessoal'!S236</f>
        <v>3817</v>
      </c>
      <c r="K236">
        <f>'BD de Pessoal'!T236</f>
        <v>1671</v>
      </c>
      <c r="L236">
        <f>'BD de Pessoal'!U236</f>
        <v>251</v>
      </c>
    </row>
    <row r="237" spans="1:12" ht="15.75" customHeight="1" x14ac:dyDescent="0.3">
      <c r="A237" t="s">
        <v>15</v>
      </c>
      <c r="B237">
        <v>408</v>
      </c>
      <c r="C237" s="9"/>
      <c r="D237" t="s">
        <v>531</v>
      </c>
      <c r="E237">
        <f>'BD de Pessoal'!N237</f>
        <v>177</v>
      </c>
      <c r="F237">
        <f>'BD de Pessoal'!O237</f>
        <v>4</v>
      </c>
      <c r="G237">
        <f>'BD de Pessoal'!P237</f>
        <v>0</v>
      </c>
      <c r="H237">
        <f>'BD de Pessoal'!Q237</f>
        <v>21</v>
      </c>
      <c r="I237">
        <f>'BD de Pessoal'!R237</f>
        <v>583</v>
      </c>
      <c r="J237">
        <f>'BD de Pessoal'!S237</f>
        <v>2088</v>
      </c>
      <c r="K237">
        <f>'BD de Pessoal'!T237</f>
        <v>1139</v>
      </c>
      <c r="L237">
        <f>'BD de Pessoal'!U237</f>
        <v>197</v>
      </c>
    </row>
    <row r="238" spans="1:12" ht="15.75" customHeight="1" x14ac:dyDescent="0.3">
      <c r="A238" t="s">
        <v>15</v>
      </c>
      <c r="B238">
        <v>409</v>
      </c>
      <c r="C238" s="9"/>
      <c r="D238" t="s">
        <v>532</v>
      </c>
      <c r="E238">
        <f>'BD de Pessoal'!N238</f>
        <v>168</v>
      </c>
      <c r="F238">
        <f>'BD de Pessoal'!O238</f>
        <v>2</v>
      </c>
      <c r="G238">
        <f>'BD de Pessoal'!P238</f>
        <v>0</v>
      </c>
      <c r="H238">
        <f>'BD de Pessoal'!Q238</f>
        <v>29</v>
      </c>
      <c r="I238">
        <f>'BD de Pessoal'!R238</f>
        <v>581</v>
      </c>
      <c r="J238">
        <f>'BD de Pessoal'!S238</f>
        <v>2453</v>
      </c>
      <c r="K238">
        <f>'BD de Pessoal'!T238</f>
        <v>1215</v>
      </c>
      <c r="L238">
        <f>'BD de Pessoal'!U238</f>
        <v>189</v>
      </c>
    </row>
    <row r="239" spans="1:12" ht="15.75" customHeight="1" x14ac:dyDescent="0.3">
      <c r="A239" t="s">
        <v>15</v>
      </c>
      <c r="B239">
        <v>410</v>
      </c>
      <c r="C239" s="9"/>
      <c r="D239" t="s">
        <v>533</v>
      </c>
      <c r="E239">
        <f>'BD de Pessoal'!N239</f>
        <v>128</v>
      </c>
      <c r="F239">
        <f>'BD de Pessoal'!O239</f>
        <v>1</v>
      </c>
      <c r="G239">
        <f>'BD de Pessoal'!P239</f>
        <v>0</v>
      </c>
      <c r="H239">
        <f>'BD de Pessoal'!Q239</f>
        <v>25</v>
      </c>
      <c r="I239">
        <f>'BD de Pessoal'!R239</f>
        <v>433</v>
      </c>
      <c r="J239">
        <f>'BD de Pessoal'!S239</f>
        <v>1735</v>
      </c>
      <c r="K239">
        <f>'BD de Pessoal'!T239</f>
        <v>1007</v>
      </c>
      <c r="L239">
        <f>'BD de Pessoal'!U239</f>
        <v>197</v>
      </c>
    </row>
    <row r="240" spans="1:12" ht="15.75" customHeight="1" x14ac:dyDescent="0.3">
      <c r="A240" t="s">
        <v>15</v>
      </c>
      <c r="B240">
        <v>411</v>
      </c>
      <c r="C240" s="9"/>
      <c r="D240" t="s">
        <v>534</v>
      </c>
      <c r="E240">
        <f>'BD de Pessoal'!N240</f>
        <v>113</v>
      </c>
      <c r="F240">
        <f>'BD de Pessoal'!O240</f>
        <v>3</v>
      </c>
      <c r="G240">
        <f>'BD de Pessoal'!P240</f>
        <v>0</v>
      </c>
      <c r="H240">
        <f>'BD de Pessoal'!Q240</f>
        <v>29</v>
      </c>
      <c r="I240">
        <f>'BD de Pessoal'!R240</f>
        <v>344</v>
      </c>
      <c r="J240">
        <f>'BD de Pessoal'!S240</f>
        <v>1469</v>
      </c>
      <c r="K240">
        <f>'BD de Pessoal'!T240</f>
        <v>941</v>
      </c>
      <c r="L240">
        <f>'BD de Pessoal'!U240</f>
        <v>153</v>
      </c>
    </row>
    <row r="241" spans="1:12" ht="15.75" customHeight="1" x14ac:dyDescent="0.3">
      <c r="A241" t="s">
        <v>15</v>
      </c>
      <c r="B241">
        <v>412</v>
      </c>
      <c r="C241" s="9"/>
      <c r="D241" t="s">
        <v>535</v>
      </c>
      <c r="E241">
        <f>'BD de Pessoal'!N241</f>
        <v>81</v>
      </c>
      <c r="F241">
        <f>'BD de Pessoal'!O241</f>
        <v>2</v>
      </c>
      <c r="G241">
        <f>'BD de Pessoal'!P241</f>
        <v>0</v>
      </c>
      <c r="H241">
        <f>'BD de Pessoal'!Q241</f>
        <v>8</v>
      </c>
      <c r="I241">
        <f>'BD de Pessoal'!R241</f>
        <v>177</v>
      </c>
      <c r="J241">
        <f>'BD de Pessoal'!S241</f>
        <v>707</v>
      </c>
      <c r="K241">
        <f>'BD de Pessoal'!T241</f>
        <v>335</v>
      </c>
      <c r="L241">
        <f>'BD de Pessoal'!U241</f>
        <v>63</v>
      </c>
    </row>
    <row r="242" spans="1:12" ht="15.75" customHeight="1" x14ac:dyDescent="0.3">
      <c r="A242" t="s">
        <v>15</v>
      </c>
      <c r="B242">
        <v>413</v>
      </c>
      <c r="C242" s="9"/>
      <c r="D242" t="s">
        <v>536</v>
      </c>
      <c r="E242">
        <f>'BD de Pessoal'!N242</f>
        <v>157</v>
      </c>
      <c r="F242">
        <f>'BD de Pessoal'!O242</f>
        <v>2</v>
      </c>
      <c r="G242">
        <f>'BD de Pessoal'!P242</f>
        <v>0</v>
      </c>
      <c r="H242">
        <f>'BD de Pessoal'!Q242</f>
        <v>14</v>
      </c>
      <c r="I242">
        <f>'BD de Pessoal'!R242</f>
        <v>294</v>
      </c>
      <c r="J242">
        <f>'BD de Pessoal'!S242</f>
        <v>1165</v>
      </c>
      <c r="K242">
        <f>'BD de Pessoal'!T242</f>
        <v>417</v>
      </c>
      <c r="L242">
        <f>'BD de Pessoal'!U242</f>
        <v>90</v>
      </c>
    </row>
    <row r="243" spans="1:12" ht="15.75" customHeight="1" x14ac:dyDescent="0.3">
      <c r="A243" t="s">
        <v>15</v>
      </c>
      <c r="B243">
        <v>414</v>
      </c>
      <c r="C243" s="9"/>
      <c r="D243" t="s">
        <v>537</v>
      </c>
      <c r="E243">
        <f>'BD de Pessoal'!N243</f>
        <v>56</v>
      </c>
      <c r="F243">
        <f>'BD de Pessoal'!O243</f>
        <v>1</v>
      </c>
      <c r="G243">
        <f>'BD de Pessoal'!P243</f>
        <v>0</v>
      </c>
      <c r="H243">
        <f>'BD de Pessoal'!Q243</f>
        <v>3</v>
      </c>
      <c r="I243">
        <f>'BD de Pessoal'!R243</f>
        <v>90</v>
      </c>
      <c r="J243">
        <f>'BD de Pessoal'!S243</f>
        <v>442</v>
      </c>
      <c r="K243">
        <f>'BD de Pessoal'!T243</f>
        <v>66</v>
      </c>
      <c r="L243">
        <f>'BD de Pessoal'!U243</f>
        <v>14</v>
      </c>
    </row>
    <row r="244" spans="1:12" ht="15.75" customHeight="1" x14ac:dyDescent="0.3">
      <c r="A244" t="s">
        <v>15</v>
      </c>
      <c r="B244">
        <v>415</v>
      </c>
      <c r="C244" s="9"/>
      <c r="D244" t="s">
        <v>538</v>
      </c>
      <c r="E244">
        <f>'BD de Pessoal'!N244</f>
        <v>16</v>
      </c>
      <c r="F244">
        <f>'BD de Pessoal'!O244</f>
        <v>0</v>
      </c>
      <c r="G244">
        <f>'BD de Pessoal'!P244</f>
        <v>0</v>
      </c>
      <c r="H244">
        <f>'BD de Pessoal'!Q244</f>
        <v>1</v>
      </c>
      <c r="I244">
        <f>'BD de Pessoal'!R244</f>
        <v>14</v>
      </c>
      <c r="J244">
        <f>'BD de Pessoal'!S244</f>
        <v>47</v>
      </c>
      <c r="K244">
        <f>'BD de Pessoal'!T244</f>
        <v>20</v>
      </c>
      <c r="L244">
        <f>'BD de Pessoal'!U244</f>
        <v>1</v>
      </c>
    </row>
    <row r="245" spans="1:12" ht="15.75" customHeight="1" x14ac:dyDescent="0.3">
      <c r="A245" t="s">
        <v>15</v>
      </c>
      <c r="B245">
        <v>416</v>
      </c>
      <c r="C245" s="9"/>
      <c r="D245" t="s">
        <v>539</v>
      </c>
      <c r="E245">
        <f>'BD de Pessoal'!N245</f>
        <v>1588</v>
      </c>
      <c r="F245">
        <f>'BD de Pessoal'!O245</f>
        <v>10</v>
      </c>
      <c r="G245">
        <f>'BD de Pessoal'!P245</f>
        <v>0</v>
      </c>
      <c r="H245">
        <f>'BD de Pessoal'!Q245</f>
        <v>125</v>
      </c>
      <c r="I245">
        <f>'BD de Pessoal'!R245</f>
        <v>1176</v>
      </c>
      <c r="J245">
        <f>'BD de Pessoal'!S245</f>
        <v>3779</v>
      </c>
      <c r="K245">
        <f>'BD de Pessoal'!T245</f>
        <v>1022</v>
      </c>
      <c r="L245">
        <f>'BD de Pessoal'!U245</f>
        <v>234</v>
      </c>
    </row>
    <row r="246" spans="1:12" ht="15.75" customHeight="1" x14ac:dyDescent="0.3">
      <c r="A246" t="s">
        <v>16</v>
      </c>
      <c r="B246">
        <v>101</v>
      </c>
      <c r="C246" s="9"/>
      <c r="D246" t="s">
        <v>540</v>
      </c>
      <c r="E246">
        <f>'BD de Pessoal'!N246</f>
        <v>454</v>
      </c>
      <c r="F246">
        <f>'BD de Pessoal'!O246</f>
        <v>0</v>
      </c>
      <c r="G246">
        <f>'BD de Pessoal'!P246</f>
        <v>0</v>
      </c>
      <c r="H246">
        <f>'BD de Pessoal'!Q246</f>
        <v>3</v>
      </c>
      <c r="I246">
        <f>'BD de Pessoal'!R246</f>
        <v>0</v>
      </c>
      <c r="J246">
        <f>'BD de Pessoal'!S246</f>
        <v>1149</v>
      </c>
      <c r="K246">
        <f>'BD de Pessoal'!T246</f>
        <v>573</v>
      </c>
      <c r="L246">
        <f>'BD de Pessoal'!U246</f>
        <v>173</v>
      </c>
    </row>
    <row r="247" spans="1:12" ht="15.75" customHeight="1" x14ac:dyDescent="0.3">
      <c r="A247" t="s">
        <v>16</v>
      </c>
      <c r="B247">
        <v>102</v>
      </c>
      <c r="C247" s="9"/>
      <c r="D247" t="s">
        <v>541</v>
      </c>
      <c r="E247">
        <f>'BD de Pessoal'!N247</f>
        <v>50</v>
      </c>
      <c r="F247">
        <f>'BD de Pessoal'!O247</f>
        <v>0</v>
      </c>
      <c r="G247">
        <f>'BD de Pessoal'!P247</f>
        <v>0</v>
      </c>
      <c r="H247">
        <f>'BD de Pessoal'!Q247</f>
        <v>0</v>
      </c>
      <c r="I247">
        <f>'BD de Pessoal'!R247</f>
        <v>0</v>
      </c>
      <c r="J247">
        <f>'BD de Pessoal'!S247</f>
        <v>103</v>
      </c>
      <c r="K247">
        <f>'BD de Pessoal'!T247</f>
        <v>59</v>
      </c>
      <c r="L247">
        <f>'BD de Pessoal'!U247</f>
        <v>28</v>
      </c>
    </row>
    <row r="248" spans="1:12" ht="15.75" customHeight="1" x14ac:dyDescent="0.3">
      <c r="A248" t="s">
        <v>16</v>
      </c>
      <c r="B248">
        <v>103</v>
      </c>
      <c r="C248" s="9"/>
      <c r="D248" t="s">
        <v>542</v>
      </c>
      <c r="E248">
        <f>'BD de Pessoal'!N248</f>
        <v>48</v>
      </c>
      <c r="F248">
        <f>'BD de Pessoal'!O248</f>
        <v>0</v>
      </c>
      <c r="G248">
        <f>'BD de Pessoal'!P248</f>
        <v>0</v>
      </c>
      <c r="H248">
        <f>'BD de Pessoal'!Q248</f>
        <v>0</v>
      </c>
      <c r="I248">
        <f>'BD de Pessoal'!R248</f>
        <v>0</v>
      </c>
      <c r="J248">
        <f>'BD de Pessoal'!S248</f>
        <v>59</v>
      </c>
      <c r="K248">
        <f>'BD de Pessoal'!T248</f>
        <v>34</v>
      </c>
      <c r="L248">
        <f>'BD de Pessoal'!U248</f>
        <v>12</v>
      </c>
    </row>
    <row r="249" spans="1:12" ht="15.75" customHeight="1" x14ac:dyDescent="0.3">
      <c r="A249" t="s">
        <v>16</v>
      </c>
      <c r="B249">
        <v>104</v>
      </c>
      <c r="C249" s="9"/>
      <c r="D249" t="s">
        <v>543</v>
      </c>
      <c r="E249">
        <f>'BD de Pessoal'!N249</f>
        <v>53</v>
      </c>
      <c r="F249">
        <f>'BD de Pessoal'!O249</f>
        <v>0</v>
      </c>
      <c r="G249">
        <f>'BD de Pessoal'!P249</f>
        <v>0</v>
      </c>
      <c r="H249">
        <f>'BD de Pessoal'!Q249</f>
        <v>0</v>
      </c>
      <c r="I249">
        <f>'BD de Pessoal'!R249</f>
        <v>0</v>
      </c>
      <c r="J249">
        <f>'BD de Pessoal'!S249</f>
        <v>71</v>
      </c>
      <c r="K249">
        <f>'BD de Pessoal'!T249</f>
        <v>53</v>
      </c>
      <c r="L249">
        <f>'BD de Pessoal'!U249</f>
        <v>27</v>
      </c>
    </row>
    <row r="250" spans="1:12" ht="15.75" customHeight="1" x14ac:dyDescent="0.3">
      <c r="A250" t="s">
        <v>16</v>
      </c>
      <c r="B250">
        <v>105</v>
      </c>
      <c r="C250" s="9"/>
      <c r="D250" t="s">
        <v>544</v>
      </c>
      <c r="E250">
        <f>'BD de Pessoal'!N250</f>
        <v>40</v>
      </c>
      <c r="F250">
        <f>'BD de Pessoal'!O250</f>
        <v>0</v>
      </c>
      <c r="G250">
        <f>'BD de Pessoal'!P250</f>
        <v>0</v>
      </c>
      <c r="H250">
        <f>'BD de Pessoal'!Q250</f>
        <v>0</v>
      </c>
      <c r="I250">
        <f>'BD de Pessoal'!R250</f>
        <v>0</v>
      </c>
      <c r="J250">
        <f>'BD de Pessoal'!S250</f>
        <v>51</v>
      </c>
      <c r="K250">
        <f>'BD de Pessoal'!T250</f>
        <v>41</v>
      </c>
      <c r="L250">
        <f>'BD de Pessoal'!U250</f>
        <v>27</v>
      </c>
    </row>
    <row r="251" spans="1:12" ht="15.75" customHeight="1" x14ac:dyDescent="0.3">
      <c r="A251" t="s">
        <v>16</v>
      </c>
      <c r="B251">
        <v>106</v>
      </c>
      <c r="C251" s="9"/>
      <c r="D251" t="s">
        <v>545</v>
      </c>
      <c r="E251">
        <f>'BD de Pessoal'!N251</f>
        <v>28</v>
      </c>
      <c r="F251">
        <f>'BD de Pessoal'!O251</f>
        <v>0</v>
      </c>
      <c r="G251">
        <f>'BD de Pessoal'!P251</f>
        <v>0</v>
      </c>
      <c r="H251">
        <f>'BD de Pessoal'!Q251</f>
        <v>1</v>
      </c>
      <c r="I251">
        <f>'BD de Pessoal'!R251</f>
        <v>0</v>
      </c>
      <c r="J251">
        <f>'BD de Pessoal'!S251</f>
        <v>63</v>
      </c>
      <c r="K251">
        <f>'BD de Pessoal'!T251</f>
        <v>31</v>
      </c>
      <c r="L251">
        <f>'BD de Pessoal'!U251</f>
        <v>14</v>
      </c>
    </row>
    <row r="252" spans="1:12" ht="15.75" customHeight="1" x14ac:dyDescent="0.3">
      <c r="A252" t="s">
        <v>16</v>
      </c>
      <c r="B252">
        <v>107</v>
      </c>
      <c r="C252" s="9"/>
      <c r="D252" t="s">
        <v>546</v>
      </c>
      <c r="E252">
        <f>'BD de Pessoal'!N252</f>
        <v>34</v>
      </c>
      <c r="F252">
        <f>'BD de Pessoal'!O252</f>
        <v>0</v>
      </c>
      <c r="G252">
        <f>'BD de Pessoal'!P252</f>
        <v>0</v>
      </c>
      <c r="H252">
        <f>'BD de Pessoal'!Q252</f>
        <v>0</v>
      </c>
      <c r="I252">
        <f>'BD de Pessoal'!R252</f>
        <v>0</v>
      </c>
      <c r="J252">
        <f>'BD de Pessoal'!S252</f>
        <v>68</v>
      </c>
      <c r="K252">
        <f>'BD de Pessoal'!T252</f>
        <v>50</v>
      </c>
      <c r="L252">
        <f>'BD de Pessoal'!U252</f>
        <v>32</v>
      </c>
    </row>
    <row r="253" spans="1:12" ht="15.75" customHeight="1" x14ac:dyDescent="0.3">
      <c r="A253" t="s">
        <v>16</v>
      </c>
      <c r="B253">
        <v>108</v>
      </c>
      <c r="C253" s="9"/>
      <c r="D253" t="s">
        <v>547</v>
      </c>
      <c r="E253">
        <f>'BD de Pessoal'!N253</f>
        <v>29</v>
      </c>
      <c r="F253">
        <f>'BD de Pessoal'!O253</f>
        <v>0</v>
      </c>
      <c r="G253">
        <f>'BD de Pessoal'!P253</f>
        <v>0</v>
      </c>
      <c r="H253">
        <f>'BD de Pessoal'!Q253</f>
        <v>0</v>
      </c>
      <c r="I253">
        <f>'BD de Pessoal'!R253</f>
        <v>0</v>
      </c>
      <c r="J253">
        <f>'BD de Pessoal'!S253</f>
        <v>44</v>
      </c>
      <c r="K253">
        <f>'BD de Pessoal'!T253</f>
        <v>37</v>
      </c>
      <c r="L253">
        <f>'BD de Pessoal'!U253</f>
        <v>24</v>
      </c>
    </row>
    <row r="254" spans="1:12" ht="15.75" customHeight="1" x14ac:dyDescent="0.3">
      <c r="A254" t="s">
        <v>16</v>
      </c>
      <c r="B254">
        <v>109</v>
      </c>
      <c r="C254" s="9"/>
      <c r="D254" t="s">
        <v>548</v>
      </c>
      <c r="E254">
        <f>'BD de Pessoal'!N254</f>
        <v>18</v>
      </c>
      <c r="F254">
        <f>'BD de Pessoal'!O254</f>
        <v>0</v>
      </c>
      <c r="G254">
        <f>'BD de Pessoal'!P254</f>
        <v>0</v>
      </c>
      <c r="H254">
        <f>'BD de Pessoal'!Q254</f>
        <v>0</v>
      </c>
      <c r="I254">
        <f>'BD de Pessoal'!R254</f>
        <v>0</v>
      </c>
      <c r="J254">
        <f>'BD de Pessoal'!S254</f>
        <v>49</v>
      </c>
      <c r="K254">
        <f>'BD de Pessoal'!T254</f>
        <v>38</v>
      </c>
      <c r="L254">
        <f>'BD de Pessoal'!U254</f>
        <v>17</v>
      </c>
    </row>
    <row r="255" spans="1:12" ht="15.75" customHeight="1" x14ac:dyDescent="0.3">
      <c r="A255" t="s">
        <v>16</v>
      </c>
      <c r="B255">
        <v>110</v>
      </c>
      <c r="C255" s="9"/>
      <c r="D255" t="s">
        <v>549</v>
      </c>
      <c r="E255">
        <f>'BD de Pessoal'!N255</f>
        <v>14</v>
      </c>
      <c r="F255">
        <f>'BD de Pessoal'!O255</f>
        <v>0</v>
      </c>
      <c r="G255">
        <f>'BD de Pessoal'!P255</f>
        <v>0</v>
      </c>
      <c r="H255">
        <f>'BD de Pessoal'!Q255</f>
        <v>0</v>
      </c>
      <c r="I255">
        <f>'BD de Pessoal'!R255</f>
        <v>0</v>
      </c>
      <c r="J255">
        <f>'BD de Pessoal'!S255</f>
        <v>31</v>
      </c>
      <c r="K255">
        <f>'BD de Pessoal'!T255</f>
        <v>31</v>
      </c>
      <c r="L255">
        <f>'BD de Pessoal'!U255</f>
        <v>23</v>
      </c>
    </row>
    <row r="256" spans="1:12" ht="15.75" customHeight="1" x14ac:dyDescent="0.3">
      <c r="A256" t="s">
        <v>16</v>
      </c>
      <c r="B256">
        <v>111</v>
      </c>
      <c r="C256" s="9"/>
      <c r="D256" t="s">
        <v>550</v>
      </c>
      <c r="E256">
        <f>'BD de Pessoal'!N256</f>
        <v>32</v>
      </c>
      <c r="F256">
        <f>'BD de Pessoal'!O256</f>
        <v>0</v>
      </c>
      <c r="G256">
        <f>'BD de Pessoal'!P256</f>
        <v>0</v>
      </c>
      <c r="H256">
        <f>'BD de Pessoal'!Q256</f>
        <v>0</v>
      </c>
      <c r="I256">
        <f>'BD de Pessoal'!R256</f>
        <v>0</v>
      </c>
      <c r="J256">
        <f>'BD de Pessoal'!S256</f>
        <v>35</v>
      </c>
      <c r="K256">
        <f>'BD de Pessoal'!T256</f>
        <v>26</v>
      </c>
      <c r="L256">
        <f>'BD de Pessoal'!U256</f>
        <v>17</v>
      </c>
    </row>
    <row r="257" spans="1:12" ht="15.75" customHeight="1" x14ac:dyDescent="0.3">
      <c r="A257" t="s">
        <v>16</v>
      </c>
      <c r="B257">
        <v>112</v>
      </c>
      <c r="C257" s="9"/>
      <c r="D257" t="s">
        <v>551</v>
      </c>
      <c r="E257">
        <f>'BD de Pessoal'!N257</f>
        <v>35</v>
      </c>
      <c r="F257">
        <f>'BD de Pessoal'!O257</f>
        <v>0</v>
      </c>
      <c r="G257">
        <f>'BD de Pessoal'!P257</f>
        <v>0</v>
      </c>
      <c r="H257">
        <f>'BD de Pessoal'!Q257</f>
        <v>0</v>
      </c>
      <c r="I257">
        <f>'BD de Pessoal'!R257</f>
        <v>0</v>
      </c>
      <c r="J257">
        <f>'BD de Pessoal'!S257</f>
        <v>48</v>
      </c>
      <c r="K257">
        <f>'BD de Pessoal'!T257</f>
        <v>25</v>
      </c>
      <c r="L257">
        <f>'BD de Pessoal'!U257</f>
        <v>33</v>
      </c>
    </row>
    <row r="258" spans="1:12" ht="15.75" customHeight="1" x14ac:dyDescent="0.3">
      <c r="A258" t="s">
        <v>16</v>
      </c>
      <c r="B258">
        <v>113</v>
      </c>
      <c r="C258" s="9"/>
      <c r="D258" t="s">
        <v>552</v>
      </c>
      <c r="E258">
        <f>'BD de Pessoal'!N258</f>
        <v>56</v>
      </c>
      <c r="F258">
        <f>'BD de Pessoal'!O258</f>
        <v>0</v>
      </c>
      <c r="G258">
        <f>'BD de Pessoal'!P258</f>
        <v>0</v>
      </c>
      <c r="H258">
        <f>'BD de Pessoal'!Q258</f>
        <v>0</v>
      </c>
      <c r="I258">
        <f>'BD de Pessoal'!R258</f>
        <v>0</v>
      </c>
      <c r="J258">
        <f>'BD de Pessoal'!S258</f>
        <v>109</v>
      </c>
      <c r="K258">
        <f>'BD de Pessoal'!T258</f>
        <v>78</v>
      </c>
      <c r="L258">
        <f>'BD de Pessoal'!U258</f>
        <v>77</v>
      </c>
    </row>
    <row r="259" spans="1:12" ht="15.75" customHeight="1" x14ac:dyDescent="0.3">
      <c r="A259" t="s">
        <v>16</v>
      </c>
      <c r="B259">
        <v>114</v>
      </c>
      <c r="C259" s="9"/>
      <c r="D259" t="s">
        <v>553</v>
      </c>
      <c r="E259">
        <f>'BD de Pessoal'!N259</f>
        <v>18</v>
      </c>
      <c r="F259">
        <f>'BD de Pessoal'!O259</f>
        <v>0</v>
      </c>
      <c r="G259">
        <f>'BD de Pessoal'!P259</f>
        <v>0</v>
      </c>
      <c r="H259">
        <f>'BD de Pessoal'!Q259</f>
        <v>0</v>
      </c>
      <c r="I259">
        <f>'BD de Pessoal'!R259</f>
        <v>0</v>
      </c>
      <c r="J259">
        <f>'BD de Pessoal'!S259</f>
        <v>41</v>
      </c>
      <c r="K259">
        <f>'BD de Pessoal'!T259</f>
        <v>28</v>
      </c>
      <c r="L259">
        <f>'BD de Pessoal'!U259</f>
        <v>22</v>
      </c>
    </row>
    <row r="260" spans="1:12" ht="15.75" customHeight="1" x14ac:dyDescent="0.3">
      <c r="A260" t="s">
        <v>16</v>
      </c>
      <c r="B260">
        <v>115</v>
      </c>
      <c r="C260" s="9"/>
      <c r="D260" t="s">
        <v>554</v>
      </c>
      <c r="E260">
        <f>'BD de Pessoal'!N260</f>
        <v>10</v>
      </c>
      <c r="F260">
        <f>'BD de Pessoal'!O260</f>
        <v>0</v>
      </c>
      <c r="G260">
        <f>'BD de Pessoal'!P260</f>
        <v>0</v>
      </c>
      <c r="H260">
        <f>'BD de Pessoal'!Q260</f>
        <v>0</v>
      </c>
      <c r="I260">
        <f>'BD de Pessoal'!R260</f>
        <v>0</v>
      </c>
      <c r="J260">
        <f>'BD de Pessoal'!S260</f>
        <v>30</v>
      </c>
      <c r="K260">
        <f>'BD de Pessoal'!T260</f>
        <v>9</v>
      </c>
      <c r="L260">
        <f>'BD de Pessoal'!U260</f>
        <v>7</v>
      </c>
    </row>
    <row r="261" spans="1:12" ht="15.75" customHeight="1" x14ac:dyDescent="0.3">
      <c r="A261" t="s">
        <v>16</v>
      </c>
      <c r="B261">
        <v>116</v>
      </c>
      <c r="C261" s="9"/>
      <c r="D261" t="s">
        <v>555</v>
      </c>
      <c r="E261">
        <f>'BD de Pessoal'!N261</f>
        <v>107</v>
      </c>
      <c r="F261">
        <f>'BD de Pessoal'!O261</f>
        <v>0</v>
      </c>
      <c r="G261">
        <f>'BD de Pessoal'!P261</f>
        <v>0</v>
      </c>
      <c r="H261">
        <f>'BD de Pessoal'!Q261</f>
        <v>3</v>
      </c>
      <c r="I261">
        <f>'BD de Pessoal'!R261</f>
        <v>0</v>
      </c>
      <c r="J261">
        <f>'BD de Pessoal'!S261</f>
        <v>219</v>
      </c>
      <c r="K261">
        <f>'BD de Pessoal'!T261</f>
        <v>130</v>
      </c>
      <c r="L261">
        <f>'BD de Pessoal'!U261</f>
        <v>126</v>
      </c>
    </row>
    <row r="262" spans="1:12" ht="15.75" customHeight="1" x14ac:dyDescent="0.3">
      <c r="A262" t="s">
        <v>16</v>
      </c>
      <c r="B262">
        <v>201</v>
      </c>
      <c r="C262" s="9"/>
      <c r="D262" t="s">
        <v>541</v>
      </c>
      <c r="E262">
        <f>'BD de Pessoal'!N262</f>
        <v>1</v>
      </c>
      <c r="F262">
        <f>'BD de Pessoal'!O262</f>
        <v>0</v>
      </c>
      <c r="G262">
        <f>'BD de Pessoal'!P262</f>
        <v>0</v>
      </c>
      <c r="H262">
        <f>'BD de Pessoal'!Q262</f>
        <v>0</v>
      </c>
      <c r="I262">
        <f>'BD de Pessoal'!R262</f>
        <v>0</v>
      </c>
      <c r="J262">
        <f>'BD de Pessoal'!S262</f>
        <v>20</v>
      </c>
      <c r="K262">
        <f>'BD de Pessoal'!T262</f>
        <v>10</v>
      </c>
      <c r="L262">
        <f>'BD de Pessoal'!U262</f>
        <v>3</v>
      </c>
    </row>
    <row r="263" spans="1:12" ht="15.75" customHeight="1" x14ac:dyDescent="0.3">
      <c r="A263" t="s">
        <v>16</v>
      </c>
      <c r="B263">
        <v>202</v>
      </c>
      <c r="C263" s="9"/>
      <c r="D263" t="s">
        <v>542</v>
      </c>
      <c r="E263">
        <f>'BD de Pessoal'!N263</f>
        <v>43</v>
      </c>
      <c r="F263">
        <f>'BD de Pessoal'!O263</f>
        <v>0</v>
      </c>
      <c r="G263">
        <f>'BD de Pessoal'!P263</f>
        <v>0</v>
      </c>
      <c r="H263">
        <f>'BD de Pessoal'!Q263</f>
        <v>0</v>
      </c>
      <c r="I263">
        <f>'BD de Pessoal'!R263</f>
        <v>0</v>
      </c>
      <c r="J263">
        <f>'BD de Pessoal'!S263</f>
        <v>636</v>
      </c>
      <c r="K263">
        <f>'BD de Pessoal'!T263</f>
        <v>262</v>
      </c>
      <c r="L263">
        <f>'BD de Pessoal'!U263</f>
        <v>97</v>
      </c>
    </row>
    <row r="264" spans="1:12" ht="15.75" customHeight="1" x14ac:dyDescent="0.3">
      <c r="A264" t="s">
        <v>16</v>
      </c>
      <c r="B264">
        <v>203</v>
      </c>
      <c r="C264" s="9"/>
      <c r="D264" t="s">
        <v>543</v>
      </c>
      <c r="E264">
        <f>'BD de Pessoal'!N264</f>
        <v>24</v>
      </c>
      <c r="F264">
        <f>'BD de Pessoal'!O264</f>
        <v>0</v>
      </c>
      <c r="G264">
        <f>'BD de Pessoal'!P264</f>
        <v>0</v>
      </c>
      <c r="H264">
        <f>'BD de Pessoal'!Q264</f>
        <v>0</v>
      </c>
      <c r="I264">
        <f>'BD de Pessoal'!R264</f>
        <v>0</v>
      </c>
      <c r="J264">
        <f>'BD de Pessoal'!S264</f>
        <v>164</v>
      </c>
      <c r="K264">
        <f>'BD de Pessoal'!T264</f>
        <v>93</v>
      </c>
      <c r="L264">
        <f>'BD de Pessoal'!U264</f>
        <v>26</v>
      </c>
    </row>
    <row r="265" spans="1:12" ht="15.75" customHeight="1" x14ac:dyDescent="0.3">
      <c r="A265" t="s">
        <v>16</v>
      </c>
      <c r="B265">
        <v>204</v>
      </c>
      <c r="C265" s="9"/>
      <c r="D265" t="s">
        <v>544</v>
      </c>
      <c r="E265">
        <f>'BD de Pessoal'!N265</f>
        <v>39</v>
      </c>
      <c r="F265">
        <f>'BD de Pessoal'!O265</f>
        <v>0</v>
      </c>
      <c r="G265">
        <f>'BD de Pessoal'!P265</f>
        <v>0</v>
      </c>
      <c r="H265">
        <f>'BD de Pessoal'!Q265</f>
        <v>1</v>
      </c>
      <c r="I265">
        <f>'BD de Pessoal'!R265</f>
        <v>0</v>
      </c>
      <c r="J265">
        <f>'BD de Pessoal'!S265</f>
        <v>155</v>
      </c>
      <c r="K265">
        <f>'BD de Pessoal'!T265</f>
        <v>90</v>
      </c>
      <c r="L265">
        <f>'BD de Pessoal'!U265</f>
        <v>40</v>
      </c>
    </row>
    <row r="266" spans="1:12" ht="15.75" customHeight="1" x14ac:dyDescent="0.3">
      <c r="A266" t="s">
        <v>16</v>
      </c>
      <c r="B266">
        <v>205</v>
      </c>
      <c r="C266" s="9"/>
      <c r="D266" t="s">
        <v>545</v>
      </c>
      <c r="E266">
        <f>'BD de Pessoal'!N266</f>
        <v>24</v>
      </c>
      <c r="F266">
        <f>'BD de Pessoal'!O266</f>
        <v>0</v>
      </c>
      <c r="G266">
        <f>'BD de Pessoal'!P266</f>
        <v>0</v>
      </c>
      <c r="H266">
        <f>'BD de Pessoal'!Q266</f>
        <v>0</v>
      </c>
      <c r="I266">
        <f>'BD de Pessoal'!R266</f>
        <v>0</v>
      </c>
      <c r="J266">
        <f>'BD de Pessoal'!S266</f>
        <v>91</v>
      </c>
      <c r="K266">
        <f>'BD de Pessoal'!T266</f>
        <v>72</v>
      </c>
      <c r="L266">
        <f>'BD de Pessoal'!U266</f>
        <v>18</v>
      </c>
    </row>
    <row r="267" spans="1:12" ht="15.75" customHeight="1" x14ac:dyDescent="0.3">
      <c r="A267" t="s">
        <v>16</v>
      </c>
      <c r="B267">
        <v>206</v>
      </c>
      <c r="C267" s="9"/>
      <c r="D267" t="s">
        <v>546</v>
      </c>
      <c r="E267">
        <f>'BD de Pessoal'!N267</f>
        <v>15</v>
      </c>
      <c r="F267">
        <f>'BD de Pessoal'!O267</f>
        <v>0</v>
      </c>
      <c r="G267">
        <f>'BD de Pessoal'!P267</f>
        <v>0</v>
      </c>
      <c r="H267">
        <f>'BD de Pessoal'!Q267</f>
        <v>0</v>
      </c>
      <c r="I267">
        <f>'BD de Pessoal'!R267</f>
        <v>0</v>
      </c>
      <c r="J267">
        <f>'BD de Pessoal'!S267</f>
        <v>79</v>
      </c>
      <c r="K267">
        <f>'BD de Pessoal'!T267</f>
        <v>54</v>
      </c>
      <c r="L267">
        <f>'BD de Pessoal'!U267</f>
        <v>24</v>
      </c>
    </row>
    <row r="268" spans="1:12" ht="15.75" customHeight="1" x14ac:dyDescent="0.3">
      <c r="A268" t="s">
        <v>16</v>
      </c>
      <c r="B268">
        <v>207</v>
      </c>
      <c r="C268" s="9"/>
      <c r="D268" t="s">
        <v>547</v>
      </c>
      <c r="E268">
        <f>'BD de Pessoal'!N268</f>
        <v>18</v>
      </c>
      <c r="F268">
        <f>'BD de Pessoal'!O268</f>
        <v>0</v>
      </c>
      <c r="G268">
        <f>'BD de Pessoal'!P268</f>
        <v>0</v>
      </c>
      <c r="H268">
        <f>'BD de Pessoal'!Q268</f>
        <v>0</v>
      </c>
      <c r="I268">
        <f>'BD de Pessoal'!R268</f>
        <v>0</v>
      </c>
      <c r="J268">
        <f>'BD de Pessoal'!S268</f>
        <v>87</v>
      </c>
      <c r="K268">
        <f>'BD de Pessoal'!T268</f>
        <v>74</v>
      </c>
      <c r="L268">
        <f>'BD de Pessoal'!U268</f>
        <v>32</v>
      </c>
    </row>
    <row r="269" spans="1:12" ht="15.75" customHeight="1" x14ac:dyDescent="0.3">
      <c r="A269" t="s">
        <v>16</v>
      </c>
      <c r="B269">
        <v>208</v>
      </c>
      <c r="C269" s="9"/>
      <c r="D269" t="s">
        <v>548</v>
      </c>
      <c r="E269">
        <f>'BD de Pessoal'!N269</f>
        <v>16</v>
      </c>
      <c r="F269">
        <f>'BD de Pessoal'!O269</f>
        <v>0</v>
      </c>
      <c r="G269">
        <f>'BD de Pessoal'!P269</f>
        <v>0</v>
      </c>
      <c r="H269">
        <f>'BD de Pessoal'!Q269</f>
        <v>0</v>
      </c>
      <c r="I269">
        <f>'BD de Pessoal'!R269</f>
        <v>0</v>
      </c>
      <c r="J269">
        <f>'BD de Pessoal'!S269</f>
        <v>57</v>
      </c>
      <c r="K269">
        <f>'BD de Pessoal'!T269</f>
        <v>56</v>
      </c>
      <c r="L269">
        <f>'BD de Pessoal'!U269</f>
        <v>17</v>
      </c>
    </row>
    <row r="270" spans="1:12" ht="15.75" customHeight="1" x14ac:dyDescent="0.3">
      <c r="A270" t="s">
        <v>16</v>
      </c>
      <c r="B270">
        <v>209</v>
      </c>
      <c r="C270" s="9"/>
      <c r="D270" t="s">
        <v>549</v>
      </c>
      <c r="E270">
        <f>'BD de Pessoal'!N270</f>
        <v>13</v>
      </c>
      <c r="F270">
        <f>'BD de Pessoal'!O270</f>
        <v>0</v>
      </c>
      <c r="G270">
        <f>'BD de Pessoal'!P270</f>
        <v>0</v>
      </c>
      <c r="H270">
        <f>'BD de Pessoal'!Q270</f>
        <v>0</v>
      </c>
      <c r="I270">
        <f>'BD de Pessoal'!R270</f>
        <v>0</v>
      </c>
      <c r="J270">
        <f>'BD de Pessoal'!S270</f>
        <v>63</v>
      </c>
      <c r="K270">
        <f>'BD de Pessoal'!T270</f>
        <v>48</v>
      </c>
      <c r="L270">
        <f>'BD de Pessoal'!U270</f>
        <v>14</v>
      </c>
    </row>
    <row r="271" spans="1:12" ht="15.75" customHeight="1" x14ac:dyDescent="0.3">
      <c r="A271" t="s">
        <v>16</v>
      </c>
      <c r="B271">
        <v>210</v>
      </c>
      <c r="C271" s="9"/>
      <c r="D271" t="s">
        <v>550</v>
      </c>
      <c r="E271">
        <f>'BD de Pessoal'!N271</f>
        <v>13</v>
      </c>
      <c r="F271">
        <f>'BD de Pessoal'!O271</f>
        <v>0</v>
      </c>
      <c r="G271">
        <f>'BD de Pessoal'!P271</f>
        <v>0</v>
      </c>
      <c r="H271">
        <f>'BD de Pessoal'!Q271</f>
        <v>0</v>
      </c>
      <c r="I271">
        <f>'BD de Pessoal'!R271</f>
        <v>0</v>
      </c>
      <c r="J271">
        <f>'BD de Pessoal'!S271</f>
        <v>51</v>
      </c>
      <c r="K271">
        <f>'BD de Pessoal'!T271</f>
        <v>58</v>
      </c>
      <c r="L271">
        <f>'BD de Pessoal'!U271</f>
        <v>25</v>
      </c>
    </row>
    <row r="272" spans="1:12" ht="15.75" customHeight="1" x14ac:dyDescent="0.3">
      <c r="A272" t="s">
        <v>16</v>
      </c>
      <c r="B272">
        <v>211</v>
      </c>
      <c r="C272" s="9"/>
      <c r="D272" t="s">
        <v>551</v>
      </c>
      <c r="E272">
        <f>'BD de Pessoal'!N272</f>
        <v>8</v>
      </c>
      <c r="F272">
        <f>'BD de Pessoal'!O272</f>
        <v>0</v>
      </c>
      <c r="G272">
        <f>'BD de Pessoal'!P272</f>
        <v>0</v>
      </c>
      <c r="H272">
        <f>'BD de Pessoal'!Q272</f>
        <v>0</v>
      </c>
      <c r="I272">
        <f>'BD de Pessoal'!R272</f>
        <v>0</v>
      </c>
      <c r="J272">
        <f>'BD de Pessoal'!S272</f>
        <v>38</v>
      </c>
      <c r="K272">
        <f>'BD de Pessoal'!T272</f>
        <v>38</v>
      </c>
      <c r="L272">
        <f>'BD de Pessoal'!U272</f>
        <v>24</v>
      </c>
    </row>
    <row r="273" spans="1:12" ht="15.75" customHeight="1" x14ac:dyDescent="0.3">
      <c r="A273" t="s">
        <v>16</v>
      </c>
      <c r="B273">
        <v>212</v>
      </c>
      <c r="C273" s="9"/>
      <c r="D273" t="s">
        <v>552</v>
      </c>
      <c r="E273">
        <f>'BD de Pessoal'!N273</f>
        <v>9</v>
      </c>
      <c r="F273">
        <f>'BD de Pessoal'!O273</f>
        <v>0</v>
      </c>
      <c r="G273">
        <f>'BD de Pessoal'!P273</f>
        <v>0</v>
      </c>
      <c r="H273">
        <f>'BD de Pessoal'!Q273</f>
        <v>0</v>
      </c>
      <c r="I273">
        <f>'BD de Pessoal'!R273</f>
        <v>0</v>
      </c>
      <c r="J273">
        <f>'BD de Pessoal'!S273</f>
        <v>42</v>
      </c>
      <c r="K273">
        <f>'BD de Pessoal'!T273</f>
        <v>32</v>
      </c>
      <c r="L273">
        <f>'BD de Pessoal'!U273</f>
        <v>26</v>
      </c>
    </row>
    <row r="274" spans="1:12" ht="15.75" customHeight="1" x14ac:dyDescent="0.3">
      <c r="A274" t="s">
        <v>16</v>
      </c>
      <c r="B274">
        <v>213</v>
      </c>
      <c r="C274" s="9"/>
      <c r="D274" t="s">
        <v>553</v>
      </c>
      <c r="E274">
        <f>'BD de Pessoal'!N274</f>
        <v>16</v>
      </c>
      <c r="F274">
        <f>'BD de Pessoal'!O274</f>
        <v>0</v>
      </c>
      <c r="G274">
        <f>'BD de Pessoal'!P274</f>
        <v>0</v>
      </c>
      <c r="H274">
        <f>'BD de Pessoal'!Q274</f>
        <v>0</v>
      </c>
      <c r="I274">
        <f>'BD de Pessoal'!R274</f>
        <v>0</v>
      </c>
      <c r="J274">
        <f>'BD de Pessoal'!S274</f>
        <v>83</v>
      </c>
      <c r="K274">
        <f>'BD de Pessoal'!T274</f>
        <v>72</v>
      </c>
      <c r="L274">
        <f>'BD de Pessoal'!U274</f>
        <v>47</v>
      </c>
    </row>
    <row r="275" spans="1:12" ht="15.75" customHeight="1" x14ac:dyDescent="0.3">
      <c r="A275" t="s">
        <v>16</v>
      </c>
      <c r="B275">
        <v>214</v>
      </c>
      <c r="C275" s="9"/>
      <c r="D275" t="s">
        <v>554</v>
      </c>
      <c r="E275">
        <f>'BD de Pessoal'!N275</f>
        <v>8</v>
      </c>
      <c r="F275">
        <f>'BD de Pessoal'!O275</f>
        <v>0</v>
      </c>
      <c r="G275">
        <f>'BD de Pessoal'!P275</f>
        <v>0</v>
      </c>
      <c r="H275">
        <f>'BD de Pessoal'!Q275</f>
        <v>0</v>
      </c>
      <c r="I275">
        <f>'BD de Pessoal'!R275</f>
        <v>0</v>
      </c>
      <c r="J275">
        <f>'BD de Pessoal'!S275</f>
        <v>42</v>
      </c>
      <c r="K275">
        <f>'BD de Pessoal'!T275</f>
        <v>23</v>
      </c>
      <c r="L275">
        <f>'BD de Pessoal'!U275</f>
        <v>21</v>
      </c>
    </row>
    <row r="276" spans="1:12" ht="15.75" customHeight="1" x14ac:dyDescent="0.3">
      <c r="A276" t="s">
        <v>16</v>
      </c>
      <c r="B276">
        <v>215</v>
      </c>
      <c r="C276" s="9"/>
      <c r="D276" t="s">
        <v>555</v>
      </c>
      <c r="E276">
        <f>'BD de Pessoal'!N276</f>
        <v>1</v>
      </c>
      <c r="F276">
        <f>'BD de Pessoal'!O276</f>
        <v>0</v>
      </c>
      <c r="G276">
        <f>'BD de Pessoal'!P276</f>
        <v>0</v>
      </c>
      <c r="H276">
        <f>'BD de Pessoal'!Q276</f>
        <v>0</v>
      </c>
      <c r="I276">
        <f>'BD de Pessoal'!R276</f>
        <v>0</v>
      </c>
      <c r="J276">
        <f>'BD de Pessoal'!S276</f>
        <v>6</v>
      </c>
      <c r="K276">
        <f>'BD de Pessoal'!T276</f>
        <v>6</v>
      </c>
      <c r="L276">
        <f>'BD de Pessoal'!U276</f>
        <v>2</v>
      </c>
    </row>
    <row r="277" spans="1:12" ht="15.75" customHeight="1" x14ac:dyDescent="0.3">
      <c r="A277" t="s">
        <v>16</v>
      </c>
      <c r="B277">
        <v>216</v>
      </c>
      <c r="C277" s="9"/>
      <c r="D277" t="s">
        <v>556</v>
      </c>
      <c r="E277">
        <f>'BD de Pessoal'!N277</f>
        <v>58</v>
      </c>
      <c r="F277">
        <f>'BD de Pessoal'!O277</f>
        <v>0</v>
      </c>
      <c r="G277">
        <f>'BD de Pessoal'!P277</f>
        <v>0</v>
      </c>
      <c r="H277">
        <f>'BD de Pessoal'!Q277</f>
        <v>2</v>
      </c>
      <c r="I277">
        <f>'BD de Pessoal'!R277</f>
        <v>0</v>
      </c>
      <c r="J277">
        <f>'BD de Pessoal'!S277</f>
        <v>133</v>
      </c>
      <c r="K277">
        <f>'BD de Pessoal'!T277</f>
        <v>92</v>
      </c>
      <c r="L277">
        <f>'BD de Pessoal'!U277</f>
        <v>80</v>
      </c>
    </row>
    <row r="278" spans="1:12" ht="15.75" customHeight="1" x14ac:dyDescent="0.3">
      <c r="A278" t="s">
        <v>16</v>
      </c>
      <c r="B278">
        <v>301</v>
      </c>
      <c r="C278" s="9"/>
      <c r="D278" t="s">
        <v>542</v>
      </c>
      <c r="E278">
        <f>'BD de Pessoal'!N278</f>
        <v>0</v>
      </c>
      <c r="F278">
        <f>'BD de Pessoal'!O278</f>
        <v>0</v>
      </c>
      <c r="G278">
        <f>'BD de Pessoal'!P278</f>
        <v>0</v>
      </c>
      <c r="H278">
        <f>'BD de Pessoal'!Q278</f>
        <v>0</v>
      </c>
      <c r="I278">
        <f>'BD de Pessoal'!R278</f>
        <v>0</v>
      </c>
      <c r="J278">
        <f>'BD de Pessoal'!S278</f>
        <v>3</v>
      </c>
      <c r="K278">
        <f>'BD de Pessoal'!T278</f>
        <v>1</v>
      </c>
      <c r="L278">
        <f>'BD de Pessoal'!U278</f>
        <v>0</v>
      </c>
    </row>
    <row r="279" spans="1:12" ht="15.75" customHeight="1" x14ac:dyDescent="0.3">
      <c r="A279" t="s">
        <v>16</v>
      </c>
      <c r="B279">
        <v>302</v>
      </c>
      <c r="C279" s="9"/>
      <c r="D279" t="s">
        <v>543</v>
      </c>
      <c r="E279">
        <f>'BD de Pessoal'!N279</f>
        <v>2</v>
      </c>
      <c r="F279">
        <f>'BD de Pessoal'!O279</f>
        <v>0</v>
      </c>
      <c r="G279">
        <f>'BD de Pessoal'!P279</f>
        <v>0</v>
      </c>
      <c r="H279">
        <f>'BD de Pessoal'!Q279</f>
        <v>0</v>
      </c>
      <c r="I279">
        <f>'BD de Pessoal'!R279</f>
        <v>0</v>
      </c>
      <c r="J279">
        <f>'BD de Pessoal'!S279</f>
        <v>27</v>
      </c>
      <c r="K279">
        <f>'BD de Pessoal'!T279</f>
        <v>18</v>
      </c>
      <c r="L279">
        <f>'BD de Pessoal'!U279</f>
        <v>4</v>
      </c>
    </row>
    <row r="280" spans="1:12" ht="15.75" customHeight="1" x14ac:dyDescent="0.3">
      <c r="A280" t="s">
        <v>16</v>
      </c>
      <c r="B280">
        <v>303</v>
      </c>
      <c r="C280" s="9"/>
      <c r="D280" t="s">
        <v>544</v>
      </c>
      <c r="E280">
        <f>'BD de Pessoal'!N280</f>
        <v>44</v>
      </c>
      <c r="F280">
        <f>'BD de Pessoal'!O280</f>
        <v>0</v>
      </c>
      <c r="G280">
        <f>'BD de Pessoal'!P280</f>
        <v>0</v>
      </c>
      <c r="H280">
        <f>'BD de Pessoal'!Q280</f>
        <v>0</v>
      </c>
      <c r="I280">
        <f>'BD de Pessoal'!R280</f>
        <v>1</v>
      </c>
      <c r="J280">
        <f>'BD de Pessoal'!S280</f>
        <v>676</v>
      </c>
      <c r="K280">
        <f>'BD de Pessoal'!T280</f>
        <v>425</v>
      </c>
      <c r="L280">
        <f>'BD de Pessoal'!U280</f>
        <v>114</v>
      </c>
    </row>
    <row r="281" spans="1:12" ht="15.75" customHeight="1" x14ac:dyDescent="0.3">
      <c r="A281" t="s">
        <v>16</v>
      </c>
      <c r="B281">
        <v>304</v>
      </c>
      <c r="C281" s="9"/>
      <c r="D281" t="s">
        <v>545</v>
      </c>
      <c r="E281">
        <f>'BD de Pessoal'!N281</f>
        <v>29</v>
      </c>
      <c r="F281">
        <f>'BD de Pessoal'!O281</f>
        <v>0</v>
      </c>
      <c r="G281">
        <f>'BD de Pessoal'!P281</f>
        <v>0</v>
      </c>
      <c r="H281">
        <f>'BD de Pessoal'!Q281</f>
        <v>1</v>
      </c>
      <c r="I281">
        <f>'BD de Pessoal'!R281</f>
        <v>0</v>
      </c>
      <c r="J281">
        <f>'BD de Pessoal'!S281</f>
        <v>289</v>
      </c>
      <c r="K281">
        <f>'BD de Pessoal'!T281</f>
        <v>204</v>
      </c>
      <c r="L281">
        <f>'BD de Pessoal'!U281</f>
        <v>75</v>
      </c>
    </row>
    <row r="282" spans="1:12" ht="15.75" customHeight="1" x14ac:dyDescent="0.3">
      <c r="A282" t="s">
        <v>16</v>
      </c>
      <c r="B282">
        <v>305</v>
      </c>
      <c r="C282" s="9"/>
      <c r="D282" t="s">
        <v>546</v>
      </c>
      <c r="E282">
        <f>'BD de Pessoal'!N282</f>
        <v>26</v>
      </c>
      <c r="F282">
        <f>'BD de Pessoal'!O282</f>
        <v>0</v>
      </c>
      <c r="G282">
        <f>'BD de Pessoal'!P282</f>
        <v>0</v>
      </c>
      <c r="H282">
        <f>'BD de Pessoal'!Q282</f>
        <v>0</v>
      </c>
      <c r="I282">
        <f>'BD de Pessoal'!R282</f>
        <v>0</v>
      </c>
      <c r="J282">
        <f>'BD de Pessoal'!S282</f>
        <v>166</v>
      </c>
      <c r="K282">
        <f>'BD de Pessoal'!T282</f>
        <v>142</v>
      </c>
      <c r="L282">
        <f>'BD de Pessoal'!U282</f>
        <v>41</v>
      </c>
    </row>
    <row r="283" spans="1:12" ht="15.75" customHeight="1" x14ac:dyDescent="0.3">
      <c r="A283" t="s">
        <v>16</v>
      </c>
      <c r="B283">
        <v>306</v>
      </c>
      <c r="C283" s="9"/>
      <c r="D283" t="s">
        <v>547</v>
      </c>
      <c r="E283">
        <f>'BD de Pessoal'!N283</f>
        <v>18</v>
      </c>
      <c r="F283">
        <f>'BD de Pessoal'!O283</f>
        <v>0</v>
      </c>
      <c r="G283">
        <f>'BD de Pessoal'!P283</f>
        <v>0</v>
      </c>
      <c r="H283">
        <f>'BD de Pessoal'!Q283</f>
        <v>0</v>
      </c>
      <c r="I283">
        <f>'BD de Pessoal'!R283</f>
        <v>0</v>
      </c>
      <c r="J283">
        <f>'BD de Pessoal'!S283</f>
        <v>119</v>
      </c>
      <c r="K283">
        <f>'BD de Pessoal'!T283</f>
        <v>132</v>
      </c>
      <c r="L283">
        <f>'BD de Pessoal'!U283</f>
        <v>25</v>
      </c>
    </row>
    <row r="284" spans="1:12" ht="15.75" customHeight="1" x14ac:dyDescent="0.3">
      <c r="A284" t="s">
        <v>16</v>
      </c>
      <c r="B284">
        <v>307</v>
      </c>
      <c r="C284" s="9"/>
      <c r="D284" t="s">
        <v>548</v>
      </c>
      <c r="E284">
        <f>'BD de Pessoal'!N284</f>
        <v>16</v>
      </c>
      <c r="F284">
        <f>'BD de Pessoal'!O284</f>
        <v>0</v>
      </c>
      <c r="G284">
        <f>'BD de Pessoal'!P284</f>
        <v>0</v>
      </c>
      <c r="H284">
        <f>'BD de Pessoal'!Q284</f>
        <v>2</v>
      </c>
      <c r="I284">
        <f>'BD de Pessoal'!R284</f>
        <v>0</v>
      </c>
      <c r="J284">
        <f>'BD de Pessoal'!S284</f>
        <v>137</v>
      </c>
      <c r="K284">
        <f>'BD de Pessoal'!T284</f>
        <v>156</v>
      </c>
      <c r="L284">
        <f>'BD de Pessoal'!U284</f>
        <v>53</v>
      </c>
    </row>
    <row r="285" spans="1:12" ht="15.75" customHeight="1" x14ac:dyDescent="0.3">
      <c r="A285" t="s">
        <v>16</v>
      </c>
      <c r="B285">
        <v>308</v>
      </c>
      <c r="C285" s="9"/>
      <c r="D285" t="s">
        <v>549</v>
      </c>
      <c r="E285">
        <f>'BD de Pessoal'!N285</f>
        <v>15</v>
      </c>
      <c r="F285">
        <f>'BD de Pessoal'!O285</f>
        <v>0</v>
      </c>
      <c r="G285">
        <f>'BD de Pessoal'!P285</f>
        <v>0</v>
      </c>
      <c r="H285">
        <f>'BD de Pessoal'!Q285</f>
        <v>0</v>
      </c>
      <c r="I285">
        <f>'BD de Pessoal'!R285</f>
        <v>0</v>
      </c>
      <c r="J285">
        <f>'BD de Pessoal'!S285</f>
        <v>86</v>
      </c>
      <c r="K285">
        <f>'BD de Pessoal'!T285</f>
        <v>72</v>
      </c>
      <c r="L285">
        <f>'BD de Pessoal'!U285</f>
        <v>39</v>
      </c>
    </row>
    <row r="286" spans="1:12" ht="15.75" customHeight="1" x14ac:dyDescent="0.3">
      <c r="A286" t="s">
        <v>16</v>
      </c>
      <c r="B286">
        <v>309</v>
      </c>
      <c r="C286" s="9"/>
      <c r="D286" t="s">
        <v>550</v>
      </c>
      <c r="E286">
        <f>'BD de Pessoal'!N286</f>
        <v>14</v>
      </c>
      <c r="F286">
        <f>'BD de Pessoal'!O286</f>
        <v>0</v>
      </c>
      <c r="G286">
        <f>'BD de Pessoal'!P286</f>
        <v>0</v>
      </c>
      <c r="H286">
        <f>'BD de Pessoal'!Q286</f>
        <v>0</v>
      </c>
      <c r="I286">
        <f>'BD de Pessoal'!R286</f>
        <v>0</v>
      </c>
      <c r="J286">
        <f>'BD de Pessoal'!S286</f>
        <v>96</v>
      </c>
      <c r="K286">
        <f>'BD de Pessoal'!T286</f>
        <v>93</v>
      </c>
      <c r="L286">
        <f>'BD de Pessoal'!U286</f>
        <v>27</v>
      </c>
    </row>
    <row r="287" spans="1:12" ht="15.75" customHeight="1" x14ac:dyDescent="0.3">
      <c r="A287" t="s">
        <v>16</v>
      </c>
      <c r="B287">
        <v>310</v>
      </c>
      <c r="C287" s="9"/>
      <c r="D287" t="s">
        <v>551</v>
      </c>
      <c r="E287">
        <f>'BD de Pessoal'!N287</f>
        <v>10</v>
      </c>
      <c r="F287">
        <f>'BD de Pessoal'!O287</f>
        <v>0</v>
      </c>
      <c r="G287">
        <f>'BD de Pessoal'!P287</f>
        <v>0</v>
      </c>
      <c r="H287">
        <f>'BD de Pessoal'!Q287</f>
        <v>1</v>
      </c>
      <c r="I287">
        <f>'BD de Pessoal'!R287</f>
        <v>0</v>
      </c>
      <c r="J287">
        <f>'BD de Pessoal'!S287</f>
        <v>70</v>
      </c>
      <c r="K287">
        <f>'BD de Pessoal'!T287</f>
        <v>76</v>
      </c>
      <c r="L287">
        <f>'BD de Pessoal'!U287</f>
        <v>26</v>
      </c>
    </row>
    <row r="288" spans="1:12" ht="15.75" customHeight="1" x14ac:dyDescent="0.3">
      <c r="A288" t="s">
        <v>16</v>
      </c>
      <c r="B288">
        <v>311</v>
      </c>
      <c r="C288" s="9"/>
      <c r="D288" t="s">
        <v>552</v>
      </c>
      <c r="E288">
        <f>'BD de Pessoal'!N288</f>
        <v>6</v>
      </c>
      <c r="F288">
        <f>'BD de Pessoal'!O288</f>
        <v>0</v>
      </c>
      <c r="G288">
        <f>'BD de Pessoal'!P288</f>
        <v>0</v>
      </c>
      <c r="H288">
        <f>'BD de Pessoal'!Q288</f>
        <v>1</v>
      </c>
      <c r="I288">
        <f>'BD de Pessoal'!R288</f>
        <v>0</v>
      </c>
      <c r="J288">
        <f>'BD de Pessoal'!S288</f>
        <v>57</v>
      </c>
      <c r="K288">
        <f>'BD de Pessoal'!T288</f>
        <v>55</v>
      </c>
      <c r="L288">
        <f>'BD de Pessoal'!U288</f>
        <v>32</v>
      </c>
    </row>
    <row r="289" spans="1:12" ht="15.75" customHeight="1" x14ac:dyDescent="0.3">
      <c r="A289" t="s">
        <v>16</v>
      </c>
      <c r="B289">
        <v>312</v>
      </c>
      <c r="C289" s="9"/>
      <c r="D289" t="s">
        <v>553</v>
      </c>
      <c r="E289">
        <f>'BD de Pessoal'!N289</f>
        <v>4</v>
      </c>
      <c r="F289">
        <f>'BD de Pessoal'!O289</f>
        <v>0</v>
      </c>
      <c r="G289">
        <f>'BD de Pessoal'!P289</f>
        <v>0</v>
      </c>
      <c r="H289">
        <f>'BD de Pessoal'!Q289</f>
        <v>0</v>
      </c>
      <c r="I289">
        <f>'BD de Pessoal'!R289</f>
        <v>0</v>
      </c>
      <c r="J289">
        <f>'BD de Pessoal'!S289</f>
        <v>61</v>
      </c>
      <c r="K289">
        <f>'BD de Pessoal'!T289</f>
        <v>49</v>
      </c>
      <c r="L289">
        <f>'BD de Pessoal'!U289</f>
        <v>17</v>
      </c>
    </row>
    <row r="290" spans="1:12" ht="15.75" customHeight="1" x14ac:dyDescent="0.3">
      <c r="A290" t="s">
        <v>16</v>
      </c>
      <c r="B290">
        <v>313</v>
      </c>
      <c r="C290" s="9"/>
      <c r="D290" t="s">
        <v>554</v>
      </c>
      <c r="E290">
        <f>'BD de Pessoal'!N290</f>
        <v>7</v>
      </c>
      <c r="F290">
        <f>'BD de Pessoal'!O290</f>
        <v>0</v>
      </c>
      <c r="G290">
        <f>'BD de Pessoal'!P290</f>
        <v>0</v>
      </c>
      <c r="H290">
        <f>'BD de Pessoal'!Q290</f>
        <v>0</v>
      </c>
      <c r="I290">
        <f>'BD de Pessoal'!R290</f>
        <v>0</v>
      </c>
      <c r="J290">
        <f>'BD de Pessoal'!S290</f>
        <v>93</v>
      </c>
      <c r="K290">
        <f>'BD de Pessoal'!T290</f>
        <v>61</v>
      </c>
      <c r="L290">
        <f>'BD de Pessoal'!U290</f>
        <v>52</v>
      </c>
    </row>
    <row r="291" spans="1:12" ht="15.75" customHeight="1" x14ac:dyDescent="0.3">
      <c r="A291" t="s">
        <v>16</v>
      </c>
      <c r="B291">
        <v>314</v>
      </c>
      <c r="C291" s="9"/>
      <c r="D291" t="s">
        <v>555</v>
      </c>
      <c r="E291">
        <f>'BD de Pessoal'!N291</f>
        <v>3</v>
      </c>
      <c r="F291">
        <f>'BD de Pessoal'!O291</f>
        <v>0</v>
      </c>
      <c r="G291">
        <f>'BD de Pessoal'!P291</f>
        <v>0</v>
      </c>
      <c r="H291">
        <f>'BD de Pessoal'!Q291</f>
        <v>0</v>
      </c>
      <c r="I291">
        <f>'BD de Pessoal'!R291</f>
        <v>0</v>
      </c>
      <c r="J291">
        <f>'BD de Pessoal'!S291</f>
        <v>28</v>
      </c>
      <c r="K291">
        <f>'BD de Pessoal'!T291</f>
        <v>31</v>
      </c>
      <c r="L291">
        <f>'BD de Pessoal'!U291</f>
        <v>17</v>
      </c>
    </row>
    <row r="292" spans="1:12" ht="15.75" customHeight="1" x14ac:dyDescent="0.3">
      <c r="A292" t="s">
        <v>16</v>
      </c>
      <c r="B292">
        <v>315</v>
      </c>
      <c r="C292" s="9"/>
      <c r="D292" t="s">
        <v>556</v>
      </c>
      <c r="E292">
        <f>'BD de Pessoal'!N292</f>
        <v>2</v>
      </c>
      <c r="F292">
        <f>'BD de Pessoal'!O292</f>
        <v>0</v>
      </c>
      <c r="G292">
        <f>'BD de Pessoal'!P292</f>
        <v>0</v>
      </c>
      <c r="H292">
        <f>'BD de Pessoal'!Q292</f>
        <v>0</v>
      </c>
      <c r="I292">
        <f>'BD de Pessoal'!R292</f>
        <v>0</v>
      </c>
      <c r="J292">
        <f>'BD de Pessoal'!S292</f>
        <v>6</v>
      </c>
      <c r="K292">
        <f>'BD de Pessoal'!T292</f>
        <v>5</v>
      </c>
      <c r="L292">
        <f>'BD de Pessoal'!U292</f>
        <v>4</v>
      </c>
    </row>
    <row r="293" spans="1:12" ht="15.75" customHeight="1" x14ac:dyDescent="0.3">
      <c r="A293" t="s">
        <v>16</v>
      </c>
      <c r="B293">
        <v>316</v>
      </c>
      <c r="C293" s="9"/>
      <c r="D293" t="s">
        <v>557</v>
      </c>
      <c r="E293">
        <f>'BD de Pessoal'!N293</f>
        <v>31</v>
      </c>
      <c r="F293">
        <f>'BD de Pessoal'!O293</f>
        <v>0</v>
      </c>
      <c r="G293">
        <f>'BD de Pessoal'!P293</f>
        <v>0</v>
      </c>
      <c r="H293">
        <f>'BD de Pessoal'!Q293</f>
        <v>1</v>
      </c>
      <c r="I293">
        <f>'BD de Pessoal'!R293</f>
        <v>0</v>
      </c>
      <c r="J293">
        <f>'BD de Pessoal'!S293</f>
        <v>168</v>
      </c>
      <c r="K293">
        <f>'BD de Pessoal'!T293</f>
        <v>125</v>
      </c>
      <c r="L293">
        <f>'BD de Pessoal'!U293</f>
        <v>61</v>
      </c>
    </row>
    <row r="294" spans="1:12" ht="15.75" customHeight="1" x14ac:dyDescent="0.3">
      <c r="A294" t="s">
        <v>16</v>
      </c>
      <c r="B294">
        <v>401</v>
      </c>
      <c r="C294" s="9"/>
      <c r="D294" t="s">
        <v>543</v>
      </c>
      <c r="E294">
        <f>'BD de Pessoal'!N294</f>
        <v>0</v>
      </c>
      <c r="F294">
        <f>'BD de Pessoal'!O294</f>
        <v>0</v>
      </c>
      <c r="G294">
        <f>'BD de Pessoal'!P294</f>
        <v>0</v>
      </c>
      <c r="H294">
        <f>'BD de Pessoal'!Q294</f>
        <v>0</v>
      </c>
      <c r="I294">
        <f>'BD de Pessoal'!R294</f>
        <v>0</v>
      </c>
      <c r="J294">
        <f>'BD de Pessoal'!S294</f>
        <v>0</v>
      </c>
      <c r="K294">
        <f>'BD de Pessoal'!T294</f>
        <v>0</v>
      </c>
      <c r="L294">
        <f>'BD de Pessoal'!U294</f>
        <v>0</v>
      </c>
    </row>
    <row r="295" spans="1:12" ht="15.75" customHeight="1" x14ac:dyDescent="0.3">
      <c r="A295" t="s">
        <v>16</v>
      </c>
      <c r="B295">
        <v>402</v>
      </c>
      <c r="C295" s="9"/>
      <c r="D295" t="s">
        <v>544</v>
      </c>
      <c r="E295">
        <f>'BD de Pessoal'!N295</f>
        <v>2</v>
      </c>
      <c r="F295">
        <f>'BD de Pessoal'!O295</f>
        <v>0</v>
      </c>
      <c r="G295">
        <f>'BD de Pessoal'!P295</f>
        <v>0</v>
      </c>
      <c r="H295">
        <f>'BD de Pessoal'!Q295</f>
        <v>0</v>
      </c>
      <c r="I295">
        <f>'BD de Pessoal'!R295</f>
        <v>0</v>
      </c>
      <c r="J295">
        <f>'BD de Pessoal'!S295</f>
        <v>2</v>
      </c>
      <c r="K295">
        <f>'BD de Pessoal'!T295</f>
        <v>4</v>
      </c>
      <c r="L295">
        <f>'BD de Pessoal'!U295</f>
        <v>1</v>
      </c>
    </row>
    <row r="296" spans="1:12" ht="15.75" customHeight="1" x14ac:dyDescent="0.3">
      <c r="A296" t="s">
        <v>16</v>
      </c>
      <c r="B296">
        <v>403</v>
      </c>
      <c r="C296" s="9"/>
      <c r="D296" t="s">
        <v>545</v>
      </c>
      <c r="E296">
        <f>'BD de Pessoal'!N296</f>
        <v>1</v>
      </c>
      <c r="F296">
        <f>'BD de Pessoal'!O296</f>
        <v>0</v>
      </c>
      <c r="G296">
        <f>'BD de Pessoal'!P296</f>
        <v>0</v>
      </c>
      <c r="H296">
        <f>'BD de Pessoal'!Q296</f>
        <v>0</v>
      </c>
      <c r="I296">
        <f>'BD de Pessoal'!R296</f>
        <v>0</v>
      </c>
      <c r="J296">
        <f>'BD de Pessoal'!S296</f>
        <v>27</v>
      </c>
      <c r="K296">
        <f>'BD de Pessoal'!T296</f>
        <v>25</v>
      </c>
      <c r="L296">
        <f>'BD de Pessoal'!U296</f>
        <v>5</v>
      </c>
    </row>
    <row r="297" spans="1:12" ht="15.75" customHeight="1" x14ac:dyDescent="0.3">
      <c r="A297" t="s">
        <v>16</v>
      </c>
      <c r="B297">
        <v>404</v>
      </c>
      <c r="C297" s="9"/>
      <c r="D297" t="s">
        <v>546</v>
      </c>
      <c r="E297">
        <f>'BD de Pessoal'!N297</f>
        <v>36</v>
      </c>
      <c r="F297">
        <f>'BD de Pessoal'!O297</f>
        <v>0</v>
      </c>
      <c r="G297">
        <f>'BD de Pessoal'!P297</f>
        <v>0</v>
      </c>
      <c r="H297">
        <f>'BD de Pessoal'!Q297</f>
        <v>1</v>
      </c>
      <c r="I297">
        <f>'BD de Pessoal'!R297</f>
        <v>0</v>
      </c>
      <c r="J297">
        <f>'BD de Pessoal'!S297</f>
        <v>914</v>
      </c>
      <c r="K297">
        <f>'BD de Pessoal'!T297</f>
        <v>761</v>
      </c>
      <c r="L297">
        <f>'BD de Pessoal'!U297</f>
        <v>186</v>
      </c>
    </row>
    <row r="298" spans="1:12" ht="15.75" customHeight="1" x14ac:dyDescent="0.3">
      <c r="A298" t="s">
        <v>16</v>
      </c>
      <c r="B298">
        <v>405</v>
      </c>
      <c r="C298" s="9"/>
      <c r="D298" t="s">
        <v>547</v>
      </c>
      <c r="E298">
        <f>'BD de Pessoal'!N298</f>
        <v>53</v>
      </c>
      <c r="F298">
        <f>'BD de Pessoal'!O298</f>
        <v>0</v>
      </c>
      <c r="G298">
        <f>'BD de Pessoal'!P298</f>
        <v>0</v>
      </c>
      <c r="H298">
        <f>'BD de Pessoal'!Q298</f>
        <v>2</v>
      </c>
      <c r="I298">
        <f>'BD de Pessoal'!R298</f>
        <v>0</v>
      </c>
      <c r="J298">
        <f>'BD de Pessoal'!S298</f>
        <v>1251</v>
      </c>
      <c r="K298">
        <f>'BD de Pessoal'!T298</f>
        <v>1194</v>
      </c>
      <c r="L298">
        <f>'BD de Pessoal'!U298</f>
        <v>240</v>
      </c>
    </row>
    <row r="299" spans="1:12" ht="15.75" customHeight="1" x14ac:dyDescent="0.3">
      <c r="A299" t="s">
        <v>16</v>
      </c>
      <c r="B299">
        <v>406</v>
      </c>
      <c r="C299" s="9"/>
      <c r="D299" t="s">
        <v>548</v>
      </c>
      <c r="E299">
        <f>'BD de Pessoal'!N299</f>
        <v>50</v>
      </c>
      <c r="F299">
        <f>'BD de Pessoal'!O299</f>
        <v>0</v>
      </c>
      <c r="G299">
        <f>'BD de Pessoal'!P299</f>
        <v>0</v>
      </c>
      <c r="H299">
        <f>'BD de Pessoal'!Q299</f>
        <v>1</v>
      </c>
      <c r="I299">
        <f>'BD de Pessoal'!R299</f>
        <v>0</v>
      </c>
      <c r="J299">
        <f>'BD de Pessoal'!S299</f>
        <v>1453</v>
      </c>
      <c r="K299">
        <f>'BD de Pessoal'!T299</f>
        <v>1496</v>
      </c>
      <c r="L299">
        <f>'BD de Pessoal'!U299</f>
        <v>306</v>
      </c>
    </row>
    <row r="300" spans="1:12" ht="15.75" customHeight="1" x14ac:dyDescent="0.3">
      <c r="A300" t="s">
        <v>16</v>
      </c>
      <c r="B300">
        <v>407</v>
      </c>
      <c r="C300" s="9"/>
      <c r="D300" t="s">
        <v>549</v>
      </c>
      <c r="E300">
        <f>'BD de Pessoal'!N300</f>
        <v>66</v>
      </c>
      <c r="F300">
        <f>'BD de Pessoal'!O300</f>
        <v>0</v>
      </c>
      <c r="G300">
        <f>'BD de Pessoal'!P300</f>
        <v>0</v>
      </c>
      <c r="H300">
        <f>'BD de Pessoal'!Q300</f>
        <v>4</v>
      </c>
      <c r="I300">
        <f>'BD de Pessoal'!R300</f>
        <v>0</v>
      </c>
      <c r="J300">
        <f>'BD de Pessoal'!S300</f>
        <v>2052</v>
      </c>
      <c r="K300">
        <f>'BD de Pessoal'!T300</f>
        <v>2598</v>
      </c>
      <c r="L300">
        <f>'BD de Pessoal'!U300</f>
        <v>552</v>
      </c>
    </row>
    <row r="301" spans="1:12" ht="15.75" customHeight="1" x14ac:dyDescent="0.3">
      <c r="A301" t="s">
        <v>16</v>
      </c>
      <c r="B301">
        <v>408</v>
      </c>
      <c r="C301" s="9"/>
      <c r="D301" t="s">
        <v>550</v>
      </c>
      <c r="E301">
        <f>'BD de Pessoal'!N301</f>
        <v>37</v>
      </c>
      <c r="F301">
        <f>'BD de Pessoal'!O301</f>
        <v>0</v>
      </c>
      <c r="G301">
        <f>'BD de Pessoal'!P301</f>
        <v>0</v>
      </c>
      <c r="H301">
        <f>'BD de Pessoal'!Q301</f>
        <v>3</v>
      </c>
      <c r="I301">
        <f>'BD de Pessoal'!R301</f>
        <v>1</v>
      </c>
      <c r="J301">
        <f>'BD de Pessoal'!S301</f>
        <v>1016</v>
      </c>
      <c r="K301">
        <f>'BD de Pessoal'!T301</f>
        <v>1532</v>
      </c>
      <c r="L301">
        <f>'BD de Pessoal'!U301</f>
        <v>382</v>
      </c>
    </row>
    <row r="302" spans="1:12" ht="15.75" customHeight="1" x14ac:dyDescent="0.3">
      <c r="A302" t="s">
        <v>16</v>
      </c>
      <c r="B302">
        <v>409</v>
      </c>
      <c r="C302" s="9"/>
      <c r="D302" t="s">
        <v>551</v>
      </c>
      <c r="E302">
        <f>'BD de Pessoal'!N302</f>
        <v>37</v>
      </c>
      <c r="F302">
        <f>'BD de Pessoal'!O302</f>
        <v>0</v>
      </c>
      <c r="G302">
        <f>'BD de Pessoal'!P302</f>
        <v>0</v>
      </c>
      <c r="H302">
        <f>'BD de Pessoal'!Q302</f>
        <v>4</v>
      </c>
      <c r="I302">
        <f>'BD de Pessoal'!R302</f>
        <v>0</v>
      </c>
      <c r="J302">
        <f>'BD de Pessoal'!S302</f>
        <v>1184</v>
      </c>
      <c r="K302">
        <f>'BD de Pessoal'!T302</f>
        <v>1971</v>
      </c>
      <c r="L302">
        <f>'BD de Pessoal'!U302</f>
        <v>501</v>
      </c>
    </row>
    <row r="303" spans="1:12" ht="15.75" customHeight="1" x14ac:dyDescent="0.3">
      <c r="A303" t="s">
        <v>16</v>
      </c>
      <c r="B303">
        <v>410</v>
      </c>
      <c r="C303" s="9"/>
      <c r="D303" t="s">
        <v>552</v>
      </c>
      <c r="E303">
        <f>'BD de Pessoal'!N303</f>
        <v>41</v>
      </c>
      <c r="F303">
        <f>'BD de Pessoal'!O303</f>
        <v>0</v>
      </c>
      <c r="G303">
        <f>'BD de Pessoal'!P303</f>
        <v>0</v>
      </c>
      <c r="H303">
        <f>'BD de Pessoal'!Q303</f>
        <v>4</v>
      </c>
      <c r="I303">
        <f>'BD de Pessoal'!R303</f>
        <v>0</v>
      </c>
      <c r="J303">
        <f>'BD de Pessoal'!S303</f>
        <v>1110</v>
      </c>
      <c r="K303">
        <f>'BD de Pessoal'!T303</f>
        <v>1843</v>
      </c>
      <c r="L303">
        <f>'BD de Pessoal'!U303</f>
        <v>592</v>
      </c>
    </row>
    <row r="304" spans="1:12" ht="15.75" customHeight="1" x14ac:dyDescent="0.3">
      <c r="A304" t="s">
        <v>16</v>
      </c>
      <c r="B304">
        <v>411</v>
      </c>
      <c r="C304" s="9"/>
      <c r="D304" t="s">
        <v>553</v>
      </c>
      <c r="E304">
        <f>'BD de Pessoal'!N304</f>
        <v>28</v>
      </c>
      <c r="F304">
        <f>'BD de Pessoal'!O304</f>
        <v>0</v>
      </c>
      <c r="G304">
        <f>'BD de Pessoal'!P304</f>
        <v>0</v>
      </c>
      <c r="H304">
        <f>'BD de Pessoal'!Q304</f>
        <v>2</v>
      </c>
      <c r="I304">
        <f>'BD de Pessoal'!R304</f>
        <v>0</v>
      </c>
      <c r="J304">
        <f>'BD de Pessoal'!S304</f>
        <v>839</v>
      </c>
      <c r="K304">
        <f>'BD de Pessoal'!T304</f>
        <v>1280</v>
      </c>
      <c r="L304">
        <f>'BD de Pessoal'!U304</f>
        <v>468</v>
      </c>
    </row>
    <row r="305" spans="1:12" ht="15.75" customHeight="1" x14ac:dyDescent="0.3">
      <c r="A305" t="s">
        <v>16</v>
      </c>
      <c r="B305">
        <v>412</v>
      </c>
      <c r="C305" s="9"/>
      <c r="D305" t="s">
        <v>554</v>
      </c>
      <c r="E305">
        <f>'BD de Pessoal'!N305</f>
        <v>17</v>
      </c>
      <c r="F305">
        <f>'BD de Pessoal'!O305</f>
        <v>0</v>
      </c>
      <c r="G305">
        <f>'BD de Pessoal'!P305</f>
        <v>0</v>
      </c>
      <c r="H305">
        <f>'BD de Pessoal'!Q305</f>
        <v>1</v>
      </c>
      <c r="I305">
        <f>'BD de Pessoal'!R305</f>
        <v>0</v>
      </c>
      <c r="J305">
        <f>'BD de Pessoal'!S305</f>
        <v>577</v>
      </c>
      <c r="K305">
        <f>'BD de Pessoal'!T305</f>
        <v>741</v>
      </c>
      <c r="L305">
        <f>'BD de Pessoal'!U305</f>
        <v>240</v>
      </c>
    </row>
    <row r="306" spans="1:12" ht="15.75" customHeight="1" x14ac:dyDescent="0.3">
      <c r="A306" t="s">
        <v>16</v>
      </c>
      <c r="B306">
        <v>413</v>
      </c>
      <c r="C306" s="9"/>
      <c r="D306" t="s">
        <v>555</v>
      </c>
      <c r="E306">
        <f>'BD de Pessoal'!N306</f>
        <v>23</v>
      </c>
      <c r="F306">
        <f>'BD de Pessoal'!O306</f>
        <v>0</v>
      </c>
      <c r="G306">
        <f>'BD de Pessoal'!P306</f>
        <v>0</v>
      </c>
      <c r="H306">
        <f>'BD de Pessoal'!Q306</f>
        <v>0</v>
      </c>
      <c r="I306">
        <f>'BD de Pessoal'!R306</f>
        <v>0</v>
      </c>
      <c r="J306">
        <f>'BD de Pessoal'!S306</f>
        <v>548</v>
      </c>
      <c r="K306">
        <f>'BD de Pessoal'!T306</f>
        <v>633</v>
      </c>
      <c r="L306">
        <f>'BD de Pessoal'!U306</f>
        <v>339</v>
      </c>
    </row>
    <row r="307" spans="1:12" ht="15.75" customHeight="1" x14ac:dyDescent="0.3">
      <c r="A307" t="s">
        <v>16</v>
      </c>
      <c r="B307">
        <v>414</v>
      </c>
      <c r="C307" s="9"/>
      <c r="D307" t="s">
        <v>556</v>
      </c>
      <c r="E307">
        <f>'BD de Pessoal'!N307</f>
        <v>7</v>
      </c>
      <c r="F307">
        <f>'BD de Pessoal'!O307</f>
        <v>0</v>
      </c>
      <c r="G307">
        <f>'BD de Pessoal'!P307</f>
        <v>0</v>
      </c>
      <c r="H307">
        <f>'BD de Pessoal'!Q307</f>
        <v>0</v>
      </c>
      <c r="I307">
        <f>'BD de Pessoal'!R307</f>
        <v>0</v>
      </c>
      <c r="J307">
        <f>'BD de Pessoal'!S307</f>
        <v>192</v>
      </c>
      <c r="K307">
        <f>'BD de Pessoal'!T307</f>
        <v>232</v>
      </c>
      <c r="L307">
        <f>'BD de Pessoal'!U307</f>
        <v>124</v>
      </c>
    </row>
    <row r="308" spans="1:12" ht="15.75" customHeight="1" x14ac:dyDescent="0.3">
      <c r="A308" t="s">
        <v>16</v>
      </c>
      <c r="B308">
        <v>415</v>
      </c>
      <c r="C308" s="9"/>
      <c r="D308" t="s">
        <v>557</v>
      </c>
      <c r="E308">
        <f>'BD de Pessoal'!N308</f>
        <v>2</v>
      </c>
      <c r="F308">
        <f>'BD de Pessoal'!O308</f>
        <v>0</v>
      </c>
      <c r="G308">
        <f>'BD de Pessoal'!P308</f>
        <v>0</v>
      </c>
      <c r="H308">
        <f>'BD de Pessoal'!Q308</f>
        <v>0</v>
      </c>
      <c r="I308">
        <f>'BD de Pessoal'!R308</f>
        <v>0</v>
      </c>
      <c r="J308">
        <f>'BD de Pessoal'!S308</f>
        <v>38</v>
      </c>
      <c r="K308">
        <f>'BD de Pessoal'!T308</f>
        <v>31</v>
      </c>
      <c r="L308">
        <f>'BD de Pessoal'!U308</f>
        <v>28</v>
      </c>
    </row>
    <row r="309" spans="1:12" ht="15.75" customHeight="1" x14ac:dyDescent="0.3">
      <c r="A309" t="s">
        <v>16</v>
      </c>
      <c r="B309">
        <v>416</v>
      </c>
      <c r="C309" s="9"/>
      <c r="D309" t="s">
        <v>558</v>
      </c>
      <c r="E309">
        <f>'BD de Pessoal'!N309</f>
        <v>122</v>
      </c>
      <c r="F309">
        <f>'BD de Pessoal'!O309</f>
        <v>0</v>
      </c>
      <c r="G309">
        <f>'BD de Pessoal'!P309</f>
        <v>0</v>
      </c>
      <c r="H309">
        <f>'BD de Pessoal'!Q309</f>
        <v>6</v>
      </c>
      <c r="I309">
        <f>'BD de Pessoal'!R309</f>
        <v>0</v>
      </c>
      <c r="J309">
        <f>'BD de Pessoal'!S309</f>
        <v>1586</v>
      </c>
      <c r="K309">
        <f>'BD de Pessoal'!T309</f>
        <v>1172</v>
      </c>
      <c r="L309">
        <f>'BD de Pessoal'!U309</f>
        <v>578</v>
      </c>
    </row>
    <row r="310" spans="1:12" ht="15.75" customHeight="1" x14ac:dyDescent="0.3">
      <c r="C310" s="9" t="s">
        <v>5</v>
      </c>
      <c r="D310" s="9">
        <f>SUM(E3:L309)</f>
        <v>132170</v>
      </c>
    </row>
    <row r="311" spans="1:12" ht="15.75" customHeight="1" x14ac:dyDescent="0.3">
      <c r="C311" s="9"/>
      <c r="D311" s="9"/>
    </row>
    <row r="312" spans="1:12" ht="15.75" customHeight="1" x14ac:dyDescent="0.3">
      <c r="C312" s="9"/>
      <c r="D312" s="9"/>
    </row>
    <row r="313" spans="1:12" ht="15.75" customHeight="1" x14ac:dyDescent="0.3">
      <c r="C313" s="9"/>
      <c r="D313" s="9"/>
    </row>
    <row r="314" spans="1:12" ht="15.75" customHeight="1" x14ac:dyDescent="0.3">
      <c r="C314" s="9"/>
      <c r="D314" s="9"/>
    </row>
    <row r="315" spans="1:12" ht="15.75" customHeight="1" x14ac:dyDescent="0.3">
      <c r="C315" s="9"/>
      <c r="D315" s="9"/>
    </row>
    <row r="316" spans="1:12" ht="15.75" customHeight="1" x14ac:dyDescent="0.3">
      <c r="C316" s="9"/>
      <c r="D316" s="9"/>
    </row>
    <row r="317" spans="1:12" ht="15.75" customHeight="1" x14ac:dyDescent="0.3">
      <c r="C317" s="9"/>
      <c r="D317" s="9"/>
    </row>
    <row r="318" spans="1:12" ht="15.75" customHeight="1" x14ac:dyDescent="0.3">
      <c r="C318" s="9"/>
      <c r="D318" s="9"/>
    </row>
    <row r="319" spans="1:12" ht="15.75" customHeight="1" x14ac:dyDescent="0.3">
      <c r="C319" s="9"/>
      <c r="D319" s="9"/>
    </row>
    <row r="320" spans="1:12" ht="15.75" customHeight="1" x14ac:dyDescent="0.3">
      <c r="C320" s="9"/>
      <c r="D320" s="9"/>
    </row>
    <row r="321" spans="3:4" ht="15.75" customHeight="1" x14ac:dyDescent="0.3">
      <c r="C321" s="9"/>
      <c r="D321" s="9"/>
    </row>
    <row r="322" spans="3:4" ht="15.75" customHeight="1" x14ac:dyDescent="0.3">
      <c r="C322" s="9"/>
      <c r="D322" s="9"/>
    </row>
    <row r="323" spans="3:4" ht="15.75" customHeight="1" x14ac:dyDescent="0.3">
      <c r="C323" s="9"/>
      <c r="D323" s="9"/>
    </row>
    <row r="324" spans="3:4" ht="15.75" customHeight="1" x14ac:dyDescent="0.3">
      <c r="C324" s="9"/>
      <c r="D324" s="9"/>
    </row>
    <row r="325" spans="3:4" ht="15.75" customHeight="1" x14ac:dyDescent="0.3">
      <c r="C325" s="9"/>
      <c r="D325" s="9"/>
    </row>
    <row r="326" spans="3:4" ht="15.75" customHeight="1" x14ac:dyDescent="0.3">
      <c r="C326" s="9"/>
      <c r="D326" s="9"/>
    </row>
    <row r="327" spans="3:4" ht="15.75" customHeight="1" x14ac:dyDescent="0.3">
      <c r="C327" s="9"/>
      <c r="D327" s="9"/>
    </row>
    <row r="328" spans="3:4" ht="15.75" customHeight="1" x14ac:dyDescent="0.3">
      <c r="C328" s="9"/>
      <c r="D328" s="9"/>
    </row>
    <row r="329" spans="3:4" ht="15.75" customHeight="1" x14ac:dyDescent="0.3">
      <c r="C329" s="9"/>
      <c r="D329" s="9"/>
    </row>
    <row r="330" spans="3:4" ht="15.75" customHeight="1" x14ac:dyDescent="0.3">
      <c r="C330" s="9"/>
      <c r="D330" s="9"/>
    </row>
    <row r="331" spans="3:4" ht="15.75" customHeight="1" x14ac:dyDescent="0.3">
      <c r="C331" s="9"/>
      <c r="D331" s="9"/>
    </row>
    <row r="332" spans="3:4" ht="15.75" customHeight="1" x14ac:dyDescent="0.3">
      <c r="C332" s="9"/>
      <c r="D332" s="9"/>
    </row>
    <row r="333" spans="3:4" ht="15.75" customHeight="1" x14ac:dyDescent="0.3">
      <c r="C333" s="9"/>
      <c r="D333" s="9"/>
    </row>
    <row r="334" spans="3:4" ht="15.75" customHeight="1" x14ac:dyDescent="0.3">
      <c r="C334" s="9"/>
      <c r="D334" s="9"/>
    </row>
    <row r="335" spans="3:4" ht="15.75" customHeight="1" x14ac:dyDescent="0.3">
      <c r="C335" s="9"/>
      <c r="D335" s="9"/>
    </row>
    <row r="336" spans="3:4" ht="15.75" customHeight="1" x14ac:dyDescent="0.3">
      <c r="C336" s="9"/>
      <c r="D336" s="9"/>
    </row>
    <row r="337" spans="3:4" ht="15.75" customHeight="1" x14ac:dyDescent="0.3">
      <c r="C337" s="9"/>
      <c r="D337" s="9"/>
    </row>
    <row r="338" spans="3:4" ht="15.75" customHeight="1" x14ac:dyDescent="0.3">
      <c r="C338" s="9"/>
      <c r="D338" s="9"/>
    </row>
    <row r="339" spans="3:4" ht="15.75" customHeight="1" x14ac:dyDescent="0.3">
      <c r="C339" s="9"/>
      <c r="D339" s="9"/>
    </row>
    <row r="340" spans="3:4" ht="15.75" customHeight="1" x14ac:dyDescent="0.3">
      <c r="C340" s="9"/>
      <c r="D340" s="9"/>
    </row>
    <row r="341" spans="3:4" ht="15.75" customHeight="1" x14ac:dyDescent="0.3">
      <c r="C341" s="9"/>
      <c r="D341" s="9"/>
    </row>
    <row r="342" spans="3:4" ht="15.75" customHeight="1" x14ac:dyDescent="0.3">
      <c r="C342" s="9"/>
      <c r="D342" s="9"/>
    </row>
    <row r="343" spans="3:4" ht="15.75" customHeight="1" x14ac:dyDescent="0.3">
      <c r="C343" s="9"/>
      <c r="D343" s="9"/>
    </row>
    <row r="344" spans="3:4" ht="15.75" customHeight="1" x14ac:dyDescent="0.3">
      <c r="C344" s="9"/>
      <c r="D344" s="9"/>
    </row>
    <row r="345" spans="3:4" ht="15.75" customHeight="1" x14ac:dyDescent="0.3">
      <c r="C345" s="9"/>
      <c r="D345" s="9"/>
    </row>
    <row r="346" spans="3:4" ht="15.75" customHeight="1" x14ac:dyDescent="0.3">
      <c r="C346" s="9"/>
      <c r="D346" s="9"/>
    </row>
    <row r="347" spans="3:4" ht="15.75" customHeight="1" x14ac:dyDescent="0.3">
      <c r="C347" s="9"/>
      <c r="D347" s="9"/>
    </row>
    <row r="348" spans="3:4" ht="15.75" customHeight="1" x14ac:dyDescent="0.3">
      <c r="C348" s="9"/>
      <c r="D348" s="9"/>
    </row>
    <row r="349" spans="3:4" ht="15.75" customHeight="1" x14ac:dyDescent="0.3">
      <c r="C349" s="9"/>
      <c r="D349" s="9"/>
    </row>
    <row r="350" spans="3:4" ht="15.75" customHeight="1" x14ac:dyDescent="0.3">
      <c r="C350" s="9"/>
      <c r="D350" s="9"/>
    </row>
    <row r="351" spans="3:4" ht="15.75" customHeight="1" x14ac:dyDescent="0.3">
      <c r="C351" s="9"/>
      <c r="D351" s="9"/>
    </row>
    <row r="352" spans="3:4" ht="15.75" customHeight="1" x14ac:dyDescent="0.3">
      <c r="C352" s="9"/>
      <c r="D352" s="9"/>
    </row>
    <row r="353" spans="3:4" ht="15.75" customHeight="1" x14ac:dyDescent="0.3">
      <c r="C353" s="9"/>
      <c r="D353" s="9"/>
    </row>
    <row r="354" spans="3:4" ht="15.75" customHeight="1" x14ac:dyDescent="0.3">
      <c r="C354" s="9"/>
      <c r="D354" s="9"/>
    </row>
    <row r="355" spans="3:4" ht="15.75" customHeight="1" x14ac:dyDescent="0.3">
      <c r="C355" s="9"/>
      <c r="D355" s="9"/>
    </row>
    <row r="356" spans="3:4" ht="15.75" customHeight="1" x14ac:dyDescent="0.3">
      <c r="C356" s="9"/>
      <c r="D356" s="9"/>
    </row>
    <row r="357" spans="3:4" ht="15.75" customHeight="1" x14ac:dyDescent="0.3">
      <c r="C357" s="9"/>
      <c r="D357" s="9"/>
    </row>
    <row r="358" spans="3:4" ht="15.75" customHeight="1" x14ac:dyDescent="0.3">
      <c r="C358" s="9"/>
      <c r="D358" s="9"/>
    </row>
    <row r="359" spans="3:4" ht="15.75" customHeight="1" x14ac:dyDescent="0.3">
      <c r="C359" s="9"/>
      <c r="D359" s="9"/>
    </row>
    <row r="360" spans="3:4" ht="15.75" customHeight="1" x14ac:dyDescent="0.3">
      <c r="C360" s="9"/>
      <c r="D360" s="9"/>
    </row>
    <row r="361" spans="3:4" ht="15.75" customHeight="1" x14ac:dyDescent="0.3">
      <c r="C361" s="9"/>
      <c r="D361" s="9"/>
    </row>
    <row r="362" spans="3:4" ht="15.75" customHeight="1" x14ac:dyDescent="0.3">
      <c r="C362" s="9"/>
      <c r="D362" s="9"/>
    </row>
    <row r="363" spans="3:4" ht="15.75" customHeight="1" x14ac:dyDescent="0.3">
      <c r="C363" s="9"/>
      <c r="D363" s="9"/>
    </row>
    <row r="364" spans="3:4" ht="15.75" customHeight="1" x14ac:dyDescent="0.3">
      <c r="C364" s="9"/>
      <c r="D364" s="9"/>
    </row>
    <row r="365" spans="3:4" ht="15.75" customHeight="1" x14ac:dyDescent="0.3">
      <c r="C365" s="9"/>
      <c r="D365" s="9"/>
    </row>
    <row r="366" spans="3:4" ht="15.75" customHeight="1" x14ac:dyDescent="0.3">
      <c r="C366" s="9"/>
      <c r="D366" s="9"/>
    </row>
    <row r="367" spans="3:4" ht="15.75" customHeight="1" x14ac:dyDescent="0.3">
      <c r="C367" s="9"/>
      <c r="D367" s="9"/>
    </row>
    <row r="368" spans="3:4" ht="15.75" customHeight="1" x14ac:dyDescent="0.3">
      <c r="C368" s="9"/>
      <c r="D368" s="9"/>
    </row>
    <row r="369" spans="3:4" ht="15.75" customHeight="1" x14ac:dyDescent="0.3">
      <c r="C369" s="9"/>
      <c r="D369" s="9"/>
    </row>
    <row r="370" spans="3:4" ht="15.75" customHeight="1" x14ac:dyDescent="0.3">
      <c r="C370" s="9"/>
      <c r="D370" s="9"/>
    </row>
    <row r="371" spans="3:4" ht="15.75" customHeight="1" x14ac:dyDescent="0.3">
      <c r="C371" s="9"/>
      <c r="D371" s="9"/>
    </row>
    <row r="372" spans="3:4" ht="15.75" customHeight="1" x14ac:dyDescent="0.3">
      <c r="C372" s="9"/>
      <c r="D372" s="9"/>
    </row>
    <row r="373" spans="3:4" ht="15.75" customHeight="1" x14ac:dyDescent="0.3">
      <c r="C373" s="9"/>
      <c r="D373" s="9"/>
    </row>
    <row r="374" spans="3:4" ht="15.75" customHeight="1" x14ac:dyDescent="0.3">
      <c r="C374" s="9"/>
      <c r="D374" s="9"/>
    </row>
    <row r="375" spans="3:4" ht="15.75" customHeight="1" x14ac:dyDescent="0.3">
      <c r="C375" s="9"/>
      <c r="D375" s="9"/>
    </row>
    <row r="376" spans="3:4" ht="15.75" customHeight="1" x14ac:dyDescent="0.3">
      <c r="C376" s="9"/>
      <c r="D376" s="9"/>
    </row>
    <row r="377" spans="3:4" ht="15.75" customHeight="1" x14ac:dyDescent="0.3">
      <c r="C377" s="9"/>
      <c r="D377" s="9"/>
    </row>
    <row r="378" spans="3:4" ht="15.75" customHeight="1" x14ac:dyDescent="0.3">
      <c r="C378" s="9"/>
      <c r="D378" s="9"/>
    </row>
    <row r="379" spans="3:4" ht="15.75" customHeight="1" x14ac:dyDescent="0.3">
      <c r="C379" s="9"/>
      <c r="D379" s="9"/>
    </row>
    <row r="380" spans="3:4" ht="15.75" customHeight="1" x14ac:dyDescent="0.3">
      <c r="C380" s="9"/>
      <c r="D380" s="9"/>
    </row>
    <row r="381" spans="3:4" ht="15.75" customHeight="1" x14ac:dyDescent="0.3">
      <c r="C381" s="9"/>
      <c r="D381" s="9"/>
    </row>
    <row r="382" spans="3:4" ht="15.75" customHeight="1" x14ac:dyDescent="0.3">
      <c r="C382" s="9"/>
      <c r="D382" s="9"/>
    </row>
    <row r="383" spans="3:4" ht="15.75" customHeight="1" x14ac:dyDescent="0.3">
      <c r="C383" s="9"/>
      <c r="D383" s="9"/>
    </row>
    <row r="384" spans="3:4" ht="15.75" customHeight="1" x14ac:dyDescent="0.3">
      <c r="C384" s="9"/>
      <c r="D384" s="9"/>
    </row>
    <row r="385" spans="3:4" ht="15.75" customHeight="1" x14ac:dyDescent="0.3">
      <c r="C385" s="9"/>
      <c r="D385" s="9"/>
    </row>
    <row r="386" spans="3:4" ht="15.75" customHeight="1" x14ac:dyDescent="0.3">
      <c r="C386" s="9"/>
      <c r="D386" s="9"/>
    </row>
    <row r="387" spans="3:4" ht="15.75" customHeight="1" x14ac:dyDescent="0.3">
      <c r="C387" s="9"/>
      <c r="D387" s="9"/>
    </row>
    <row r="388" spans="3:4" ht="15.75" customHeight="1" x14ac:dyDescent="0.3">
      <c r="C388" s="9"/>
      <c r="D388" s="9"/>
    </row>
    <row r="389" spans="3:4" ht="15.75" customHeight="1" x14ac:dyDescent="0.3">
      <c r="C389" s="9"/>
      <c r="D389" s="9"/>
    </row>
    <row r="390" spans="3:4" ht="15.75" customHeight="1" x14ac:dyDescent="0.3">
      <c r="C390" s="9"/>
      <c r="D390" s="9"/>
    </row>
    <row r="391" spans="3:4" ht="15.75" customHeight="1" x14ac:dyDescent="0.3">
      <c r="C391" s="9"/>
      <c r="D391" s="9"/>
    </row>
    <row r="392" spans="3:4" ht="15.75" customHeight="1" x14ac:dyDescent="0.3">
      <c r="C392" s="9"/>
      <c r="D392" s="9"/>
    </row>
    <row r="393" spans="3:4" ht="15.75" customHeight="1" x14ac:dyDescent="0.3">
      <c r="C393" s="9"/>
      <c r="D393" s="9"/>
    </row>
    <row r="394" spans="3:4" ht="15.75" customHeight="1" x14ac:dyDescent="0.3">
      <c r="C394" s="9"/>
      <c r="D394" s="9"/>
    </row>
    <row r="395" spans="3:4" ht="15.75" customHeight="1" x14ac:dyDescent="0.3">
      <c r="C395" s="9"/>
      <c r="D395" s="9"/>
    </row>
    <row r="396" spans="3:4" ht="15.75" customHeight="1" x14ac:dyDescent="0.3">
      <c r="C396" s="9"/>
      <c r="D396" s="9"/>
    </row>
    <row r="397" spans="3:4" ht="15.75" customHeight="1" x14ac:dyDescent="0.3">
      <c r="C397" s="9"/>
      <c r="D397" s="9"/>
    </row>
    <row r="398" spans="3:4" ht="15.75" customHeight="1" x14ac:dyDescent="0.3">
      <c r="C398" s="9"/>
      <c r="D398" s="9"/>
    </row>
    <row r="399" spans="3:4" ht="15.75" customHeight="1" x14ac:dyDescent="0.3">
      <c r="C399" s="9"/>
      <c r="D399" s="9"/>
    </row>
    <row r="400" spans="3:4" ht="15.75" customHeight="1" x14ac:dyDescent="0.3">
      <c r="C400" s="9"/>
      <c r="D400" s="9"/>
    </row>
    <row r="401" spans="3:4" ht="15.75" customHeight="1" x14ac:dyDescent="0.3">
      <c r="C401" s="9"/>
      <c r="D401" s="9"/>
    </row>
    <row r="402" spans="3:4" ht="15.75" customHeight="1" x14ac:dyDescent="0.3">
      <c r="C402" s="9"/>
      <c r="D402" s="9"/>
    </row>
    <row r="403" spans="3:4" ht="15.75" customHeight="1" x14ac:dyDescent="0.3">
      <c r="C403" s="9"/>
      <c r="D403" s="9"/>
    </row>
    <row r="404" spans="3:4" ht="15.75" customHeight="1" x14ac:dyDescent="0.3">
      <c r="C404" s="9"/>
      <c r="D404" s="9"/>
    </row>
    <row r="405" spans="3:4" ht="15.75" customHeight="1" x14ac:dyDescent="0.3">
      <c r="C405" s="9"/>
      <c r="D405" s="9"/>
    </row>
    <row r="406" spans="3:4" ht="15.75" customHeight="1" x14ac:dyDescent="0.3">
      <c r="C406" s="9"/>
      <c r="D406" s="9"/>
    </row>
    <row r="407" spans="3:4" ht="15.75" customHeight="1" x14ac:dyDescent="0.3">
      <c r="C407" s="9"/>
      <c r="D407" s="9"/>
    </row>
    <row r="408" spans="3:4" ht="15.75" customHeight="1" x14ac:dyDescent="0.3">
      <c r="C408" s="9"/>
      <c r="D408" s="9"/>
    </row>
    <row r="409" spans="3:4" ht="15.75" customHeight="1" x14ac:dyDescent="0.3">
      <c r="C409" s="9"/>
      <c r="D409" s="9"/>
    </row>
    <row r="410" spans="3:4" ht="15.75" customHeight="1" x14ac:dyDescent="0.3">
      <c r="C410" s="9"/>
      <c r="D410" s="9"/>
    </row>
    <row r="411" spans="3:4" ht="15.75" customHeight="1" x14ac:dyDescent="0.3">
      <c r="C411" s="9"/>
      <c r="D411" s="9"/>
    </row>
    <row r="412" spans="3:4" ht="15.75" customHeight="1" x14ac:dyDescent="0.3">
      <c r="C412" s="9"/>
      <c r="D412" s="9"/>
    </row>
    <row r="413" spans="3:4" ht="15.75" customHeight="1" x14ac:dyDescent="0.3">
      <c r="C413" s="9"/>
      <c r="D413" s="9"/>
    </row>
    <row r="414" spans="3:4" ht="15.75" customHeight="1" x14ac:dyDescent="0.3">
      <c r="C414" s="9"/>
      <c r="D414" s="9"/>
    </row>
    <row r="415" spans="3:4" ht="15.75" customHeight="1" x14ac:dyDescent="0.3">
      <c r="C415" s="9"/>
      <c r="D415" s="9"/>
    </row>
    <row r="416" spans="3:4" ht="15.75" customHeight="1" x14ac:dyDescent="0.3">
      <c r="C416" s="9"/>
      <c r="D416" s="9"/>
    </row>
    <row r="417" spans="3:4" ht="15.75" customHeight="1" x14ac:dyDescent="0.3">
      <c r="C417" s="9"/>
      <c r="D417" s="9"/>
    </row>
    <row r="418" spans="3:4" ht="15.75" customHeight="1" x14ac:dyDescent="0.3">
      <c r="C418" s="9"/>
      <c r="D418" s="9"/>
    </row>
    <row r="419" spans="3:4" ht="15.75" customHeight="1" x14ac:dyDescent="0.3">
      <c r="C419" s="9"/>
      <c r="D419" s="9"/>
    </row>
    <row r="420" spans="3:4" ht="15.75" customHeight="1" x14ac:dyDescent="0.3">
      <c r="C420" s="9"/>
      <c r="D420" s="9"/>
    </row>
    <row r="421" spans="3:4" ht="15.75" customHeight="1" x14ac:dyDescent="0.3">
      <c r="C421" s="9"/>
      <c r="D421" s="9"/>
    </row>
    <row r="422" spans="3:4" ht="15.75" customHeight="1" x14ac:dyDescent="0.3">
      <c r="C422" s="9"/>
      <c r="D422" s="9"/>
    </row>
    <row r="423" spans="3:4" ht="15.75" customHeight="1" x14ac:dyDescent="0.3">
      <c r="C423" s="9"/>
      <c r="D423" s="9"/>
    </row>
    <row r="424" spans="3:4" ht="15.75" customHeight="1" x14ac:dyDescent="0.3">
      <c r="C424" s="9"/>
      <c r="D424" s="9"/>
    </row>
    <row r="425" spans="3:4" ht="15.75" customHeight="1" x14ac:dyDescent="0.3">
      <c r="C425" s="9"/>
      <c r="D425" s="9"/>
    </row>
    <row r="426" spans="3:4" ht="15.75" customHeight="1" x14ac:dyDescent="0.3">
      <c r="C426" s="9"/>
      <c r="D426" s="9"/>
    </row>
    <row r="427" spans="3:4" ht="15.75" customHeight="1" x14ac:dyDescent="0.3">
      <c r="C427" s="9"/>
      <c r="D427" s="9"/>
    </row>
    <row r="428" spans="3:4" ht="15.75" customHeight="1" x14ac:dyDescent="0.3">
      <c r="C428" s="9"/>
      <c r="D428" s="9"/>
    </row>
    <row r="429" spans="3:4" ht="15.75" customHeight="1" x14ac:dyDescent="0.3">
      <c r="C429" s="9"/>
      <c r="D429" s="9"/>
    </row>
    <row r="430" spans="3:4" ht="15.75" customHeight="1" x14ac:dyDescent="0.3">
      <c r="C430" s="9"/>
      <c r="D430" s="9"/>
    </row>
    <row r="431" spans="3:4" ht="15.75" customHeight="1" x14ac:dyDescent="0.3">
      <c r="C431" s="9"/>
      <c r="D431" s="9"/>
    </row>
    <row r="432" spans="3:4" ht="15.75" customHeight="1" x14ac:dyDescent="0.3">
      <c r="C432" s="9"/>
      <c r="D432" s="9"/>
    </row>
    <row r="433" spans="3:4" ht="15.75" customHeight="1" x14ac:dyDescent="0.3">
      <c r="C433" s="9"/>
      <c r="D433" s="9"/>
    </row>
    <row r="434" spans="3:4" ht="15.75" customHeight="1" x14ac:dyDescent="0.3">
      <c r="C434" s="9"/>
      <c r="D434" s="9"/>
    </row>
    <row r="435" spans="3:4" ht="15.75" customHeight="1" x14ac:dyDescent="0.3">
      <c r="C435" s="9"/>
      <c r="D435" s="9"/>
    </row>
    <row r="436" spans="3:4" ht="15.75" customHeight="1" x14ac:dyDescent="0.3">
      <c r="C436" s="9"/>
      <c r="D436" s="9"/>
    </row>
    <row r="437" spans="3:4" ht="15.75" customHeight="1" x14ac:dyDescent="0.3">
      <c r="C437" s="9"/>
      <c r="D437" s="9"/>
    </row>
    <row r="438" spans="3:4" ht="15.75" customHeight="1" x14ac:dyDescent="0.3">
      <c r="C438" s="9"/>
      <c r="D438" s="9"/>
    </row>
    <row r="439" spans="3:4" ht="15.75" customHeight="1" x14ac:dyDescent="0.3">
      <c r="C439" s="9"/>
      <c r="D439" s="9"/>
    </row>
    <row r="440" spans="3:4" ht="15.75" customHeight="1" x14ac:dyDescent="0.3">
      <c r="C440" s="9"/>
      <c r="D440" s="9"/>
    </row>
    <row r="441" spans="3:4" ht="15.75" customHeight="1" x14ac:dyDescent="0.3">
      <c r="C441" s="9"/>
      <c r="D441" s="9"/>
    </row>
    <row r="442" spans="3:4" ht="15.75" customHeight="1" x14ac:dyDescent="0.3">
      <c r="C442" s="9"/>
      <c r="D442" s="9"/>
    </row>
    <row r="443" spans="3:4" ht="15.75" customHeight="1" x14ac:dyDescent="0.3">
      <c r="C443" s="9"/>
      <c r="D443" s="9"/>
    </row>
    <row r="444" spans="3:4" ht="15.75" customHeight="1" x14ac:dyDescent="0.3">
      <c r="C444" s="9"/>
      <c r="D444" s="9"/>
    </row>
    <row r="445" spans="3:4" ht="15.75" customHeight="1" x14ac:dyDescent="0.3">
      <c r="C445" s="9"/>
      <c r="D445" s="9"/>
    </row>
    <row r="446" spans="3:4" ht="15.75" customHeight="1" x14ac:dyDescent="0.3">
      <c r="C446" s="9"/>
      <c r="D446" s="9"/>
    </row>
    <row r="447" spans="3:4" ht="15.75" customHeight="1" x14ac:dyDescent="0.3">
      <c r="C447" s="9"/>
      <c r="D447" s="9"/>
    </row>
    <row r="448" spans="3:4" ht="15.75" customHeight="1" x14ac:dyDescent="0.3">
      <c r="C448" s="9"/>
      <c r="D448" s="9"/>
    </row>
    <row r="449" spans="3:4" ht="15.75" customHeight="1" x14ac:dyDescent="0.3">
      <c r="C449" s="9"/>
      <c r="D449" s="9"/>
    </row>
    <row r="450" spans="3:4" ht="15.75" customHeight="1" x14ac:dyDescent="0.3">
      <c r="C450" s="9"/>
      <c r="D450" s="9"/>
    </row>
    <row r="451" spans="3:4" ht="15.75" customHeight="1" x14ac:dyDescent="0.3">
      <c r="C451" s="9"/>
      <c r="D451" s="9"/>
    </row>
    <row r="452" spans="3:4" ht="15.75" customHeight="1" x14ac:dyDescent="0.3">
      <c r="C452" s="9"/>
      <c r="D452" s="9"/>
    </row>
    <row r="453" spans="3:4" ht="15.75" customHeight="1" x14ac:dyDescent="0.3">
      <c r="C453" s="9"/>
      <c r="D453" s="9"/>
    </row>
    <row r="454" spans="3:4" ht="15.75" customHeight="1" x14ac:dyDescent="0.3">
      <c r="C454" s="9"/>
      <c r="D454" s="9"/>
    </row>
    <row r="455" spans="3:4" ht="15.75" customHeight="1" x14ac:dyDescent="0.3">
      <c r="C455" s="9"/>
      <c r="D455" s="9"/>
    </row>
    <row r="456" spans="3:4" ht="15.75" customHeight="1" x14ac:dyDescent="0.3">
      <c r="C456" s="9"/>
      <c r="D456" s="9"/>
    </row>
    <row r="457" spans="3:4" ht="15.75" customHeight="1" x14ac:dyDescent="0.3">
      <c r="C457" s="9"/>
      <c r="D457" s="9"/>
    </row>
    <row r="458" spans="3:4" ht="15.75" customHeight="1" x14ac:dyDescent="0.3">
      <c r="C458" s="9"/>
      <c r="D458" s="9"/>
    </row>
    <row r="459" spans="3:4" ht="15.75" customHeight="1" x14ac:dyDescent="0.3">
      <c r="C459" s="9"/>
      <c r="D459" s="9"/>
    </row>
    <row r="460" spans="3:4" ht="15.75" customHeight="1" x14ac:dyDescent="0.3">
      <c r="C460" s="9"/>
      <c r="D460" s="9"/>
    </row>
    <row r="461" spans="3:4" ht="15.75" customHeight="1" x14ac:dyDescent="0.3">
      <c r="C461" s="9"/>
      <c r="D461" s="9"/>
    </row>
    <row r="462" spans="3:4" ht="15.75" customHeight="1" x14ac:dyDescent="0.3">
      <c r="C462" s="9"/>
      <c r="D462" s="9"/>
    </row>
    <row r="463" spans="3:4" ht="15.75" customHeight="1" x14ac:dyDescent="0.3">
      <c r="C463" s="9"/>
      <c r="D463" s="9"/>
    </row>
    <row r="464" spans="3:4" ht="15.75" customHeight="1" x14ac:dyDescent="0.3">
      <c r="C464" s="9"/>
      <c r="D464" s="9"/>
    </row>
    <row r="465" spans="3:4" ht="15.75" customHeight="1" x14ac:dyDescent="0.3">
      <c r="C465" s="9"/>
      <c r="D465" s="9"/>
    </row>
    <row r="466" spans="3:4" ht="15.75" customHeight="1" x14ac:dyDescent="0.3">
      <c r="C466" s="9"/>
      <c r="D466" s="9"/>
    </row>
    <row r="467" spans="3:4" ht="15.75" customHeight="1" x14ac:dyDescent="0.3">
      <c r="C467" s="9"/>
      <c r="D467" s="9"/>
    </row>
    <row r="468" spans="3:4" ht="15.75" customHeight="1" x14ac:dyDescent="0.3">
      <c r="C468" s="9"/>
      <c r="D468" s="9"/>
    </row>
    <row r="469" spans="3:4" ht="15.75" customHeight="1" x14ac:dyDescent="0.3">
      <c r="C469" s="9"/>
      <c r="D469" s="9"/>
    </row>
    <row r="470" spans="3:4" ht="15.75" customHeight="1" x14ac:dyDescent="0.3">
      <c r="C470" s="9"/>
      <c r="D470" s="9"/>
    </row>
    <row r="471" spans="3:4" ht="15.75" customHeight="1" x14ac:dyDescent="0.3">
      <c r="C471" s="9"/>
      <c r="D471" s="9"/>
    </row>
    <row r="472" spans="3:4" ht="15.75" customHeight="1" x14ac:dyDescent="0.3">
      <c r="C472" s="9"/>
      <c r="D472" s="9"/>
    </row>
    <row r="473" spans="3:4" ht="15.75" customHeight="1" x14ac:dyDescent="0.3">
      <c r="C473" s="9"/>
      <c r="D473" s="9"/>
    </row>
    <row r="474" spans="3:4" ht="15.75" customHeight="1" x14ac:dyDescent="0.3">
      <c r="C474" s="9"/>
      <c r="D474" s="9"/>
    </row>
    <row r="475" spans="3:4" ht="15.75" customHeight="1" x14ac:dyDescent="0.3">
      <c r="C475" s="9"/>
      <c r="D475" s="9"/>
    </row>
    <row r="476" spans="3:4" ht="15.75" customHeight="1" x14ac:dyDescent="0.3">
      <c r="C476" s="9"/>
      <c r="D476" s="9"/>
    </row>
    <row r="477" spans="3:4" ht="15.75" customHeight="1" x14ac:dyDescent="0.3">
      <c r="C477" s="9"/>
      <c r="D477" s="9"/>
    </row>
    <row r="478" spans="3:4" ht="15.75" customHeight="1" x14ac:dyDescent="0.3">
      <c r="C478" s="9"/>
      <c r="D478" s="9"/>
    </row>
    <row r="479" spans="3:4" ht="15.75" customHeight="1" x14ac:dyDescent="0.3">
      <c r="C479" s="9"/>
      <c r="D479" s="9"/>
    </row>
    <row r="480" spans="3:4" ht="15.75" customHeight="1" x14ac:dyDescent="0.3">
      <c r="C480" s="9"/>
      <c r="D480" s="9"/>
    </row>
    <row r="481" spans="3:4" ht="15.75" customHeight="1" x14ac:dyDescent="0.3">
      <c r="C481" s="9"/>
      <c r="D481" s="9"/>
    </row>
    <row r="482" spans="3:4" ht="15.75" customHeight="1" x14ac:dyDescent="0.3">
      <c r="C482" s="9"/>
      <c r="D482" s="9"/>
    </row>
    <row r="483" spans="3:4" ht="15.75" customHeight="1" x14ac:dyDescent="0.3">
      <c r="C483" s="9"/>
      <c r="D483" s="9"/>
    </row>
    <row r="484" spans="3:4" ht="15.75" customHeight="1" x14ac:dyDescent="0.3">
      <c r="C484" s="9"/>
      <c r="D484" s="9"/>
    </row>
    <row r="485" spans="3:4" ht="15.75" customHeight="1" x14ac:dyDescent="0.3">
      <c r="C485" s="9"/>
      <c r="D485" s="9"/>
    </row>
    <row r="486" spans="3:4" ht="15.75" customHeight="1" x14ac:dyDescent="0.3">
      <c r="C486" s="9"/>
      <c r="D486" s="9"/>
    </row>
    <row r="487" spans="3:4" ht="15.75" customHeight="1" x14ac:dyDescent="0.3">
      <c r="C487" s="9"/>
      <c r="D487" s="9"/>
    </row>
    <row r="488" spans="3:4" ht="15.75" customHeight="1" x14ac:dyDescent="0.3">
      <c r="C488" s="9"/>
      <c r="D488" s="9"/>
    </row>
    <row r="489" spans="3:4" ht="15.75" customHeight="1" x14ac:dyDescent="0.3">
      <c r="C489" s="9"/>
      <c r="D489" s="9"/>
    </row>
    <row r="490" spans="3:4" ht="15.75" customHeight="1" x14ac:dyDescent="0.3">
      <c r="C490" s="9"/>
      <c r="D490" s="9"/>
    </row>
    <row r="491" spans="3:4" ht="15.75" customHeight="1" x14ac:dyDescent="0.3">
      <c r="C491" s="9"/>
      <c r="D491" s="9"/>
    </row>
    <row r="492" spans="3:4" ht="15.75" customHeight="1" x14ac:dyDescent="0.3">
      <c r="C492" s="9"/>
      <c r="D492" s="9"/>
    </row>
    <row r="493" spans="3:4" ht="15.75" customHeight="1" x14ac:dyDescent="0.3">
      <c r="C493" s="9"/>
      <c r="D493" s="9"/>
    </row>
    <row r="494" spans="3:4" ht="15.75" customHeight="1" x14ac:dyDescent="0.3">
      <c r="C494" s="9"/>
      <c r="D494" s="9"/>
    </row>
    <row r="495" spans="3:4" ht="15.75" customHeight="1" x14ac:dyDescent="0.3">
      <c r="C495" s="9"/>
      <c r="D495" s="9"/>
    </row>
    <row r="496" spans="3:4" ht="15.75" customHeight="1" x14ac:dyDescent="0.3">
      <c r="C496" s="9"/>
      <c r="D496" s="9"/>
    </row>
    <row r="497" spans="3:4" ht="15.75" customHeight="1" x14ac:dyDescent="0.3">
      <c r="C497" s="9"/>
      <c r="D497" s="9"/>
    </row>
    <row r="498" spans="3:4" ht="15.75" customHeight="1" x14ac:dyDescent="0.3">
      <c r="C498" s="9"/>
      <c r="D498" s="9"/>
    </row>
    <row r="499" spans="3:4" ht="15.75" customHeight="1" x14ac:dyDescent="0.3">
      <c r="C499" s="9"/>
      <c r="D499" s="9"/>
    </row>
    <row r="500" spans="3:4" ht="15.75" customHeight="1" x14ac:dyDescent="0.3">
      <c r="C500" s="9"/>
      <c r="D500" s="9"/>
    </row>
    <row r="501" spans="3:4" ht="15.75" customHeight="1" x14ac:dyDescent="0.3">
      <c r="C501" s="9"/>
      <c r="D501" s="9"/>
    </row>
    <row r="502" spans="3:4" ht="15.75" customHeight="1" x14ac:dyDescent="0.3">
      <c r="C502" s="9"/>
      <c r="D502" s="9"/>
    </row>
    <row r="503" spans="3:4" ht="15.75" customHeight="1" x14ac:dyDescent="0.3">
      <c r="C503" s="9"/>
      <c r="D503" s="9"/>
    </row>
    <row r="504" spans="3:4" ht="15.75" customHeight="1" x14ac:dyDescent="0.3">
      <c r="C504" s="9"/>
      <c r="D504" s="9"/>
    </row>
    <row r="505" spans="3:4" ht="15.75" customHeight="1" x14ac:dyDescent="0.3">
      <c r="C505" s="9"/>
      <c r="D505" s="9"/>
    </row>
    <row r="506" spans="3:4" ht="15.75" customHeight="1" x14ac:dyDescent="0.3">
      <c r="C506" s="9"/>
      <c r="D506" s="9"/>
    </row>
    <row r="507" spans="3:4" ht="15.75" customHeight="1" x14ac:dyDescent="0.3">
      <c r="C507" s="9"/>
      <c r="D507" s="9"/>
    </row>
    <row r="508" spans="3:4" ht="15.75" customHeight="1" x14ac:dyDescent="0.3">
      <c r="C508" s="9"/>
      <c r="D508" s="9"/>
    </row>
    <row r="509" spans="3:4" ht="15.75" customHeight="1" x14ac:dyDescent="0.3">
      <c r="C509" s="9"/>
      <c r="D509" s="9"/>
    </row>
    <row r="510" spans="3:4" ht="15.75" customHeight="1" x14ac:dyDescent="0.3">
      <c r="C510" s="9"/>
      <c r="D510" s="9"/>
    </row>
    <row r="511" spans="3:4" ht="15.75" customHeight="1" x14ac:dyDescent="0.25"/>
    <row r="512" spans="3:4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LvRwYo/Qlglg9SU+btHlZgcGbvU7sJxLl9lKYf2V6RwOQjZInb3Fi3vUFiS71HSCfSOIeedlkfzAHxSoTb2qbg==" saltValue="AncQM/Louiat0ToXGKvpZw==" spinCount="100000" sheet="1"/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showGridLines="0" zoomScale="90" zoomScaleNormal="90" workbookViewId="0">
      <selection activeCell="H85" sqref="H85"/>
    </sheetView>
  </sheetViews>
  <sheetFormatPr defaultColWidth="8.7265625" defaultRowHeight="14.5" customHeight="1" x14ac:dyDescent="0.25"/>
  <cols>
    <col min="1" max="2" width="8.7265625" style="131"/>
    <col min="3" max="6" width="3.81640625" style="131" customWidth="1"/>
    <col min="7" max="7" width="13.1796875" style="138" bestFit="1" customWidth="1"/>
    <col min="8" max="8" width="6.453125" style="131" customWidth="1"/>
    <col min="9" max="9" width="8.7265625" style="131"/>
    <col min="10" max="10" width="13.1796875" style="138" customWidth="1"/>
    <col min="11" max="11" width="7.453125" style="142" customWidth="1"/>
    <col min="12" max="12" width="13.1796875" style="138" customWidth="1"/>
    <col min="13" max="13" width="7.453125" style="142" customWidth="1"/>
    <col min="14" max="14" width="13.1796875" style="138" customWidth="1"/>
    <col min="15" max="15" width="7.453125" style="142" customWidth="1"/>
    <col min="16" max="16" width="10.6328125" style="131" bestFit="1" customWidth="1"/>
    <col min="17" max="20" width="10.81640625" style="131" bestFit="1" customWidth="1"/>
    <col min="21" max="16384" width="8.7265625" style="131"/>
  </cols>
  <sheetData>
    <row r="2" spans="2:20" ht="14.5" customHeight="1" thickBot="1" x14ac:dyDescent="0.3">
      <c r="I2" s="279" t="s">
        <v>595</v>
      </c>
      <c r="J2" s="279"/>
      <c r="K2" s="279"/>
      <c r="L2" s="279"/>
      <c r="M2" s="279"/>
      <c r="N2" s="279"/>
      <c r="O2" s="279"/>
    </row>
    <row r="3" spans="2:20" ht="23.5" thickBot="1" x14ac:dyDescent="0.3">
      <c r="B3" s="143" t="s">
        <v>0</v>
      </c>
      <c r="C3" s="144" t="s">
        <v>580</v>
      </c>
      <c r="D3" s="144" t="s">
        <v>581</v>
      </c>
      <c r="E3" s="144" t="s">
        <v>582</v>
      </c>
      <c r="F3" s="144" t="s">
        <v>583</v>
      </c>
      <c r="G3" s="150" t="s">
        <v>25</v>
      </c>
      <c r="I3" s="154" t="s">
        <v>1</v>
      </c>
      <c r="J3" s="145">
        <v>2024</v>
      </c>
      <c r="K3" s="146" t="s">
        <v>588</v>
      </c>
      <c r="L3" s="145">
        <v>2025</v>
      </c>
      <c r="M3" s="146" t="s">
        <v>589</v>
      </c>
      <c r="N3" s="145">
        <v>2026</v>
      </c>
      <c r="O3" s="146" t="s">
        <v>590</v>
      </c>
      <c r="Q3" s="148"/>
      <c r="R3" s="148">
        <v>2024</v>
      </c>
      <c r="S3" s="148">
        <v>2025</v>
      </c>
      <c r="T3" s="148">
        <v>2026</v>
      </c>
    </row>
    <row r="4" spans="2:20" ht="14.5" customHeight="1" x14ac:dyDescent="0.25">
      <c r="B4" s="276" t="s">
        <v>8</v>
      </c>
      <c r="C4" s="133">
        <v>1</v>
      </c>
      <c r="D4" s="133"/>
      <c r="E4" s="133"/>
      <c r="F4" s="133"/>
      <c r="G4" s="151">
        <f>Proposta!F15</f>
        <v>1446.12</v>
      </c>
      <c r="H4" s="158" t="s">
        <v>591</v>
      </c>
      <c r="I4" s="155">
        <v>1</v>
      </c>
      <c r="J4" s="135">
        <f>'2024'!O15</f>
        <v>1650.7442699999999</v>
      </c>
      <c r="K4" s="139">
        <f t="shared" ref="K4:K35" si="0">J4/G4-1</f>
        <v>0.14149881752551652</v>
      </c>
      <c r="L4" s="135">
        <f>'2025'!O15</f>
        <v>1799.3112543</v>
      </c>
      <c r="M4" s="139">
        <f>L4/J4-1</f>
        <v>9.000000000000008E-2</v>
      </c>
      <c r="N4" s="135">
        <f>'2026'!O15</f>
        <v>1961.249267187</v>
      </c>
      <c r="O4" s="139">
        <f>N4/L4-1</f>
        <v>9.000000000000008E-2</v>
      </c>
      <c r="Q4" s="132" t="s">
        <v>8</v>
      </c>
      <c r="R4" s="147">
        <f>K4</f>
        <v>0.14149881752551652</v>
      </c>
      <c r="S4" s="147">
        <f>M4</f>
        <v>9.000000000000008E-2</v>
      </c>
      <c r="T4" s="147">
        <f>O4</f>
        <v>9.000000000000008E-2</v>
      </c>
    </row>
    <row r="5" spans="2:20" ht="14.5" customHeight="1" x14ac:dyDescent="0.25">
      <c r="B5" s="277"/>
      <c r="C5" s="132">
        <v>2</v>
      </c>
      <c r="D5" s="132">
        <v>1</v>
      </c>
      <c r="E5" s="132"/>
      <c r="F5" s="132"/>
      <c r="G5" s="152">
        <f>Proposta!F16</f>
        <v>1502.5186799999997</v>
      </c>
      <c r="H5" s="158" t="s">
        <v>591</v>
      </c>
      <c r="I5" s="156">
        <v>2</v>
      </c>
      <c r="J5" s="136">
        <f>'2024'!O16</f>
        <v>1715.1232965299998</v>
      </c>
      <c r="K5" s="140">
        <f t="shared" si="0"/>
        <v>0.14149881752551674</v>
      </c>
      <c r="L5" s="136">
        <f>'2025'!O16</f>
        <v>1869.4843932176998</v>
      </c>
      <c r="M5" s="140">
        <f t="shared" ref="M5:M22" si="1">L5/J5-1</f>
        <v>9.000000000000008E-2</v>
      </c>
      <c r="N5" s="136">
        <f>'2026'!O16</f>
        <v>2037.7379886072929</v>
      </c>
      <c r="O5" s="140">
        <f t="shared" ref="O5:O22" si="2">N5/L5-1</f>
        <v>9.000000000000008E-2</v>
      </c>
      <c r="Q5" s="132" t="s">
        <v>13</v>
      </c>
      <c r="R5" s="147">
        <f>K23</f>
        <v>7.7427558124261164E-2</v>
      </c>
      <c r="S5" s="147">
        <f>M23</f>
        <v>9.0000000000000302E-2</v>
      </c>
      <c r="T5" s="147">
        <f>O23</f>
        <v>8.9999999999999858E-2</v>
      </c>
    </row>
    <row r="6" spans="2:20" ht="14.5" customHeight="1" x14ac:dyDescent="0.25">
      <c r="B6" s="277"/>
      <c r="C6" s="132">
        <v>3</v>
      </c>
      <c r="D6" s="132">
        <v>2</v>
      </c>
      <c r="E6" s="132">
        <v>1</v>
      </c>
      <c r="F6" s="132"/>
      <c r="G6" s="152">
        <f>Proposta!F17</f>
        <v>1561.1169085199995</v>
      </c>
      <c r="H6" s="158" t="s">
        <v>591</v>
      </c>
      <c r="I6" s="156">
        <v>3</v>
      </c>
      <c r="J6" s="136">
        <f>'2024'!O17</f>
        <v>1782.0131050946698</v>
      </c>
      <c r="K6" s="140">
        <f t="shared" si="0"/>
        <v>0.14149881752551674</v>
      </c>
      <c r="L6" s="136">
        <f>'2025'!O17</f>
        <v>1942.3942845531899</v>
      </c>
      <c r="M6" s="140">
        <f t="shared" si="1"/>
        <v>8.9999999999999858E-2</v>
      </c>
      <c r="N6" s="136">
        <f>'2026'!O17</f>
        <v>2117.2097701629773</v>
      </c>
      <c r="O6" s="140">
        <f t="shared" si="2"/>
        <v>9.000000000000008E-2</v>
      </c>
      <c r="Q6" s="132" t="s">
        <v>14</v>
      </c>
      <c r="R6" s="147">
        <f>K42</f>
        <v>0.1122931612684126</v>
      </c>
      <c r="S6" s="147">
        <f>M42</f>
        <v>9.000000000000008E-2</v>
      </c>
      <c r="T6" s="147">
        <f>O42</f>
        <v>9.000000000000008E-2</v>
      </c>
    </row>
    <row r="7" spans="2:20" ht="14.5" customHeight="1" x14ac:dyDescent="0.25">
      <c r="B7" s="277"/>
      <c r="C7" s="132">
        <v>4</v>
      </c>
      <c r="D7" s="132">
        <v>3</v>
      </c>
      <c r="E7" s="132">
        <v>2</v>
      </c>
      <c r="F7" s="132">
        <v>1</v>
      </c>
      <c r="G7" s="152">
        <f>Proposta!F18</f>
        <v>1622.0004679522792</v>
      </c>
      <c r="H7" s="158" t="s">
        <v>591</v>
      </c>
      <c r="I7" s="156">
        <v>4</v>
      </c>
      <c r="J7" s="136">
        <f>'2024'!O18</f>
        <v>1851.5116161933618</v>
      </c>
      <c r="K7" s="140">
        <f t="shared" si="0"/>
        <v>0.14149881752551696</v>
      </c>
      <c r="L7" s="136">
        <f>'2025'!O18</f>
        <v>2018.1476616507641</v>
      </c>
      <c r="M7" s="140">
        <f t="shared" si="1"/>
        <v>8.9999999999999858E-2</v>
      </c>
      <c r="N7" s="136">
        <f>'2026'!O18</f>
        <v>2199.7809511993332</v>
      </c>
      <c r="O7" s="140">
        <f t="shared" si="2"/>
        <v>9.000000000000008E-2</v>
      </c>
      <c r="Q7" s="132" t="s">
        <v>15</v>
      </c>
      <c r="R7" s="147">
        <f>K61</f>
        <v>6.0984526786618032E-2</v>
      </c>
      <c r="S7" s="147">
        <f>M61</f>
        <v>9.000000000000008E-2</v>
      </c>
      <c r="T7" s="147">
        <f>O61</f>
        <v>9.000000000000008E-2</v>
      </c>
    </row>
    <row r="8" spans="2:20" ht="14.5" customHeight="1" x14ac:dyDescent="0.25">
      <c r="B8" s="277"/>
      <c r="C8" s="132">
        <v>5</v>
      </c>
      <c r="D8" s="132">
        <v>4</v>
      </c>
      <c r="E8" s="132">
        <v>3</v>
      </c>
      <c r="F8" s="132">
        <v>2</v>
      </c>
      <c r="G8" s="152">
        <f>Proposta!F19</f>
        <v>1685.258486202418</v>
      </c>
      <c r="H8" s="158" t="s">
        <v>591</v>
      </c>
      <c r="I8" s="156">
        <v>5</v>
      </c>
      <c r="J8" s="136">
        <f>'2024'!O19</f>
        <v>1923.7205692249026</v>
      </c>
      <c r="K8" s="140">
        <f t="shared" si="0"/>
        <v>0.14149881752551674</v>
      </c>
      <c r="L8" s="136">
        <f>'2025'!O19</f>
        <v>2096.8554204551438</v>
      </c>
      <c r="M8" s="140">
        <f t="shared" si="1"/>
        <v>8.9999999999999858E-2</v>
      </c>
      <c r="N8" s="136">
        <f>'2026'!O19</f>
        <v>2285.5724082961069</v>
      </c>
      <c r="O8" s="140">
        <f t="shared" si="2"/>
        <v>9.000000000000008E-2</v>
      </c>
      <c r="Q8" s="132" t="s">
        <v>16</v>
      </c>
      <c r="R8" s="147">
        <f>K80</f>
        <v>3.499999999999992E-2</v>
      </c>
      <c r="S8" s="147">
        <f>M80</f>
        <v>9.000000000000008E-2</v>
      </c>
      <c r="T8" s="147">
        <f>O80</f>
        <v>9.000000000000008E-2</v>
      </c>
    </row>
    <row r="9" spans="2:20" ht="14.5" customHeight="1" x14ac:dyDescent="0.25">
      <c r="B9" s="277"/>
      <c r="C9" s="132">
        <v>6</v>
      </c>
      <c r="D9" s="132">
        <v>5</v>
      </c>
      <c r="E9" s="132">
        <v>4</v>
      </c>
      <c r="F9" s="132">
        <v>3</v>
      </c>
      <c r="G9" s="152">
        <f>Proposta!F20</f>
        <v>1750.9835671643123</v>
      </c>
      <c r="H9" s="158" t="s">
        <v>591</v>
      </c>
      <c r="I9" s="156">
        <v>6</v>
      </c>
      <c r="J9" s="136">
        <f>'2024'!O20</f>
        <v>1998.7456714246737</v>
      </c>
      <c r="K9" s="140">
        <f t="shared" si="0"/>
        <v>0.14149881752551674</v>
      </c>
      <c r="L9" s="136">
        <f>'2025'!O20</f>
        <v>2178.6327818528944</v>
      </c>
      <c r="M9" s="140">
        <f t="shared" si="1"/>
        <v>9.000000000000008E-2</v>
      </c>
      <c r="N9" s="136">
        <f>'2026'!O20</f>
        <v>2374.7097322196551</v>
      </c>
      <c r="O9" s="140">
        <f t="shared" si="2"/>
        <v>9.000000000000008E-2</v>
      </c>
    </row>
    <row r="10" spans="2:20" ht="14.5" customHeight="1" x14ac:dyDescent="0.25">
      <c r="B10" s="277"/>
      <c r="C10" s="132">
        <v>7</v>
      </c>
      <c r="D10" s="132">
        <v>6</v>
      </c>
      <c r="E10" s="132">
        <v>5</v>
      </c>
      <c r="F10" s="132">
        <v>4</v>
      </c>
      <c r="G10" s="152">
        <f>Proposta!F21</f>
        <v>1819.2719262837204</v>
      </c>
      <c r="H10" s="158" t="s">
        <v>591</v>
      </c>
      <c r="I10" s="156">
        <v>7</v>
      </c>
      <c r="J10" s="136">
        <f>'2024'!O21</f>
        <v>2076.6967526102358</v>
      </c>
      <c r="K10" s="140">
        <f t="shared" si="0"/>
        <v>0.14149881752551674</v>
      </c>
      <c r="L10" s="136">
        <f>'2025'!O21</f>
        <v>2263.5994603451572</v>
      </c>
      <c r="M10" s="140">
        <f t="shared" si="1"/>
        <v>9.000000000000008E-2</v>
      </c>
      <c r="N10" s="136">
        <f>'2026'!O21</f>
        <v>2467.3234117762213</v>
      </c>
      <c r="O10" s="140">
        <f t="shared" si="2"/>
        <v>8.9999999999999858E-2</v>
      </c>
    </row>
    <row r="11" spans="2:20" ht="14.5" customHeight="1" x14ac:dyDescent="0.25">
      <c r="B11" s="277"/>
      <c r="C11" s="132">
        <v>8</v>
      </c>
      <c r="D11" s="132">
        <v>7</v>
      </c>
      <c r="E11" s="132">
        <v>6</v>
      </c>
      <c r="F11" s="132">
        <v>5</v>
      </c>
      <c r="G11" s="152">
        <f>Proposta!F22</f>
        <v>1890.2235314087854</v>
      </c>
      <c r="H11" s="158" t="s">
        <v>591</v>
      </c>
      <c r="I11" s="156">
        <v>8</v>
      </c>
      <c r="J11" s="136">
        <f>'2024'!O22</f>
        <v>2157.687925962035</v>
      </c>
      <c r="K11" s="140">
        <f t="shared" si="0"/>
        <v>0.14149881752551674</v>
      </c>
      <c r="L11" s="136">
        <f>'2025'!O22</f>
        <v>2351.8798392986182</v>
      </c>
      <c r="M11" s="140">
        <f t="shared" si="1"/>
        <v>9.000000000000008E-2</v>
      </c>
      <c r="N11" s="136">
        <f>'2026'!O22</f>
        <v>2563.5490248354936</v>
      </c>
      <c r="O11" s="140">
        <f t="shared" si="2"/>
        <v>8.9999999999999858E-2</v>
      </c>
    </row>
    <row r="12" spans="2:20" ht="14.5" customHeight="1" x14ac:dyDescent="0.25">
      <c r="B12" s="277"/>
      <c r="C12" s="132">
        <v>9</v>
      </c>
      <c r="D12" s="132">
        <v>8</v>
      </c>
      <c r="E12" s="132">
        <v>7</v>
      </c>
      <c r="F12" s="132">
        <v>6</v>
      </c>
      <c r="G12" s="152">
        <f>Proposta!F23</f>
        <v>1963.942249133728</v>
      </c>
      <c r="H12" s="158" t="s">
        <v>591</v>
      </c>
      <c r="I12" s="156">
        <v>9</v>
      </c>
      <c r="J12" s="136">
        <f>'2024'!O23</f>
        <v>2241.837755074554</v>
      </c>
      <c r="K12" s="140">
        <f t="shared" si="0"/>
        <v>0.14149881752551652</v>
      </c>
      <c r="L12" s="136">
        <f>'2025'!O23</f>
        <v>2443.6031530312644</v>
      </c>
      <c r="M12" s="140">
        <f t="shared" si="1"/>
        <v>9.0000000000000302E-2</v>
      </c>
      <c r="N12" s="136">
        <f>'2026'!O23</f>
        <v>2663.5274368040778</v>
      </c>
      <c r="O12" s="140">
        <f t="shared" si="2"/>
        <v>8.9999999999999858E-2</v>
      </c>
    </row>
    <row r="13" spans="2:20" ht="14.5" customHeight="1" x14ac:dyDescent="0.25">
      <c r="B13" s="277"/>
      <c r="C13" s="132">
        <v>10</v>
      </c>
      <c r="D13" s="132">
        <v>9</v>
      </c>
      <c r="E13" s="132">
        <v>8</v>
      </c>
      <c r="F13" s="132">
        <v>7</v>
      </c>
      <c r="G13" s="152">
        <f>Proposta!F24</f>
        <v>2040.5359968499431</v>
      </c>
      <c r="H13" s="158" t="s">
        <v>591</v>
      </c>
      <c r="I13" s="156">
        <v>10</v>
      </c>
      <c r="J13" s="136">
        <f>'2024'!O24</f>
        <v>2329.2694275224617</v>
      </c>
      <c r="K13" s="140">
        <f t="shared" si="0"/>
        <v>0.14149881752551674</v>
      </c>
      <c r="L13" s="136">
        <f>'2025'!O24</f>
        <v>2538.9036759994833</v>
      </c>
      <c r="M13" s="140">
        <f t="shared" si="1"/>
        <v>9.000000000000008E-2</v>
      </c>
      <c r="N13" s="136">
        <f>'2026'!O24</f>
        <v>2767.4050068394367</v>
      </c>
      <c r="O13" s="140">
        <f t="shared" si="2"/>
        <v>9.000000000000008E-2</v>
      </c>
    </row>
    <row r="14" spans="2:20" ht="14.5" customHeight="1" x14ac:dyDescent="0.25">
      <c r="B14" s="277"/>
      <c r="C14" s="132">
        <v>11</v>
      </c>
      <c r="D14" s="132">
        <v>10</v>
      </c>
      <c r="E14" s="132">
        <v>9</v>
      </c>
      <c r="F14" s="132">
        <v>8</v>
      </c>
      <c r="G14" s="152">
        <f>Proposta!F25</f>
        <v>2120.1169007270905</v>
      </c>
      <c r="H14" s="158" t="s">
        <v>591</v>
      </c>
      <c r="I14" s="156">
        <v>11</v>
      </c>
      <c r="J14" s="136">
        <f>'2024'!O25</f>
        <v>2420.1109351958376</v>
      </c>
      <c r="K14" s="140">
        <f t="shared" si="0"/>
        <v>0.14149881752551696</v>
      </c>
      <c r="L14" s="136">
        <f>'2025'!O25</f>
        <v>2637.9209193634629</v>
      </c>
      <c r="M14" s="140">
        <f t="shared" si="1"/>
        <v>9.000000000000008E-2</v>
      </c>
      <c r="N14" s="136">
        <f>'2026'!O25</f>
        <v>2875.3338021061745</v>
      </c>
      <c r="O14" s="140">
        <f t="shared" si="2"/>
        <v>9.000000000000008E-2</v>
      </c>
    </row>
    <row r="15" spans="2:20" ht="14.5" customHeight="1" x14ac:dyDescent="0.25">
      <c r="B15" s="277"/>
      <c r="C15" s="132">
        <v>12</v>
      </c>
      <c r="D15" s="132">
        <v>11</v>
      </c>
      <c r="E15" s="132">
        <v>10</v>
      </c>
      <c r="F15" s="132">
        <v>9</v>
      </c>
      <c r="G15" s="152">
        <f>Proposta!F26</f>
        <v>2202.8014598554469</v>
      </c>
      <c r="H15" s="158" t="s">
        <v>591</v>
      </c>
      <c r="I15" s="156">
        <v>12</v>
      </c>
      <c r="J15" s="136">
        <f>'2024'!O26</f>
        <v>2514.495261668475</v>
      </c>
      <c r="K15" s="140">
        <f t="shared" si="0"/>
        <v>0.14149881752551696</v>
      </c>
      <c r="L15" s="136">
        <f>'2025'!O26</f>
        <v>2740.7998352186378</v>
      </c>
      <c r="M15" s="140">
        <f t="shared" si="1"/>
        <v>9.000000000000008E-2</v>
      </c>
      <c r="N15" s="136">
        <f>'2026'!O26</f>
        <v>2987.4718203883149</v>
      </c>
      <c r="O15" s="140">
        <f t="shared" si="2"/>
        <v>8.9999999999999858E-2</v>
      </c>
    </row>
    <row r="16" spans="2:20" ht="14.5" customHeight="1" x14ac:dyDescent="0.25">
      <c r="B16" s="277"/>
      <c r="C16" s="132">
        <v>13</v>
      </c>
      <c r="D16" s="132">
        <v>12</v>
      </c>
      <c r="E16" s="132">
        <v>11</v>
      </c>
      <c r="F16" s="132">
        <v>10</v>
      </c>
      <c r="G16" s="152">
        <f>Proposta!F27</f>
        <v>2288.7107167898093</v>
      </c>
      <c r="H16" s="158" t="s">
        <v>591</v>
      </c>
      <c r="I16" s="156">
        <v>13</v>
      </c>
      <c r="J16" s="136">
        <f>'2024'!O27</f>
        <v>2612.5605768735454</v>
      </c>
      <c r="K16" s="140">
        <f t="shared" si="0"/>
        <v>0.14149881752551674</v>
      </c>
      <c r="L16" s="136">
        <f>'2025'!O27</f>
        <v>2847.6910287921646</v>
      </c>
      <c r="M16" s="140">
        <f t="shared" si="1"/>
        <v>9.000000000000008E-2</v>
      </c>
      <c r="N16" s="136">
        <f>'2026'!O27</f>
        <v>3103.9832213834588</v>
      </c>
      <c r="O16" s="140">
        <f t="shared" si="2"/>
        <v>8.9999999999999858E-2</v>
      </c>
    </row>
    <row r="17" spans="2:15" ht="14.5" customHeight="1" x14ac:dyDescent="0.25">
      <c r="B17" s="277"/>
      <c r="C17" s="132">
        <v>14</v>
      </c>
      <c r="D17" s="132">
        <v>13</v>
      </c>
      <c r="E17" s="132">
        <v>12</v>
      </c>
      <c r="F17" s="132">
        <v>11</v>
      </c>
      <c r="G17" s="152">
        <f>Proposta!F28</f>
        <v>2377.9704347446118</v>
      </c>
      <c r="H17" s="158" t="s">
        <v>591</v>
      </c>
      <c r="I17" s="156">
        <v>14</v>
      </c>
      <c r="J17" s="136">
        <f>'2024'!O28</f>
        <v>2714.4504393716134</v>
      </c>
      <c r="K17" s="140">
        <f t="shared" si="0"/>
        <v>0.14149881752551674</v>
      </c>
      <c r="L17" s="136">
        <f>'2025'!O28</f>
        <v>2958.750978915059</v>
      </c>
      <c r="M17" s="140">
        <f t="shared" si="1"/>
        <v>9.000000000000008E-2</v>
      </c>
      <c r="N17" s="136">
        <f>'2026'!O28</f>
        <v>3225.0385670174137</v>
      </c>
      <c r="O17" s="140">
        <f t="shared" si="2"/>
        <v>8.9999999999999858E-2</v>
      </c>
    </row>
    <row r="18" spans="2:15" ht="14.5" customHeight="1" x14ac:dyDescent="0.25">
      <c r="B18" s="277"/>
      <c r="C18" s="132">
        <v>15</v>
      </c>
      <c r="D18" s="132">
        <v>14</v>
      </c>
      <c r="E18" s="132">
        <v>13</v>
      </c>
      <c r="F18" s="132">
        <v>12</v>
      </c>
      <c r="G18" s="152">
        <f>Proposta!F29</f>
        <v>2470.7112816996514</v>
      </c>
      <c r="H18" s="158" t="s">
        <v>591</v>
      </c>
      <c r="I18" s="156">
        <v>15</v>
      </c>
      <c r="J18" s="136">
        <f>'2024'!O29</f>
        <v>2820.3140065071061</v>
      </c>
      <c r="K18" s="140">
        <f t="shared" si="0"/>
        <v>0.14149881752551674</v>
      </c>
      <c r="L18" s="136">
        <f>'2025'!O29</f>
        <v>3074.1422670927459</v>
      </c>
      <c r="M18" s="140">
        <f t="shared" si="1"/>
        <v>9.000000000000008E-2</v>
      </c>
      <c r="N18" s="136">
        <f>'2026'!O29</f>
        <v>3350.8150711310927</v>
      </c>
      <c r="O18" s="140">
        <f t="shared" si="2"/>
        <v>8.9999999999999858E-2</v>
      </c>
    </row>
    <row r="19" spans="2:15" ht="14.5" customHeight="1" x14ac:dyDescent="0.25">
      <c r="B19" s="277"/>
      <c r="C19" s="132">
        <v>16</v>
      </c>
      <c r="D19" s="132">
        <v>15</v>
      </c>
      <c r="E19" s="132">
        <v>14</v>
      </c>
      <c r="F19" s="132">
        <v>13</v>
      </c>
      <c r="G19" s="152">
        <f>Proposta!F30</f>
        <v>2567.0690216859375</v>
      </c>
      <c r="H19" s="158" t="s">
        <v>591</v>
      </c>
      <c r="I19" s="156">
        <v>16</v>
      </c>
      <c r="J19" s="136">
        <f>'2024'!O30</f>
        <v>2930.3062527608831</v>
      </c>
      <c r="K19" s="140">
        <f t="shared" si="0"/>
        <v>0.14149881752551696</v>
      </c>
      <c r="L19" s="136">
        <f>'2025'!O30</f>
        <v>3194.0338155093627</v>
      </c>
      <c r="M19" s="140">
        <f t="shared" si="1"/>
        <v>9.000000000000008E-2</v>
      </c>
      <c r="N19" s="136">
        <f>'2026'!O30</f>
        <v>3481.496858905205</v>
      </c>
      <c r="O19" s="140">
        <f t="shared" si="2"/>
        <v>8.9999999999999858E-2</v>
      </c>
    </row>
    <row r="20" spans="2:15" ht="14.5" customHeight="1" x14ac:dyDescent="0.25">
      <c r="B20" s="277"/>
      <c r="C20" s="132"/>
      <c r="D20" s="132">
        <v>16</v>
      </c>
      <c r="E20" s="132">
        <v>15</v>
      </c>
      <c r="F20" s="132">
        <v>14</v>
      </c>
      <c r="G20" s="152">
        <f>Proposta!F31</f>
        <v>2667.1847135316889</v>
      </c>
      <c r="H20" s="158" t="s">
        <v>591</v>
      </c>
      <c r="I20" s="156">
        <v>17</v>
      </c>
      <c r="J20" s="136">
        <f>'2024'!O31</f>
        <v>3044.5881966185575</v>
      </c>
      <c r="K20" s="140">
        <f t="shared" si="0"/>
        <v>0.14149881752551696</v>
      </c>
      <c r="L20" s="136">
        <f>'2025'!O31</f>
        <v>3318.6011343142277</v>
      </c>
      <c r="M20" s="140">
        <f t="shared" si="1"/>
        <v>9.000000000000008E-2</v>
      </c>
      <c r="N20" s="136">
        <f>'2026'!O31</f>
        <v>3617.2752364025077</v>
      </c>
      <c r="O20" s="140">
        <f t="shared" si="2"/>
        <v>8.9999999999999858E-2</v>
      </c>
    </row>
    <row r="21" spans="2:15" ht="14.5" customHeight="1" x14ac:dyDescent="0.25">
      <c r="B21" s="277"/>
      <c r="C21" s="132"/>
      <c r="D21" s="132"/>
      <c r="E21" s="132">
        <v>16</v>
      </c>
      <c r="F21" s="132">
        <v>15</v>
      </c>
      <c r="G21" s="152">
        <f>Proposta!F32</f>
        <v>2771.2049173594246</v>
      </c>
      <c r="H21" s="158" t="s">
        <v>591</v>
      </c>
      <c r="I21" s="156">
        <v>18</v>
      </c>
      <c r="J21" s="136">
        <f>'2024'!O32</f>
        <v>3163.3271362866808</v>
      </c>
      <c r="K21" s="140">
        <f t="shared" si="0"/>
        <v>0.14149881752551674</v>
      </c>
      <c r="L21" s="136">
        <f>'2025'!O32</f>
        <v>3448.0265785524825</v>
      </c>
      <c r="M21" s="140">
        <f t="shared" si="1"/>
        <v>9.000000000000008E-2</v>
      </c>
      <c r="N21" s="136">
        <f>'2026'!O32</f>
        <v>3758.3489706222053</v>
      </c>
      <c r="O21" s="140">
        <f t="shared" si="2"/>
        <v>8.9999999999999858E-2</v>
      </c>
    </row>
    <row r="22" spans="2:15" ht="14.5" customHeight="1" thickBot="1" x14ac:dyDescent="0.3">
      <c r="B22" s="278"/>
      <c r="C22" s="134"/>
      <c r="D22" s="134"/>
      <c r="E22" s="134"/>
      <c r="F22" s="134">
        <v>16</v>
      </c>
      <c r="G22" s="153">
        <f>Proposta!F33</f>
        <v>2879.2819091364418</v>
      </c>
      <c r="H22" s="158" t="s">
        <v>591</v>
      </c>
      <c r="I22" s="157">
        <v>19</v>
      </c>
      <c r="J22" s="137">
        <f>'2024'!O33</f>
        <v>3286.696894601861</v>
      </c>
      <c r="K22" s="141">
        <f t="shared" si="0"/>
        <v>0.14149881752551696</v>
      </c>
      <c r="L22" s="137">
        <f>'2025'!O33</f>
        <v>3582.499615116029</v>
      </c>
      <c r="M22" s="141">
        <f t="shared" si="1"/>
        <v>9.000000000000008E-2</v>
      </c>
      <c r="N22" s="137">
        <f>'2026'!O33</f>
        <v>3904.924580476471</v>
      </c>
      <c r="O22" s="141">
        <f t="shared" si="2"/>
        <v>8.9999999999999858E-2</v>
      </c>
    </row>
    <row r="23" spans="2:15" ht="14.5" customHeight="1" x14ac:dyDescent="0.25">
      <c r="B23" s="276" t="s">
        <v>13</v>
      </c>
      <c r="C23" s="133">
        <v>1</v>
      </c>
      <c r="D23" s="133"/>
      <c r="E23" s="133"/>
      <c r="F23" s="133"/>
      <c r="G23" s="151">
        <f>Proposta!F34</f>
        <v>1750.99</v>
      </c>
      <c r="H23" s="158" t="s">
        <v>591</v>
      </c>
      <c r="I23" s="155">
        <v>1</v>
      </c>
      <c r="J23" s="135">
        <f>'2024'!O34</f>
        <v>1886.5648799999999</v>
      </c>
      <c r="K23" s="139">
        <f t="shared" si="0"/>
        <v>7.7427558124261164E-2</v>
      </c>
      <c r="L23" s="135">
        <f>'2025'!O34</f>
        <v>2056.3557192000003</v>
      </c>
      <c r="M23" s="139">
        <f>L23/J23-1</f>
        <v>9.0000000000000302E-2</v>
      </c>
      <c r="N23" s="135">
        <f>'2026'!O34</f>
        <v>2241.4277339280002</v>
      </c>
      <c r="O23" s="139">
        <f>N23/L23-1</f>
        <v>8.9999999999999858E-2</v>
      </c>
    </row>
    <row r="24" spans="2:15" ht="14.5" customHeight="1" x14ac:dyDescent="0.25">
      <c r="B24" s="277"/>
      <c r="C24" s="132">
        <v>2</v>
      </c>
      <c r="D24" s="132">
        <v>1</v>
      </c>
      <c r="E24" s="132"/>
      <c r="F24" s="132"/>
      <c r="G24" s="152">
        <f>Proposta!F35</f>
        <v>1819.2786099999998</v>
      </c>
      <c r="H24" s="158" t="s">
        <v>591</v>
      </c>
      <c r="I24" s="156">
        <v>2</v>
      </c>
      <c r="J24" s="136">
        <f>'2024'!O35</f>
        <v>1960.1409103199996</v>
      </c>
      <c r="K24" s="140">
        <f t="shared" si="0"/>
        <v>7.7427558124260942E-2</v>
      </c>
      <c r="L24" s="136">
        <f>'2025'!O35</f>
        <v>2136.5535922488002</v>
      </c>
      <c r="M24" s="140">
        <f t="shared" ref="M24:M41" si="3">L24/J24-1</f>
        <v>9.0000000000000302E-2</v>
      </c>
      <c r="N24" s="136">
        <f>'2026'!O35</f>
        <v>2328.8434155511918</v>
      </c>
      <c r="O24" s="140">
        <f t="shared" ref="O24:O41" si="4">N24/L24-1</f>
        <v>8.9999999999999858E-2</v>
      </c>
    </row>
    <row r="25" spans="2:15" ht="14.5" customHeight="1" x14ac:dyDescent="0.25">
      <c r="B25" s="277"/>
      <c r="C25" s="132">
        <v>3</v>
      </c>
      <c r="D25" s="132">
        <v>2</v>
      </c>
      <c r="E25" s="132">
        <v>1</v>
      </c>
      <c r="F25" s="132"/>
      <c r="G25" s="152">
        <f>Proposta!F36</f>
        <v>1890.2304757899997</v>
      </c>
      <c r="H25" s="158" t="s">
        <v>591</v>
      </c>
      <c r="I25" s="156">
        <v>3</v>
      </c>
      <c r="J25" s="136">
        <f>'2024'!O36</f>
        <v>2036.5864058224795</v>
      </c>
      <c r="K25" s="140">
        <f t="shared" si="0"/>
        <v>7.7427558124260942E-2</v>
      </c>
      <c r="L25" s="136">
        <f>'2025'!O36</f>
        <v>2219.8791823465031</v>
      </c>
      <c r="M25" s="140">
        <f t="shared" si="3"/>
        <v>9.0000000000000302E-2</v>
      </c>
      <c r="N25" s="136">
        <f>'2026'!O36</f>
        <v>2419.668308757688</v>
      </c>
      <c r="O25" s="140">
        <f t="shared" si="4"/>
        <v>8.9999999999999858E-2</v>
      </c>
    </row>
    <row r="26" spans="2:15" ht="14.5" customHeight="1" x14ac:dyDescent="0.25">
      <c r="B26" s="277"/>
      <c r="C26" s="132">
        <v>4</v>
      </c>
      <c r="D26" s="132">
        <v>3</v>
      </c>
      <c r="E26" s="132">
        <v>2</v>
      </c>
      <c r="F26" s="132">
        <v>1</v>
      </c>
      <c r="G26" s="152">
        <f>Proposta!F37</f>
        <v>1963.9494643458095</v>
      </c>
      <c r="H26" s="158" t="s">
        <v>591</v>
      </c>
      <c r="I26" s="156">
        <v>4</v>
      </c>
      <c r="J26" s="136">
        <f>'2024'!O37</f>
        <v>2116.0132756495559</v>
      </c>
      <c r="K26" s="140">
        <f t="shared" si="0"/>
        <v>7.7427558124260942E-2</v>
      </c>
      <c r="L26" s="136">
        <f>'2025'!O37</f>
        <v>2306.4544704580167</v>
      </c>
      <c r="M26" s="140">
        <f t="shared" si="3"/>
        <v>9.0000000000000302E-2</v>
      </c>
      <c r="N26" s="136">
        <f>'2026'!O37</f>
        <v>2514.0353727992378</v>
      </c>
      <c r="O26" s="140">
        <f t="shared" si="4"/>
        <v>8.9999999999999858E-2</v>
      </c>
    </row>
    <row r="27" spans="2:15" ht="14.5" customHeight="1" x14ac:dyDescent="0.25">
      <c r="B27" s="277"/>
      <c r="C27" s="132">
        <v>5</v>
      </c>
      <c r="D27" s="132">
        <v>4</v>
      </c>
      <c r="E27" s="132">
        <v>3</v>
      </c>
      <c r="F27" s="132">
        <v>2</v>
      </c>
      <c r="G27" s="152">
        <f>Proposta!F38</f>
        <v>2040.5434934552959</v>
      </c>
      <c r="H27" s="158" t="s">
        <v>591</v>
      </c>
      <c r="I27" s="156">
        <v>5</v>
      </c>
      <c r="J27" s="136">
        <f>'2024'!O38</f>
        <v>2198.5377933998884</v>
      </c>
      <c r="K27" s="140">
        <f t="shared" si="0"/>
        <v>7.7427558124260942E-2</v>
      </c>
      <c r="L27" s="136">
        <f>'2025'!O38</f>
        <v>2396.4061948058793</v>
      </c>
      <c r="M27" s="140">
        <f t="shared" si="3"/>
        <v>9.0000000000000524E-2</v>
      </c>
      <c r="N27" s="136">
        <f>'2026'!O38</f>
        <v>2612.0827523384078</v>
      </c>
      <c r="O27" s="140">
        <f t="shared" si="4"/>
        <v>8.9999999999999636E-2</v>
      </c>
    </row>
    <row r="28" spans="2:15" ht="14.5" customHeight="1" x14ac:dyDescent="0.25">
      <c r="B28" s="277"/>
      <c r="C28" s="132">
        <v>6</v>
      </c>
      <c r="D28" s="132">
        <v>5</v>
      </c>
      <c r="E28" s="132">
        <v>4</v>
      </c>
      <c r="F28" s="132">
        <v>3</v>
      </c>
      <c r="G28" s="152">
        <f>Proposta!F39</f>
        <v>2120.1246897000524</v>
      </c>
      <c r="H28" s="158" t="s">
        <v>591</v>
      </c>
      <c r="I28" s="156">
        <v>6</v>
      </c>
      <c r="J28" s="136">
        <f>'2024'!O39</f>
        <v>2284.2807673424841</v>
      </c>
      <c r="K28" s="140">
        <f t="shared" si="0"/>
        <v>7.7427558124260942E-2</v>
      </c>
      <c r="L28" s="136">
        <f>'2025'!O39</f>
        <v>2489.8660364033085</v>
      </c>
      <c r="M28" s="140">
        <f t="shared" si="3"/>
        <v>9.0000000000000302E-2</v>
      </c>
      <c r="N28" s="136">
        <f>'2026'!O39</f>
        <v>2713.9539796796053</v>
      </c>
      <c r="O28" s="140">
        <f t="shared" si="4"/>
        <v>8.9999999999999636E-2</v>
      </c>
    </row>
    <row r="29" spans="2:15" ht="14.5" customHeight="1" x14ac:dyDescent="0.25">
      <c r="B29" s="277"/>
      <c r="C29" s="132">
        <v>7</v>
      </c>
      <c r="D29" s="132">
        <v>6</v>
      </c>
      <c r="E29" s="132">
        <v>5</v>
      </c>
      <c r="F29" s="132">
        <v>4</v>
      </c>
      <c r="G29" s="152">
        <f>Proposta!F40</f>
        <v>2202.8095525983545</v>
      </c>
      <c r="H29" s="158" t="s">
        <v>591</v>
      </c>
      <c r="I29" s="156">
        <v>7</v>
      </c>
      <c r="J29" s="136">
        <f>'2024'!O40</f>
        <v>2373.3677172688408</v>
      </c>
      <c r="K29" s="140">
        <f t="shared" si="0"/>
        <v>7.7427558124260942E-2</v>
      </c>
      <c r="L29" s="136">
        <f>'2025'!O40</f>
        <v>2586.9708118230374</v>
      </c>
      <c r="M29" s="140">
        <f t="shared" si="3"/>
        <v>9.0000000000000302E-2</v>
      </c>
      <c r="N29" s="136">
        <f>'2026'!O40</f>
        <v>2819.7981848871095</v>
      </c>
      <c r="O29" s="140">
        <f t="shared" si="4"/>
        <v>8.9999999999999636E-2</v>
      </c>
    </row>
    <row r="30" spans="2:15" ht="14.5" customHeight="1" x14ac:dyDescent="0.25">
      <c r="B30" s="277"/>
      <c r="C30" s="132">
        <v>8</v>
      </c>
      <c r="D30" s="132">
        <v>7</v>
      </c>
      <c r="E30" s="132">
        <v>6</v>
      </c>
      <c r="F30" s="132">
        <v>5</v>
      </c>
      <c r="G30" s="152">
        <f>Proposta!F41</f>
        <v>2288.7191251496902</v>
      </c>
      <c r="H30" s="158" t="s">
        <v>591</v>
      </c>
      <c r="I30" s="156">
        <v>8</v>
      </c>
      <c r="J30" s="136">
        <f>'2024'!O41</f>
        <v>2465.9290582423255</v>
      </c>
      <c r="K30" s="140">
        <f t="shared" si="0"/>
        <v>7.7427558124260942E-2</v>
      </c>
      <c r="L30" s="136">
        <f>'2025'!O41</f>
        <v>2687.8626734841355</v>
      </c>
      <c r="M30" s="140">
        <f t="shared" si="3"/>
        <v>9.0000000000000302E-2</v>
      </c>
      <c r="N30" s="136">
        <f>'2026'!O41</f>
        <v>2929.7703140977064</v>
      </c>
      <c r="O30" s="140">
        <f t="shared" si="4"/>
        <v>8.9999999999999636E-2</v>
      </c>
    </row>
    <row r="31" spans="2:15" ht="14.5" customHeight="1" x14ac:dyDescent="0.25">
      <c r="B31" s="277"/>
      <c r="C31" s="132">
        <v>9</v>
      </c>
      <c r="D31" s="132">
        <v>8</v>
      </c>
      <c r="E31" s="132">
        <v>7</v>
      </c>
      <c r="F31" s="132">
        <v>6</v>
      </c>
      <c r="G31" s="152">
        <f>Proposta!F42</f>
        <v>2377.9791710305281</v>
      </c>
      <c r="H31" s="158" t="s">
        <v>591</v>
      </c>
      <c r="I31" s="156">
        <v>9</v>
      </c>
      <c r="J31" s="136">
        <f>'2024'!O42</f>
        <v>2562.100291513776</v>
      </c>
      <c r="K31" s="140">
        <f t="shared" si="0"/>
        <v>7.7427558124260942E-2</v>
      </c>
      <c r="L31" s="136">
        <f>'2025'!O42</f>
        <v>2792.6893177500165</v>
      </c>
      <c r="M31" s="140">
        <f t="shared" si="3"/>
        <v>9.0000000000000302E-2</v>
      </c>
      <c r="N31" s="136">
        <f>'2026'!O42</f>
        <v>3044.031356347517</v>
      </c>
      <c r="O31" s="140">
        <f t="shared" si="4"/>
        <v>8.9999999999999636E-2</v>
      </c>
    </row>
    <row r="32" spans="2:15" ht="14.5" customHeight="1" x14ac:dyDescent="0.25">
      <c r="B32" s="277"/>
      <c r="C32" s="132">
        <v>10</v>
      </c>
      <c r="D32" s="132">
        <v>9</v>
      </c>
      <c r="E32" s="132">
        <v>8</v>
      </c>
      <c r="F32" s="132">
        <v>7</v>
      </c>
      <c r="G32" s="152">
        <f>Proposta!F43</f>
        <v>2470.7203587007184</v>
      </c>
      <c r="H32" s="158" t="s">
        <v>591</v>
      </c>
      <c r="I32" s="156">
        <v>10</v>
      </c>
      <c r="J32" s="136">
        <f>'2024'!O43</f>
        <v>2662.022202882813</v>
      </c>
      <c r="K32" s="140">
        <f t="shared" si="0"/>
        <v>7.7427558124260942E-2</v>
      </c>
      <c r="L32" s="136">
        <f>'2025'!O43</f>
        <v>2901.6042011422669</v>
      </c>
      <c r="M32" s="140">
        <f t="shared" si="3"/>
        <v>9.0000000000000302E-2</v>
      </c>
      <c r="N32" s="136">
        <f>'2026'!O43</f>
        <v>3162.7485792450698</v>
      </c>
      <c r="O32" s="140">
        <f t="shared" si="4"/>
        <v>8.9999999999999636E-2</v>
      </c>
    </row>
    <row r="33" spans="2:15" ht="14.5" customHeight="1" x14ac:dyDescent="0.25">
      <c r="B33" s="277"/>
      <c r="C33" s="132">
        <v>11</v>
      </c>
      <c r="D33" s="132">
        <v>10</v>
      </c>
      <c r="E33" s="132">
        <v>9</v>
      </c>
      <c r="F33" s="132">
        <v>8</v>
      </c>
      <c r="G33" s="152">
        <f>Proposta!F44</f>
        <v>2567.0784526900461</v>
      </c>
      <c r="H33" s="158" t="s">
        <v>591</v>
      </c>
      <c r="I33" s="156">
        <v>11</v>
      </c>
      <c r="J33" s="136">
        <f>'2024'!O44</f>
        <v>2765.8410687952423</v>
      </c>
      <c r="K33" s="140">
        <f t="shared" si="0"/>
        <v>7.7427558124260942E-2</v>
      </c>
      <c r="L33" s="136">
        <f>'2025'!O44</f>
        <v>3014.7667649868149</v>
      </c>
      <c r="M33" s="140">
        <f t="shared" si="3"/>
        <v>9.0000000000000302E-2</v>
      </c>
      <c r="N33" s="136">
        <f>'2026'!O44</f>
        <v>3286.0957738356274</v>
      </c>
      <c r="O33" s="140">
        <f t="shared" si="4"/>
        <v>8.9999999999999636E-2</v>
      </c>
    </row>
    <row r="34" spans="2:15" ht="14.5" customHeight="1" x14ac:dyDescent="0.25">
      <c r="B34" s="277"/>
      <c r="C34" s="132">
        <v>12</v>
      </c>
      <c r="D34" s="132">
        <v>11</v>
      </c>
      <c r="E34" s="132">
        <v>10</v>
      </c>
      <c r="F34" s="132">
        <v>9</v>
      </c>
      <c r="G34" s="152">
        <f>Proposta!F45</f>
        <v>2667.1945123449577</v>
      </c>
      <c r="H34" s="158" t="s">
        <v>591</v>
      </c>
      <c r="I34" s="156">
        <v>12</v>
      </c>
      <c r="J34" s="136">
        <f>'2024'!O45</f>
        <v>2873.7088704782564</v>
      </c>
      <c r="K34" s="140">
        <f t="shared" si="0"/>
        <v>7.742755812426072E-2</v>
      </c>
      <c r="L34" s="136">
        <f>'2025'!O45</f>
        <v>3132.3426688213003</v>
      </c>
      <c r="M34" s="140">
        <f t="shared" si="3"/>
        <v>9.0000000000000302E-2</v>
      </c>
      <c r="N34" s="136">
        <f>'2026'!O45</f>
        <v>3414.2535090152164</v>
      </c>
      <c r="O34" s="140">
        <f t="shared" si="4"/>
        <v>8.9999999999999636E-2</v>
      </c>
    </row>
    <row r="35" spans="2:15" ht="14.5" customHeight="1" x14ac:dyDescent="0.25">
      <c r="B35" s="277"/>
      <c r="C35" s="132">
        <v>13</v>
      </c>
      <c r="D35" s="132">
        <v>12</v>
      </c>
      <c r="E35" s="132">
        <v>11</v>
      </c>
      <c r="F35" s="132">
        <v>10</v>
      </c>
      <c r="G35" s="152">
        <f>Proposta!F46</f>
        <v>2771.215098326411</v>
      </c>
      <c r="H35" s="158" t="s">
        <v>591</v>
      </c>
      <c r="I35" s="156">
        <v>13</v>
      </c>
      <c r="J35" s="136">
        <f>'2024'!O46</f>
        <v>2985.7835164269081</v>
      </c>
      <c r="K35" s="140">
        <f t="shared" si="0"/>
        <v>7.742755812426072E-2</v>
      </c>
      <c r="L35" s="136">
        <f>'2025'!O46</f>
        <v>3254.5040329053309</v>
      </c>
      <c r="M35" s="140">
        <f t="shared" si="3"/>
        <v>9.0000000000000302E-2</v>
      </c>
      <c r="N35" s="136">
        <f>'2026'!O46</f>
        <v>3547.4093958668095</v>
      </c>
      <c r="O35" s="140">
        <f t="shared" si="4"/>
        <v>8.9999999999999636E-2</v>
      </c>
    </row>
    <row r="36" spans="2:15" ht="14.5" customHeight="1" x14ac:dyDescent="0.25">
      <c r="B36" s="277"/>
      <c r="C36" s="132">
        <v>14</v>
      </c>
      <c r="D36" s="132">
        <v>13</v>
      </c>
      <c r="E36" s="132">
        <v>12</v>
      </c>
      <c r="F36" s="132">
        <v>11</v>
      </c>
      <c r="G36" s="152">
        <f>Proposta!F47</f>
        <v>2879.2924871611408</v>
      </c>
      <c r="H36" s="158" t="s">
        <v>591</v>
      </c>
      <c r="I36" s="156">
        <v>14</v>
      </c>
      <c r="J36" s="136">
        <f>'2024'!O47</f>
        <v>3102.2290735675574</v>
      </c>
      <c r="K36" s="140">
        <f t="shared" ref="K36:K67" si="5">J36/G36-1</f>
        <v>7.742755812426072E-2</v>
      </c>
      <c r="L36" s="136">
        <f>'2025'!O47</f>
        <v>3381.4296901886387</v>
      </c>
      <c r="M36" s="140">
        <f t="shared" si="3"/>
        <v>9.0000000000000302E-2</v>
      </c>
      <c r="N36" s="136">
        <f>'2026'!O47</f>
        <v>3685.7583623056148</v>
      </c>
      <c r="O36" s="140">
        <f t="shared" si="4"/>
        <v>8.9999999999999636E-2</v>
      </c>
    </row>
    <row r="37" spans="2:15" ht="14.5" customHeight="1" x14ac:dyDescent="0.25">
      <c r="B37" s="277"/>
      <c r="C37" s="132">
        <v>15</v>
      </c>
      <c r="D37" s="132">
        <v>14</v>
      </c>
      <c r="E37" s="132">
        <v>13</v>
      </c>
      <c r="F37" s="132">
        <v>12</v>
      </c>
      <c r="G37" s="152">
        <f>Proposta!F48</f>
        <v>2991.5848941604249</v>
      </c>
      <c r="H37" s="158" t="s">
        <v>591</v>
      </c>
      <c r="I37" s="156">
        <v>15</v>
      </c>
      <c r="J37" s="136">
        <f>'2024'!O48</f>
        <v>3223.2160074366921</v>
      </c>
      <c r="K37" s="140">
        <f t="shared" si="5"/>
        <v>7.7427558124260942E-2</v>
      </c>
      <c r="L37" s="136">
        <f>'2025'!O48</f>
        <v>3513.3054481059953</v>
      </c>
      <c r="M37" s="140">
        <f t="shared" si="3"/>
        <v>9.0000000000000302E-2</v>
      </c>
      <c r="N37" s="136">
        <f>'2026'!O48</f>
        <v>3829.5029384355335</v>
      </c>
      <c r="O37" s="140">
        <f t="shared" si="4"/>
        <v>8.9999999999999636E-2</v>
      </c>
    </row>
    <row r="38" spans="2:15" ht="14.5" customHeight="1" x14ac:dyDescent="0.25">
      <c r="B38" s="277"/>
      <c r="C38" s="132">
        <v>16</v>
      </c>
      <c r="D38" s="132">
        <v>15</v>
      </c>
      <c r="E38" s="132">
        <v>14</v>
      </c>
      <c r="F38" s="132">
        <v>13</v>
      </c>
      <c r="G38" s="152">
        <f>Proposta!F49</f>
        <v>3108.2567050326811</v>
      </c>
      <c r="H38" s="158" t="s">
        <v>591</v>
      </c>
      <c r="I38" s="156">
        <v>16</v>
      </c>
      <c r="J38" s="136">
        <f>'2024'!O49</f>
        <v>3348.9214317267229</v>
      </c>
      <c r="K38" s="140">
        <f t="shared" si="5"/>
        <v>7.7427558124260942E-2</v>
      </c>
      <c r="L38" s="136">
        <f>'2025'!O49</f>
        <v>3650.324360582129</v>
      </c>
      <c r="M38" s="140">
        <f t="shared" si="3"/>
        <v>9.0000000000000302E-2</v>
      </c>
      <c r="N38" s="136">
        <f>'2026'!O49</f>
        <v>3978.8535530345189</v>
      </c>
      <c r="O38" s="140">
        <f t="shared" si="4"/>
        <v>8.9999999999999636E-2</v>
      </c>
    </row>
    <row r="39" spans="2:15" ht="14.5" customHeight="1" x14ac:dyDescent="0.25">
      <c r="B39" s="277"/>
      <c r="C39" s="132"/>
      <c r="D39" s="132">
        <v>16</v>
      </c>
      <c r="E39" s="132">
        <v>15</v>
      </c>
      <c r="F39" s="132">
        <v>14</v>
      </c>
      <c r="G39" s="152">
        <f>Proposta!F50</f>
        <v>3229.4787165289554</v>
      </c>
      <c r="H39" s="158" t="s">
        <v>591</v>
      </c>
      <c r="I39" s="156">
        <v>17</v>
      </c>
      <c r="J39" s="136">
        <f>'2024'!O50</f>
        <v>3479.5293675640646</v>
      </c>
      <c r="K39" s="140">
        <f t="shared" si="5"/>
        <v>7.7427558124260942E-2</v>
      </c>
      <c r="L39" s="136">
        <f>'2025'!O50</f>
        <v>3792.6870106448318</v>
      </c>
      <c r="M39" s="140">
        <f t="shared" si="3"/>
        <v>9.0000000000000302E-2</v>
      </c>
      <c r="N39" s="136">
        <f>'2026'!O50</f>
        <v>4134.0288416028652</v>
      </c>
      <c r="O39" s="140">
        <f t="shared" si="4"/>
        <v>8.9999999999999636E-2</v>
      </c>
    </row>
    <row r="40" spans="2:15" ht="14.5" customHeight="1" x14ac:dyDescent="0.25">
      <c r="B40" s="277"/>
      <c r="C40" s="132"/>
      <c r="D40" s="132"/>
      <c r="E40" s="132">
        <v>16</v>
      </c>
      <c r="F40" s="132">
        <v>15</v>
      </c>
      <c r="G40" s="152">
        <f>Proposta!F51</f>
        <v>3355.4283864735844</v>
      </c>
      <c r="H40" s="158" t="s">
        <v>591</v>
      </c>
      <c r="I40" s="156">
        <v>18</v>
      </c>
      <c r="J40" s="136">
        <f>'2024'!O51</f>
        <v>3615.231012899063</v>
      </c>
      <c r="K40" s="140">
        <f t="shared" si="5"/>
        <v>7.7427558124260942E-2</v>
      </c>
      <c r="L40" s="136">
        <f>'2025'!O51</f>
        <v>3940.6018040599802</v>
      </c>
      <c r="M40" s="140">
        <f t="shared" si="3"/>
        <v>9.0000000000000524E-2</v>
      </c>
      <c r="N40" s="136">
        <f>'2026'!O51</f>
        <v>4295.2559664253768</v>
      </c>
      <c r="O40" s="140">
        <f t="shared" si="4"/>
        <v>8.9999999999999636E-2</v>
      </c>
    </row>
    <row r="41" spans="2:15" ht="14.5" customHeight="1" thickBot="1" x14ac:dyDescent="0.3">
      <c r="B41" s="278"/>
      <c r="C41" s="134"/>
      <c r="D41" s="134"/>
      <c r="E41" s="134"/>
      <c r="F41" s="134">
        <v>16</v>
      </c>
      <c r="G41" s="153">
        <f>Proposta!F52</f>
        <v>3486.2900935460539</v>
      </c>
      <c r="H41" s="158" t="s">
        <v>591</v>
      </c>
      <c r="I41" s="157">
        <v>19</v>
      </c>
      <c r="J41" s="137">
        <f>'2024'!O52</f>
        <v>3756.2250224021263</v>
      </c>
      <c r="K41" s="141">
        <f t="shared" si="5"/>
        <v>7.7427558124260942E-2</v>
      </c>
      <c r="L41" s="137">
        <f>'2025'!O52</f>
        <v>4094.2852744183192</v>
      </c>
      <c r="M41" s="141">
        <f t="shared" si="3"/>
        <v>9.0000000000000302E-2</v>
      </c>
      <c r="N41" s="137">
        <f>'2026'!O52</f>
        <v>4462.7709491159658</v>
      </c>
      <c r="O41" s="141">
        <f t="shared" si="4"/>
        <v>8.9999999999999414E-2</v>
      </c>
    </row>
    <row r="42" spans="2:15" ht="14.5" customHeight="1" x14ac:dyDescent="0.25">
      <c r="B42" s="276" t="s">
        <v>14</v>
      </c>
      <c r="C42" s="133">
        <v>1</v>
      </c>
      <c r="D42" s="133"/>
      <c r="E42" s="133"/>
      <c r="F42" s="133"/>
      <c r="G42" s="151">
        <f>Proposta!F53</f>
        <v>2120.13</v>
      </c>
      <c r="H42" s="158" t="s">
        <v>591</v>
      </c>
      <c r="I42" s="155">
        <v>1</v>
      </c>
      <c r="J42" s="135">
        <f>'2024'!O53</f>
        <v>2358.2060999999999</v>
      </c>
      <c r="K42" s="139">
        <f t="shared" si="5"/>
        <v>0.1122931612684126</v>
      </c>
      <c r="L42" s="135">
        <f>'2025'!O53</f>
        <v>2570.444649</v>
      </c>
      <c r="M42" s="139">
        <f>L42/J42-1</f>
        <v>9.000000000000008E-2</v>
      </c>
      <c r="N42" s="135">
        <f>'2026'!O53</f>
        <v>2801.7846674100001</v>
      </c>
      <c r="O42" s="139">
        <f>N42/L42-1</f>
        <v>9.000000000000008E-2</v>
      </c>
    </row>
    <row r="43" spans="2:15" ht="14.5" customHeight="1" x14ac:dyDescent="0.25">
      <c r="B43" s="277"/>
      <c r="C43" s="132">
        <v>2</v>
      </c>
      <c r="D43" s="132">
        <v>1</v>
      </c>
      <c r="E43" s="132"/>
      <c r="F43" s="132"/>
      <c r="G43" s="152">
        <f>Proposta!F54</f>
        <v>2202.8150700000001</v>
      </c>
      <c r="H43" s="158" t="s">
        <v>591</v>
      </c>
      <c r="I43" s="156">
        <v>2</v>
      </c>
      <c r="J43" s="136">
        <f>'2024'!O54</f>
        <v>2450.1761378999995</v>
      </c>
      <c r="K43" s="140">
        <f t="shared" si="5"/>
        <v>0.1122931612684126</v>
      </c>
      <c r="L43" s="136">
        <f>'2025'!O54</f>
        <v>2670.6919903109997</v>
      </c>
      <c r="M43" s="140">
        <f t="shared" ref="M43:M60" si="6">L43/J43-1</f>
        <v>9.000000000000008E-2</v>
      </c>
      <c r="N43" s="136">
        <f>'2026'!O54</f>
        <v>2911.0542694389901</v>
      </c>
      <c r="O43" s="140">
        <f t="shared" ref="O43:O60" si="7">N43/L43-1</f>
        <v>9.000000000000008E-2</v>
      </c>
    </row>
    <row r="44" spans="2:15" ht="14.5" customHeight="1" x14ac:dyDescent="0.25">
      <c r="B44" s="277"/>
      <c r="C44" s="132">
        <v>3</v>
      </c>
      <c r="D44" s="132">
        <v>2</v>
      </c>
      <c r="E44" s="132">
        <v>1</v>
      </c>
      <c r="F44" s="132"/>
      <c r="G44" s="152">
        <f>Proposta!F55</f>
        <v>2288.7248577300002</v>
      </c>
      <c r="H44" s="158" t="s">
        <v>591</v>
      </c>
      <c r="I44" s="156">
        <v>3</v>
      </c>
      <c r="J44" s="136">
        <f>'2024'!O55</f>
        <v>2545.7330072780992</v>
      </c>
      <c r="K44" s="140">
        <f t="shared" si="5"/>
        <v>0.11229316126841238</v>
      </c>
      <c r="L44" s="136">
        <f>'2025'!O55</f>
        <v>2774.8489779331285</v>
      </c>
      <c r="M44" s="140">
        <f t="shared" si="6"/>
        <v>9.000000000000008E-2</v>
      </c>
      <c r="N44" s="136">
        <f>'2026'!O55</f>
        <v>3024.5853859471104</v>
      </c>
      <c r="O44" s="140">
        <f t="shared" si="7"/>
        <v>9.000000000000008E-2</v>
      </c>
    </row>
    <row r="45" spans="2:15" ht="14.5" customHeight="1" x14ac:dyDescent="0.25">
      <c r="B45" s="277"/>
      <c r="C45" s="132">
        <v>4</v>
      </c>
      <c r="D45" s="132">
        <v>3</v>
      </c>
      <c r="E45" s="132">
        <v>2</v>
      </c>
      <c r="F45" s="132">
        <v>1</v>
      </c>
      <c r="G45" s="152">
        <f>Proposta!F56</f>
        <v>2377.98512718147</v>
      </c>
      <c r="H45" s="158" t="s">
        <v>591</v>
      </c>
      <c r="I45" s="156">
        <v>4</v>
      </c>
      <c r="J45" s="136">
        <f>'2024'!O56</f>
        <v>2645.0165945619447</v>
      </c>
      <c r="K45" s="140">
        <f t="shared" si="5"/>
        <v>0.11229316126841216</v>
      </c>
      <c r="L45" s="136">
        <f>'2025'!O56</f>
        <v>2883.0680880725204</v>
      </c>
      <c r="M45" s="140">
        <f t="shared" si="6"/>
        <v>9.0000000000000302E-2</v>
      </c>
      <c r="N45" s="136">
        <f>'2026'!O56</f>
        <v>3142.5442159990475</v>
      </c>
      <c r="O45" s="140">
        <f t="shared" si="7"/>
        <v>9.000000000000008E-2</v>
      </c>
    </row>
    <row r="46" spans="2:15" ht="14.5" customHeight="1" x14ac:dyDescent="0.25">
      <c r="B46" s="277"/>
      <c r="C46" s="132">
        <v>5</v>
      </c>
      <c r="D46" s="132">
        <v>4</v>
      </c>
      <c r="E46" s="132">
        <v>3</v>
      </c>
      <c r="F46" s="132">
        <v>2</v>
      </c>
      <c r="G46" s="152">
        <f>Proposta!F57</f>
        <v>2470.7265471415471</v>
      </c>
      <c r="H46" s="158" t="s">
        <v>591</v>
      </c>
      <c r="I46" s="156">
        <v>5</v>
      </c>
      <c r="J46" s="136">
        <f>'2024'!O57</f>
        <v>2748.1722417498604</v>
      </c>
      <c r="K46" s="140">
        <f t="shared" si="5"/>
        <v>0.11229316126841238</v>
      </c>
      <c r="L46" s="136">
        <f>'2025'!O57</f>
        <v>2995.5077435073486</v>
      </c>
      <c r="M46" s="140">
        <f t="shared" si="6"/>
        <v>9.0000000000000302E-2</v>
      </c>
      <c r="N46" s="136">
        <f>'2026'!O57</f>
        <v>3265.1034404230099</v>
      </c>
      <c r="O46" s="140">
        <f t="shared" si="7"/>
        <v>9.000000000000008E-2</v>
      </c>
    </row>
    <row r="47" spans="2:15" ht="14.5" customHeight="1" x14ac:dyDescent="0.25">
      <c r="B47" s="277"/>
      <c r="C47" s="132">
        <v>6</v>
      </c>
      <c r="D47" s="132">
        <v>5</v>
      </c>
      <c r="E47" s="132">
        <v>4</v>
      </c>
      <c r="F47" s="132">
        <v>3</v>
      </c>
      <c r="G47" s="152">
        <f>Proposta!F58</f>
        <v>2567.0848824800673</v>
      </c>
      <c r="H47" s="158" t="s">
        <v>591</v>
      </c>
      <c r="I47" s="156">
        <v>6</v>
      </c>
      <c r="J47" s="136">
        <f>'2024'!O58</f>
        <v>2855.3509591781049</v>
      </c>
      <c r="K47" s="140">
        <f t="shared" si="5"/>
        <v>0.11229316126841238</v>
      </c>
      <c r="L47" s="136">
        <f>'2025'!O58</f>
        <v>3112.3325455041349</v>
      </c>
      <c r="M47" s="140">
        <f t="shared" si="6"/>
        <v>9.0000000000000302E-2</v>
      </c>
      <c r="N47" s="136">
        <f>'2026'!O58</f>
        <v>3392.442474599507</v>
      </c>
      <c r="O47" s="140">
        <f t="shared" si="7"/>
        <v>9.000000000000008E-2</v>
      </c>
    </row>
    <row r="48" spans="2:15" ht="14.5" customHeight="1" x14ac:dyDescent="0.25">
      <c r="B48" s="277"/>
      <c r="C48" s="132">
        <v>7</v>
      </c>
      <c r="D48" s="132">
        <v>6</v>
      </c>
      <c r="E48" s="132">
        <v>5</v>
      </c>
      <c r="F48" s="132">
        <v>4</v>
      </c>
      <c r="G48" s="152">
        <f>Proposta!F59</f>
        <v>2667.20119289679</v>
      </c>
      <c r="H48" s="158" t="s">
        <v>591</v>
      </c>
      <c r="I48" s="156">
        <v>7</v>
      </c>
      <c r="J48" s="136">
        <f>'2024'!O59</f>
        <v>2966.7096465860509</v>
      </c>
      <c r="K48" s="140">
        <f t="shared" si="5"/>
        <v>0.11229316126841238</v>
      </c>
      <c r="L48" s="136">
        <f>'2025'!O59</f>
        <v>3233.7135147787958</v>
      </c>
      <c r="M48" s="140">
        <f t="shared" si="6"/>
        <v>9.000000000000008E-2</v>
      </c>
      <c r="N48" s="136">
        <f>'2026'!O59</f>
        <v>3524.7477311088874</v>
      </c>
      <c r="O48" s="140">
        <f t="shared" si="7"/>
        <v>9.000000000000008E-2</v>
      </c>
    </row>
    <row r="49" spans="2:15" ht="14.5" customHeight="1" x14ac:dyDescent="0.25">
      <c r="B49" s="277"/>
      <c r="C49" s="132">
        <v>8</v>
      </c>
      <c r="D49" s="132">
        <v>7</v>
      </c>
      <c r="E49" s="132">
        <v>6</v>
      </c>
      <c r="F49" s="132">
        <v>5</v>
      </c>
      <c r="G49" s="152">
        <f>Proposta!F60</f>
        <v>2771.2220394197648</v>
      </c>
      <c r="H49" s="158" t="s">
        <v>591</v>
      </c>
      <c r="I49" s="156">
        <v>8</v>
      </c>
      <c r="J49" s="136">
        <f>'2024'!O60</f>
        <v>3082.4113228029069</v>
      </c>
      <c r="K49" s="140">
        <f t="shared" si="5"/>
        <v>0.11229316126841238</v>
      </c>
      <c r="L49" s="136">
        <f>'2025'!O60</f>
        <v>3359.8283418551687</v>
      </c>
      <c r="M49" s="140">
        <f t="shared" si="6"/>
        <v>9.000000000000008E-2</v>
      </c>
      <c r="N49" s="136">
        <f>'2026'!O60</f>
        <v>3662.2128926221335</v>
      </c>
      <c r="O49" s="140">
        <f t="shared" si="7"/>
        <v>8.9999999999999858E-2</v>
      </c>
    </row>
    <row r="50" spans="2:15" ht="14.5" customHeight="1" x14ac:dyDescent="0.25">
      <c r="B50" s="277"/>
      <c r="C50" s="132">
        <v>9</v>
      </c>
      <c r="D50" s="132">
        <v>8</v>
      </c>
      <c r="E50" s="132">
        <v>7</v>
      </c>
      <c r="F50" s="132">
        <v>6</v>
      </c>
      <c r="G50" s="152">
        <f>Proposta!F61</f>
        <v>2879.2996989571352</v>
      </c>
      <c r="H50" s="158" t="s">
        <v>591</v>
      </c>
      <c r="I50" s="156">
        <v>9</v>
      </c>
      <c r="J50" s="136">
        <f>'2024'!O61</f>
        <v>3202.62536439222</v>
      </c>
      <c r="K50" s="140">
        <f t="shared" si="5"/>
        <v>0.11229316126841238</v>
      </c>
      <c r="L50" s="136">
        <f>'2025'!O61</f>
        <v>3490.8616471875198</v>
      </c>
      <c r="M50" s="140">
        <f t="shared" si="6"/>
        <v>9.000000000000008E-2</v>
      </c>
      <c r="N50" s="136">
        <f>'2026'!O61</f>
        <v>3805.0391954343963</v>
      </c>
      <c r="O50" s="140">
        <f t="shared" si="7"/>
        <v>8.9999999999999858E-2</v>
      </c>
    </row>
    <row r="51" spans="2:15" ht="14.5" customHeight="1" x14ac:dyDescent="0.25">
      <c r="B51" s="277"/>
      <c r="C51" s="132">
        <v>10</v>
      </c>
      <c r="D51" s="132">
        <v>9</v>
      </c>
      <c r="E51" s="132">
        <v>8</v>
      </c>
      <c r="F51" s="132">
        <v>7</v>
      </c>
      <c r="G51" s="152">
        <f>Proposta!F62</f>
        <v>2991.5923872164631</v>
      </c>
      <c r="H51" s="158" t="s">
        <v>591</v>
      </c>
      <c r="I51" s="156">
        <v>10</v>
      </c>
      <c r="J51" s="136">
        <f>'2024'!O62</f>
        <v>3327.5277536035164</v>
      </c>
      <c r="K51" s="140">
        <f t="shared" si="5"/>
        <v>0.11229316126841238</v>
      </c>
      <c r="L51" s="136">
        <f>'2025'!O62</f>
        <v>3627.0052514278327</v>
      </c>
      <c r="M51" s="140">
        <f t="shared" si="6"/>
        <v>8.9999999999999858E-2</v>
      </c>
      <c r="N51" s="136">
        <f>'2026'!O62</f>
        <v>3953.4357240563377</v>
      </c>
      <c r="O51" s="140">
        <f t="shared" si="7"/>
        <v>9.000000000000008E-2</v>
      </c>
    </row>
    <row r="52" spans="2:15" ht="14.5" customHeight="1" x14ac:dyDescent="0.25">
      <c r="B52" s="277"/>
      <c r="C52" s="132">
        <v>11</v>
      </c>
      <c r="D52" s="132">
        <v>10</v>
      </c>
      <c r="E52" s="132">
        <v>9</v>
      </c>
      <c r="F52" s="132">
        <v>8</v>
      </c>
      <c r="G52" s="152">
        <f>Proposta!F63</f>
        <v>3108.2644903179048</v>
      </c>
      <c r="H52" s="158" t="s">
        <v>591</v>
      </c>
      <c r="I52" s="156">
        <v>11</v>
      </c>
      <c r="J52" s="136">
        <f>'2024'!O63</f>
        <v>3457.3013359940533</v>
      </c>
      <c r="K52" s="140">
        <f t="shared" si="5"/>
        <v>0.1122931612684126</v>
      </c>
      <c r="L52" s="136">
        <f>'2025'!O63</f>
        <v>3768.4584562335181</v>
      </c>
      <c r="M52" s="140">
        <f t="shared" si="6"/>
        <v>9.000000000000008E-2</v>
      </c>
      <c r="N52" s="136">
        <f>'2026'!O63</f>
        <v>4107.6197172945349</v>
      </c>
      <c r="O52" s="140">
        <f t="shared" si="7"/>
        <v>9.000000000000008E-2</v>
      </c>
    </row>
    <row r="53" spans="2:15" ht="14.5" customHeight="1" x14ac:dyDescent="0.25">
      <c r="B53" s="277"/>
      <c r="C53" s="132">
        <v>12</v>
      </c>
      <c r="D53" s="132">
        <v>11</v>
      </c>
      <c r="E53" s="132">
        <v>10</v>
      </c>
      <c r="F53" s="132">
        <v>9</v>
      </c>
      <c r="G53" s="152">
        <f>Proposta!F64</f>
        <v>3229.4868054403028</v>
      </c>
      <c r="H53" s="158" t="s">
        <v>591</v>
      </c>
      <c r="I53" s="156">
        <v>12</v>
      </c>
      <c r="J53" s="136">
        <f>'2024'!O64</f>
        <v>3592.1360880978209</v>
      </c>
      <c r="K53" s="140">
        <f t="shared" si="5"/>
        <v>0.11229316126841238</v>
      </c>
      <c r="L53" s="136">
        <f>'2025'!O64</f>
        <v>3915.4283360266249</v>
      </c>
      <c r="M53" s="140">
        <f t="shared" si="6"/>
        <v>9.000000000000008E-2</v>
      </c>
      <c r="N53" s="136">
        <f>'2026'!O64</f>
        <v>4267.8168862690218</v>
      </c>
      <c r="O53" s="140">
        <f t="shared" si="7"/>
        <v>9.000000000000008E-2</v>
      </c>
    </row>
    <row r="54" spans="2:15" ht="14.5" customHeight="1" x14ac:dyDescent="0.25">
      <c r="B54" s="277"/>
      <c r="C54" s="132">
        <v>13</v>
      </c>
      <c r="D54" s="132">
        <v>12</v>
      </c>
      <c r="E54" s="132">
        <v>11</v>
      </c>
      <c r="F54" s="132">
        <v>10</v>
      </c>
      <c r="G54" s="152">
        <f>Proposta!F65</f>
        <v>3355.4367908524741</v>
      </c>
      <c r="H54" s="158" t="s">
        <v>591</v>
      </c>
      <c r="I54" s="156">
        <v>13</v>
      </c>
      <c r="J54" s="136">
        <f>'2024'!O65</f>
        <v>3732.2293955336359</v>
      </c>
      <c r="K54" s="140">
        <f t="shared" si="5"/>
        <v>0.1122931612684126</v>
      </c>
      <c r="L54" s="136">
        <f>'2025'!O65</f>
        <v>4068.1300411316629</v>
      </c>
      <c r="M54" s="140">
        <f t="shared" si="6"/>
        <v>8.9999999999999858E-2</v>
      </c>
      <c r="N54" s="136">
        <f>'2026'!O65</f>
        <v>4434.2617448335131</v>
      </c>
      <c r="O54" s="140">
        <f t="shared" si="7"/>
        <v>9.000000000000008E-2</v>
      </c>
    </row>
    <row r="55" spans="2:15" ht="14.5" customHeight="1" x14ac:dyDescent="0.25">
      <c r="B55" s="277"/>
      <c r="C55" s="132">
        <v>14</v>
      </c>
      <c r="D55" s="132">
        <v>13</v>
      </c>
      <c r="E55" s="132">
        <v>12</v>
      </c>
      <c r="F55" s="132">
        <v>11</v>
      </c>
      <c r="G55" s="152">
        <f>Proposta!F66</f>
        <v>3486.2988256957206</v>
      </c>
      <c r="H55" s="158" t="s">
        <v>591</v>
      </c>
      <c r="I55" s="156">
        <v>14</v>
      </c>
      <c r="J55" s="136">
        <f>'2024'!O66</f>
        <v>3877.7863419594473</v>
      </c>
      <c r="K55" s="140">
        <f t="shared" si="5"/>
        <v>0.1122931612684126</v>
      </c>
      <c r="L55" s="136">
        <f>'2025'!O66</f>
        <v>4226.7871127357976</v>
      </c>
      <c r="M55" s="140">
        <f t="shared" si="6"/>
        <v>9.000000000000008E-2</v>
      </c>
      <c r="N55" s="136">
        <f>'2026'!O66</f>
        <v>4607.1979528820202</v>
      </c>
      <c r="O55" s="140">
        <f t="shared" si="7"/>
        <v>9.0000000000000302E-2</v>
      </c>
    </row>
    <row r="56" spans="2:15" ht="14.5" customHeight="1" x14ac:dyDescent="0.25">
      <c r="B56" s="277"/>
      <c r="C56" s="132">
        <v>15</v>
      </c>
      <c r="D56" s="132">
        <v>14</v>
      </c>
      <c r="E56" s="132">
        <v>13</v>
      </c>
      <c r="F56" s="132">
        <v>12</v>
      </c>
      <c r="G56" s="152">
        <f>Proposta!F67</f>
        <v>3622.2644798978536</v>
      </c>
      <c r="H56" s="158" t="s">
        <v>591</v>
      </c>
      <c r="I56" s="156">
        <v>15</v>
      </c>
      <c r="J56" s="136">
        <f>'2024'!O67</f>
        <v>4029.0200092958653</v>
      </c>
      <c r="K56" s="140">
        <f t="shared" si="5"/>
        <v>0.11229316126841238</v>
      </c>
      <c r="L56" s="136">
        <f>'2025'!O67</f>
        <v>4391.6318101324932</v>
      </c>
      <c r="M56" s="140">
        <f t="shared" si="6"/>
        <v>9.000000000000008E-2</v>
      </c>
      <c r="N56" s="136">
        <f>'2026'!O67</f>
        <v>4786.878673044419</v>
      </c>
      <c r="O56" s="140">
        <f t="shared" si="7"/>
        <v>9.0000000000000302E-2</v>
      </c>
    </row>
    <row r="57" spans="2:15" ht="14.5" customHeight="1" x14ac:dyDescent="0.25">
      <c r="B57" s="277"/>
      <c r="C57" s="132">
        <v>16</v>
      </c>
      <c r="D57" s="132">
        <v>15</v>
      </c>
      <c r="E57" s="132">
        <v>14</v>
      </c>
      <c r="F57" s="132">
        <v>13</v>
      </c>
      <c r="G57" s="152">
        <f>Proposta!F68</f>
        <v>3763.5327946138696</v>
      </c>
      <c r="H57" s="158" t="s">
        <v>591</v>
      </c>
      <c r="I57" s="156">
        <v>16</v>
      </c>
      <c r="J57" s="136">
        <f>'2024'!O68</f>
        <v>4186.1517896584037</v>
      </c>
      <c r="K57" s="140">
        <f t="shared" si="5"/>
        <v>0.11229316126841238</v>
      </c>
      <c r="L57" s="136">
        <f>'2025'!O68</f>
        <v>4562.9054507276605</v>
      </c>
      <c r="M57" s="140">
        <f t="shared" si="6"/>
        <v>9.000000000000008E-2</v>
      </c>
      <c r="N57" s="136">
        <f>'2026'!O68</f>
        <v>4973.5669412931511</v>
      </c>
      <c r="O57" s="140">
        <f t="shared" si="7"/>
        <v>9.0000000000000302E-2</v>
      </c>
    </row>
    <row r="58" spans="2:15" ht="14.5" customHeight="1" x14ac:dyDescent="0.25">
      <c r="B58" s="277"/>
      <c r="C58" s="132"/>
      <c r="D58" s="132">
        <v>16</v>
      </c>
      <c r="E58" s="132">
        <v>15</v>
      </c>
      <c r="F58" s="132">
        <v>14</v>
      </c>
      <c r="G58" s="152">
        <f>Proposta!F69</f>
        <v>3910.3105736038101</v>
      </c>
      <c r="H58" s="158" t="s">
        <v>591</v>
      </c>
      <c r="I58" s="156">
        <v>17</v>
      </c>
      <c r="J58" s="136">
        <f>'2024'!O69</f>
        <v>4349.4117094550811</v>
      </c>
      <c r="K58" s="140">
        <f t="shared" si="5"/>
        <v>0.11229316126841238</v>
      </c>
      <c r="L58" s="136">
        <f>'2025'!O69</f>
        <v>4740.8587633060388</v>
      </c>
      <c r="M58" s="140">
        <f t="shared" si="6"/>
        <v>9.000000000000008E-2</v>
      </c>
      <c r="N58" s="136">
        <f>'2026'!O69</f>
        <v>5167.5360520035838</v>
      </c>
      <c r="O58" s="140">
        <f t="shared" si="7"/>
        <v>9.0000000000000302E-2</v>
      </c>
    </row>
    <row r="59" spans="2:15" ht="14.5" customHeight="1" x14ac:dyDescent="0.25">
      <c r="B59" s="277"/>
      <c r="C59" s="132"/>
      <c r="D59" s="132"/>
      <c r="E59" s="132">
        <v>16</v>
      </c>
      <c r="F59" s="132">
        <v>15</v>
      </c>
      <c r="G59" s="152">
        <f>Proposta!F70</f>
        <v>4062.8126859743584</v>
      </c>
      <c r="H59" s="158" t="s">
        <v>591</v>
      </c>
      <c r="I59" s="156">
        <v>18</v>
      </c>
      <c r="J59" s="136">
        <f>'2024'!O70</f>
        <v>4519.0387661238292</v>
      </c>
      <c r="K59" s="140">
        <f t="shared" si="5"/>
        <v>0.1122931612684126</v>
      </c>
      <c r="L59" s="136">
        <f>'2025'!O70</f>
        <v>4925.7522550749736</v>
      </c>
      <c r="M59" s="140">
        <f t="shared" si="6"/>
        <v>8.9999999999999858E-2</v>
      </c>
      <c r="N59" s="136">
        <f>'2026'!O70</f>
        <v>5369.0699580317232</v>
      </c>
      <c r="O59" s="140">
        <f t="shared" si="7"/>
        <v>9.0000000000000302E-2</v>
      </c>
    </row>
    <row r="60" spans="2:15" ht="14.5" customHeight="1" thickBot="1" x14ac:dyDescent="0.3">
      <c r="B60" s="278"/>
      <c r="C60" s="134"/>
      <c r="D60" s="134"/>
      <c r="E60" s="134"/>
      <c r="F60" s="134">
        <v>16</v>
      </c>
      <c r="G60" s="153">
        <f>Proposta!F71</f>
        <v>4221.2623807273576</v>
      </c>
      <c r="H60" s="158" t="s">
        <v>591</v>
      </c>
      <c r="I60" s="157">
        <v>19</v>
      </c>
      <c r="J60" s="137">
        <f>'2024'!O71</f>
        <v>4695.2812780026579</v>
      </c>
      <c r="K60" s="141">
        <f t="shared" si="5"/>
        <v>0.1122931612684126</v>
      </c>
      <c r="L60" s="137">
        <f>'2025'!O71</f>
        <v>5117.856593022897</v>
      </c>
      <c r="M60" s="141">
        <f t="shared" si="6"/>
        <v>8.9999999999999858E-2</v>
      </c>
      <c r="N60" s="137">
        <f>'2026'!O71</f>
        <v>5578.46368639496</v>
      </c>
      <c r="O60" s="141">
        <f t="shared" si="7"/>
        <v>9.0000000000000524E-2</v>
      </c>
    </row>
    <row r="61" spans="2:15" ht="14.5" customHeight="1" x14ac:dyDescent="0.25">
      <c r="B61" s="276" t="s">
        <v>15</v>
      </c>
      <c r="C61" s="133">
        <v>1</v>
      </c>
      <c r="D61" s="133"/>
      <c r="E61" s="133"/>
      <c r="F61" s="133"/>
      <c r="G61" s="151">
        <f>Proposta!F72</f>
        <v>2667.19</v>
      </c>
      <c r="H61" s="158" t="s">
        <v>591</v>
      </c>
      <c r="I61" s="155">
        <v>1</v>
      </c>
      <c r="J61" s="135">
        <f>'2024'!O72</f>
        <v>2829.8473199999999</v>
      </c>
      <c r="K61" s="139">
        <f t="shared" si="5"/>
        <v>6.0984526786618032E-2</v>
      </c>
      <c r="L61" s="135">
        <f>'2025'!O72</f>
        <v>3084.5335787999998</v>
      </c>
      <c r="M61" s="139">
        <f>L61/J61-1</f>
        <v>9.000000000000008E-2</v>
      </c>
      <c r="N61" s="135">
        <f>'2026'!O72</f>
        <v>3362.141600892</v>
      </c>
      <c r="O61" s="139">
        <f>N61/L61-1</f>
        <v>9.000000000000008E-2</v>
      </c>
    </row>
    <row r="62" spans="2:15" ht="14.5" customHeight="1" x14ac:dyDescent="0.25">
      <c r="B62" s="277"/>
      <c r="C62" s="132">
        <v>2</v>
      </c>
      <c r="D62" s="132">
        <v>1</v>
      </c>
      <c r="E62" s="132"/>
      <c r="F62" s="132"/>
      <c r="G62" s="152">
        <f>Proposta!F73</f>
        <v>2771.2104099999997</v>
      </c>
      <c r="H62" s="158" t="s">
        <v>591</v>
      </c>
      <c r="I62" s="156">
        <v>2</v>
      </c>
      <c r="J62" s="136">
        <f>'2024'!O73</f>
        <v>2940.2113654799996</v>
      </c>
      <c r="K62" s="140">
        <f t="shared" si="5"/>
        <v>6.0984526786618032E-2</v>
      </c>
      <c r="L62" s="136">
        <f>'2025'!O73</f>
        <v>3204.8303883731996</v>
      </c>
      <c r="M62" s="140">
        <f t="shared" ref="M62:M79" si="8">L62/J62-1</f>
        <v>9.000000000000008E-2</v>
      </c>
      <c r="N62" s="136">
        <f>'2026'!O73</f>
        <v>3493.2651233267879</v>
      </c>
      <c r="O62" s="140">
        <f t="shared" ref="O62:O79" si="9">N62/L62-1</f>
        <v>9.000000000000008E-2</v>
      </c>
    </row>
    <row r="63" spans="2:15" ht="14.5" customHeight="1" x14ac:dyDescent="0.25">
      <c r="B63" s="277"/>
      <c r="C63" s="132">
        <v>3</v>
      </c>
      <c r="D63" s="132">
        <v>2</v>
      </c>
      <c r="E63" s="132">
        <v>1</v>
      </c>
      <c r="F63" s="132"/>
      <c r="G63" s="152">
        <f>Proposta!F74</f>
        <v>2879.2876159899993</v>
      </c>
      <c r="H63" s="158" t="s">
        <v>591</v>
      </c>
      <c r="I63" s="156">
        <v>3</v>
      </c>
      <c r="J63" s="136">
        <f>'2024'!O74</f>
        <v>3054.8796087337191</v>
      </c>
      <c r="K63" s="140">
        <f t="shared" si="5"/>
        <v>6.0984526786618032E-2</v>
      </c>
      <c r="L63" s="136">
        <f>'2025'!O74</f>
        <v>3329.8187735197544</v>
      </c>
      <c r="M63" s="140">
        <f t="shared" si="8"/>
        <v>9.000000000000008E-2</v>
      </c>
      <c r="N63" s="136">
        <f>'2026'!O74</f>
        <v>3629.5024631365322</v>
      </c>
      <c r="O63" s="140">
        <f t="shared" si="9"/>
        <v>9.000000000000008E-2</v>
      </c>
    </row>
    <row r="64" spans="2:15" ht="14.5" customHeight="1" x14ac:dyDescent="0.25">
      <c r="B64" s="277"/>
      <c r="C64" s="132">
        <v>4</v>
      </c>
      <c r="D64" s="132">
        <v>3</v>
      </c>
      <c r="E64" s="132">
        <v>2</v>
      </c>
      <c r="F64" s="132">
        <v>1</v>
      </c>
      <c r="G64" s="152">
        <f>Proposta!F75</f>
        <v>2991.579833013609</v>
      </c>
      <c r="H64" s="158" t="s">
        <v>591</v>
      </c>
      <c r="I64" s="156">
        <v>4</v>
      </c>
      <c r="J64" s="136">
        <f>'2024'!O75</f>
        <v>3174.0199134743339</v>
      </c>
      <c r="K64" s="140">
        <f t="shared" si="5"/>
        <v>6.0984526786618032E-2</v>
      </c>
      <c r="L64" s="136">
        <f>'2025'!O75</f>
        <v>3459.6817056870245</v>
      </c>
      <c r="M64" s="140">
        <f t="shared" si="8"/>
        <v>9.0000000000000302E-2</v>
      </c>
      <c r="N64" s="136">
        <f>'2026'!O75</f>
        <v>3771.0530591988568</v>
      </c>
      <c r="O64" s="140">
        <f t="shared" si="9"/>
        <v>9.000000000000008E-2</v>
      </c>
    </row>
    <row r="65" spans="2:15" ht="14.5" customHeight="1" x14ac:dyDescent="0.25">
      <c r="B65" s="277"/>
      <c r="C65" s="132">
        <v>5</v>
      </c>
      <c r="D65" s="132">
        <v>4</v>
      </c>
      <c r="E65" s="132">
        <v>3</v>
      </c>
      <c r="F65" s="132">
        <v>2</v>
      </c>
      <c r="G65" s="152">
        <f>Proposta!F76</f>
        <v>3108.2514465011395</v>
      </c>
      <c r="H65" s="158" t="s">
        <v>591</v>
      </c>
      <c r="I65" s="156">
        <v>5</v>
      </c>
      <c r="J65" s="136">
        <f>'2024'!O76</f>
        <v>3297.8066900998328</v>
      </c>
      <c r="K65" s="140">
        <f t="shared" si="5"/>
        <v>6.0984526786618032E-2</v>
      </c>
      <c r="L65" s="136">
        <f>'2025'!O76</f>
        <v>3594.6092922088183</v>
      </c>
      <c r="M65" s="140">
        <f t="shared" si="8"/>
        <v>9.000000000000008E-2</v>
      </c>
      <c r="N65" s="136">
        <f>'2026'!O76</f>
        <v>3918.1241285076121</v>
      </c>
      <c r="O65" s="140">
        <f t="shared" si="9"/>
        <v>9.000000000000008E-2</v>
      </c>
    </row>
    <row r="66" spans="2:15" ht="14.5" customHeight="1" x14ac:dyDescent="0.25">
      <c r="B66" s="277"/>
      <c r="C66" s="132">
        <v>6</v>
      </c>
      <c r="D66" s="132">
        <v>5</v>
      </c>
      <c r="E66" s="132">
        <v>4</v>
      </c>
      <c r="F66" s="132">
        <v>3</v>
      </c>
      <c r="G66" s="152">
        <f>Proposta!F77</f>
        <v>3229.4732529146836</v>
      </c>
      <c r="H66" s="158" t="s">
        <v>591</v>
      </c>
      <c r="I66" s="156">
        <v>6</v>
      </c>
      <c r="J66" s="136">
        <f>'2024'!O77</f>
        <v>3426.4211510137261</v>
      </c>
      <c r="K66" s="140">
        <f t="shared" si="5"/>
        <v>6.0984526786618254E-2</v>
      </c>
      <c r="L66" s="136">
        <f>'2025'!O77</f>
        <v>3734.7990546049618</v>
      </c>
      <c r="M66" s="140">
        <f t="shared" si="8"/>
        <v>9.000000000000008E-2</v>
      </c>
      <c r="N66" s="136">
        <f>'2026'!O77</f>
        <v>4070.9309695194088</v>
      </c>
      <c r="O66" s="140">
        <f t="shared" si="9"/>
        <v>9.000000000000008E-2</v>
      </c>
    </row>
    <row r="67" spans="2:15" ht="14.5" customHeight="1" x14ac:dyDescent="0.25">
      <c r="B67" s="277"/>
      <c r="C67" s="132">
        <v>7</v>
      </c>
      <c r="D67" s="132">
        <v>6</v>
      </c>
      <c r="E67" s="132">
        <v>5</v>
      </c>
      <c r="F67" s="132">
        <v>4</v>
      </c>
      <c r="G67" s="152">
        <f>Proposta!F78</f>
        <v>3355.422709778356</v>
      </c>
      <c r="H67" s="158" t="s">
        <v>591</v>
      </c>
      <c r="I67" s="156">
        <v>7</v>
      </c>
      <c r="J67" s="136">
        <f>'2024'!O78</f>
        <v>3560.051575903261</v>
      </c>
      <c r="K67" s="140">
        <f t="shared" si="5"/>
        <v>6.0984526786618254E-2</v>
      </c>
      <c r="L67" s="136">
        <f>'2025'!O78</f>
        <v>3880.4562177345551</v>
      </c>
      <c r="M67" s="140">
        <f t="shared" si="8"/>
        <v>9.000000000000008E-2</v>
      </c>
      <c r="N67" s="136">
        <f>'2026'!O78</f>
        <v>4229.6972773306652</v>
      </c>
      <c r="O67" s="140">
        <f t="shared" si="9"/>
        <v>9.000000000000008E-2</v>
      </c>
    </row>
    <row r="68" spans="2:15" ht="14.5" customHeight="1" x14ac:dyDescent="0.25">
      <c r="B68" s="277"/>
      <c r="C68" s="132">
        <v>8</v>
      </c>
      <c r="D68" s="132">
        <v>7</v>
      </c>
      <c r="E68" s="132">
        <v>6</v>
      </c>
      <c r="F68" s="132">
        <v>5</v>
      </c>
      <c r="G68" s="152">
        <f>Proposta!F79</f>
        <v>3486.2841954597116</v>
      </c>
      <c r="H68" s="158" t="s">
        <v>591</v>
      </c>
      <c r="I68" s="156">
        <v>8</v>
      </c>
      <c r="J68" s="136">
        <f>'2024'!O79</f>
        <v>3698.8935873634878</v>
      </c>
      <c r="K68" s="140">
        <f t="shared" ref="K68:K98" si="10">J68/G68-1</f>
        <v>6.0984526786618032E-2</v>
      </c>
      <c r="L68" s="136">
        <f>'2025'!O79</f>
        <v>4031.7940102262023</v>
      </c>
      <c r="M68" s="140">
        <f t="shared" si="8"/>
        <v>9.000000000000008E-2</v>
      </c>
      <c r="N68" s="136">
        <f>'2026'!O79</f>
        <v>4394.6554711465606</v>
      </c>
      <c r="O68" s="140">
        <f t="shared" si="9"/>
        <v>9.000000000000008E-2</v>
      </c>
    </row>
    <row r="69" spans="2:15" ht="14.5" customHeight="1" x14ac:dyDescent="0.25">
      <c r="B69" s="277"/>
      <c r="C69" s="132">
        <v>9</v>
      </c>
      <c r="D69" s="132">
        <v>8</v>
      </c>
      <c r="E69" s="132">
        <v>7</v>
      </c>
      <c r="F69" s="132">
        <v>6</v>
      </c>
      <c r="G69" s="152">
        <f>Proposta!F80</f>
        <v>3622.24927908264</v>
      </c>
      <c r="H69" s="158" t="s">
        <v>591</v>
      </c>
      <c r="I69" s="156">
        <v>9</v>
      </c>
      <c r="J69" s="136">
        <f>'2024'!O80</f>
        <v>3843.1504372706636</v>
      </c>
      <c r="K69" s="140">
        <f t="shared" si="10"/>
        <v>6.0984526786618254E-2</v>
      </c>
      <c r="L69" s="136">
        <f>'2025'!O80</f>
        <v>4189.0339766250236</v>
      </c>
      <c r="M69" s="140">
        <f t="shared" si="8"/>
        <v>9.000000000000008E-2</v>
      </c>
      <c r="N69" s="136">
        <f>'2026'!O80</f>
        <v>4566.0470345212761</v>
      </c>
      <c r="O69" s="140">
        <f t="shared" si="9"/>
        <v>9.000000000000008E-2</v>
      </c>
    </row>
    <row r="70" spans="2:15" ht="14.5" customHeight="1" x14ac:dyDescent="0.25">
      <c r="B70" s="277"/>
      <c r="C70" s="132">
        <v>10</v>
      </c>
      <c r="D70" s="132">
        <v>9</v>
      </c>
      <c r="E70" s="132">
        <v>8</v>
      </c>
      <c r="F70" s="132">
        <v>7</v>
      </c>
      <c r="G70" s="152">
        <f>Proposta!F81</f>
        <v>3763.5170009668627</v>
      </c>
      <c r="H70" s="158" t="s">
        <v>591</v>
      </c>
      <c r="I70" s="156">
        <v>10</v>
      </c>
      <c r="J70" s="136">
        <f>'2024'!O81</f>
        <v>3993.033304324219</v>
      </c>
      <c r="K70" s="140">
        <f t="shared" si="10"/>
        <v>6.0984526786618032E-2</v>
      </c>
      <c r="L70" s="136">
        <f>'2025'!O81</f>
        <v>4352.4063017133994</v>
      </c>
      <c r="M70" s="140">
        <f t="shared" si="8"/>
        <v>9.000000000000008E-2</v>
      </c>
      <c r="N70" s="136">
        <f>'2026'!O81</f>
        <v>4744.1228688676056</v>
      </c>
      <c r="O70" s="140">
        <f t="shared" si="9"/>
        <v>9.000000000000008E-2</v>
      </c>
    </row>
    <row r="71" spans="2:15" ht="14.5" customHeight="1" x14ac:dyDescent="0.25">
      <c r="B71" s="277"/>
      <c r="C71" s="132">
        <v>11</v>
      </c>
      <c r="D71" s="132">
        <v>10</v>
      </c>
      <c r="E71" s="132">
        <v>9</v>
      </c>
      <c r="F71" s="132">
        <v>8</v>
      </c>
      <c r="G71" s="152">
        <f>Proposta!F82</f>
        <v>3910.2941640045701</v>
      </c>
      <c r="H71" s="158" t="s">
        <v>591</v>
      </c>
      <c r="I71" s="156">
        <v>11</v>
      </c>
      <c r="J71" s="136">
        <f>'2024'!O82</f>
        <v>4148.7616031928628</v>
      </c>
      <c r="K71" s="140">
        <f t="shared" si="10"/>
        <v>6.0984526786618032E-2</v>
      </c>
      <c r="L71" s="136">
        <f>'2025'!O82</f>
        <v>4522.1501474802217</v>
      </c>
      <c r="M71" s="140">
        <f t="shared" si="8"/>
        <v>9.0000000000000302E-2</v>
      </c>
      <c r="N71" s="136">
        <f>'2026'!O82</f>
        <v>4929.1436607534415</v>
      </c>
      <c r="O71" s="140">
        <f t="shared" si="9"/>
        <v>9.000000000000008E-2</v>
      </c>
    </row>
    <row r="72" spans="2:15" ht="14.5" customHeight="1" x14ac:dyDescent="0.25">
      <c r="B72" s="277"/>
      <c r="C72" s="132">
        <v>12</v>
      </c>
      <c r="D72" s="132">
        <v>11</v>
      </c>
      <c r="E72" s="132">
        <v>10</v>
      </c>
      <c r="F72" s="132">
        <v>9</v>
      </c>
      <c r="G72" s="152">
        <f>Proposta!F83</f>
        <v>4062.7956364007482</v>
      </c>
      <c r="H72" s="158" t="s">
        <v>591</v>
      </c>
      <c r="I72" s="156">
        <v>12</v>
      </c>
      <c r="J72" s="136">
        <f>'2024'!O83</f>
        <v>4310.5633057173845</v>
      </c>
      <c r="K72" s="140">
        <f t="shared" si="10"/>
        <v>6.0984526786618032E-2</v>
      </c>
      <c r="L72" s="136">
        <f>'2025'!O83</f>
        <v>4698.5140032319496</v>
      </c>
      <c r="M72" s="140">
        <f t="shared" si="8"/>
        <v>9.000000000000008E-2</v>
      </c>
      <c r="N72" s="136">
        <f>'2026'!O83</f>
        <v>5121.3802635228258</v>
      </c>
      <c r="O72" s="140">
        <f t="shared" si="9"/>
        <v>9.000000000000008E-2</v>
      </c>
    </row>
    <row r="73" spans="2:15" ht="14.5" customHeight="1" x14ac:dyDescent="0.25">
      <c r="B73" s="277"/>
      <c r="C73" s="132">
        <v>13</v>
      </c>
      <c r="D73" s="132">
        <v>12</v>
      </c>
      <c r="E73" s="132">
        <v>11</v>
      </c>
      <c r="F73" s="132">
        <v>10</v>
      </c>
      <c r="G73" s="152">
        <f>Proposta!F84</f>
        <v>4221.2446662203774</v>
      </c>
      <c r="H73" s="158" t="s">
        <v>591</v>
      </c>
      <c r="I73" s="156">
        <v>13</v>
      </c>
      <c r="J73" s="136">
        <f>'2024'!O84</f>
        <v>4478.6752746403627</v>
      </c>
      <c r="K73" s="140">
        <f t="shared" si="10"/>
        <v>6.0984526786618032E-2</v>
      </c>
      <c r="L73" s="136">
        <f>'2025'!O84</f>
        <v>4881.7560493579949</v>
      </c>
      <c r="M73" s="140">
        <f t="shared" si="8"/>
        <v>8.9999999999999858E-2</v>
      </c>
      <c r="N73" s="136">
        <f>'2026'!O84</f>
        <v>5321.1140938002154</v>
      </c>
      <c r="O73" s="140">
        <f t="shared" si="9"/>
        <v>9.0000000000000302E-2</v>
      </c>
    </row>
    <row r="74" spans="2:15" ht="14.5" customHeight="1" x14ac:dyDescent="0.25">
      <c r="B74" s="277"/>
      <c r="C74" s="132">
        <v>14</v>
      </c>
      <c r="D74" s="132">
        <v>13</v>
      </c>
      <c r="E74" s="132">
        <v>12</v>
      </c>
      <c r="F74" s="132">
        <v>11</v>
      </c>
      <c r="G74" s="152">
        <f>Proposta!F85</f>
        <v>4385.8732082029719</v>
      </c>
      <c r="H74" s="158" t="s">
        <v>591</v>
      </c>
      <c r="I74" s="156">
        <v>14</v>
      </c>
      <c r="J74" s="136">
        <f>'2024'!O85</f>
        <v>4653.3436103513368</v>
      </c>
      <c r="K74" s="140">
        <f t="shared" si="10"/>
        <v>6.0984526786618032E-2</v>
      </c>
      <c r="L74" s="136">
        <f>'2025'!O85</f>
        <v>5072.144535282956</v>
      </c>
      <c r="M74" s="140">
        <f t="shared" si="8"/>
        <v>8.9999999999999858E-2</v>
      </c>
      <c r="N74" s="136">
        <f>'2026'!O85</f>
        <v>5528.6375434584234</v>
      </c>
      <c r="O74" s="140">
        <f t="shared" si="9"/>
        <v>9.0000000000000302E-2</v>
      </c>
    </row>
    <row r="75" spans="2:15" ht="14.5" customHeight="1" x14ac:dyDescent="0.25">
      <c r="B75" s="277"/>
      <c r="C75" s="132">
        <v>15</v>
      </c>
      <c r="D75" s="132">
        <v>14</v>
      </c>
      <c r="E75" s="132">
        <v>13</v>
      </c>
      <c r="F75" s="132">
        <v>12</v>
      </c>
      <c r="G75" s="152">
        <f>Proposta!F86</f>
        <v>4556.9222633228874</v>
      </c>
      <c r="H75" s="158" t="s">
        <v>591</v>
      </c>
      <c r="I75" s="156">
        <v>15</v>
      </c>
      <c r="J75" s="136">
        <f>'2024'!O86</f>
        <v>4834.8240111550385</v>
      </c>
      <c r="K75" s="140">
        <f t="shared" si="10"/>
        <v>6.0984526786618032E-2</v>
      </c>
      <c r="L75" s="136">
        <f>'2025'!O86</f>
        <v>5269.9581721589911</v>
      </c>
      <c r="M75" s="140">
        <f t="shared" si="8"/>
        <v>8.9999999999999858E-2</v>
      </c>
      <c r="N75" s="136">
        <f>'2026'!O86</f>
        <v>5744.2544076533013</v>
      </c>
      <c r="O75" s="140">
        <f t="shared" si="9"/>
        <v>9.000000000000008E-2</v>
      </c>
    </row>
    <row r="76" spans="2:15" ht="14.5" customHeight="1" x14ac:dyDescent="0.25">
      <c r="B76" s="277"/>
      <c r="C76" s="132">
        <v>16</v>
      </c>
      <c r="D76" s="132">
        <v>15</v>
      </c>
      <c r="E76" s="132">
        <v>14</v>
      </c>
      <c r="F76" s="132">
        <v>13</v>
      </c>
      <c r="G76" s="152">
        <f>Proposta!F87</f>
        <v>4734.6422315924792</v>
      </c>
      <c r="H76" s="158" t="s">
        <v>591</v>
      </c>
      <c r="I76" s="156">
        <v>16</v>
      </c>
      <c r="J76" s="136">
        <f>'2024'!O87</f>
        <v>5023.382147590085</v>
      </c>
      <c r="K76" s="140">
        <f t="shared" si="10"/>
        <v>6.0984526786618254E-2</v>
      </c>
      <c r="L76" s="136">
        <f>'2025'!O87</f>
        <v>5475.4865408731912</v>
      </c>
      <c r="M76" s="140">
        <f t="shared" si="8"/>
        <v>8.9999999999999636E-2</v>
      </c>
      <c r="N76" s="136">
        <f>'2026'!O87</f>
        <v>5968.2803295517797</v>
      </c>
      <c r="O76" s="140">
        <f t="shared" si="9"/>
        <v>9.0000000000000302E-2</v>
      </c>
    </row>
    <row r="77" spans="2:15" ht="14.5" customHeight="1" x14ac:dyDescent="0.25">
      <c r="B77" s="277"/>
      <c r="C77" s="132"/>
      <c r="D77" s="132">
        <v>16</v>
      </c>
      <c r="E77" s="132">
        <v>15</v>
      </c>
      <c r="F77" s="132">
        <v>14</v>
      </c>
      <c r="G77" s="152">
        <f>Proposta!F88</f>
        <v>4919.2932786245856</v>
      </c>
      <c r="H77" s="158" t="s">
        <v>591</v>
      </c>
      <c r="I77" s="156">
        <v>17</v>
      </c>
      <c r="J77" s="136">
        <f>'2024'!O88</f>
        <v>5219.2940513460981</v>
      </c>
      <c r="K77" s="140">
        <f t="shared" si="10"/>
        <v>6.0984526786618254E-2</v>
      </c>
      <c r="L77" s="136">
        <f>'2025'!O88</f>
        <v>5689.0305159672453</v>
      </c>
      <c r="M77" s="140">
        <f t="shared" si="8"/>
        <v>8.9999999999999636E-2</v>
      </c>
      <c r="N77" s="136">
        <f>'2026'!O88</f>
        <v>6201.0432624042987</v>
      </c>
      <c r="O77" s="140">
        <f t="shared" si="9"/>
        <v>9.0000000000000302E-2</v>
      </c>
    </row>
    <row r="78" spans="2:15" ht="14.5" customHeight="1" x14ac:dyDescent="0.25">
      <c r="B78" s="277"/>
      <c r="C78" s="132"/>
      <c r="D78" s="132"/>
      <c r="E78" s="132">
        <v>16</v>
      </c>
      <c r="F78" s="132">
        <v>15</v>
      </c>
      <c r="G78" s="152">
        <f>Proposta!F89</f>
        <v>5111.1457164909443</v>
      </c>
      <c r="H78" s="158" t="s">
        <v>591</v>
      </c>
      <c r="I78" s="156">
        <v>18</v>
      </c>
      <c r="J78" s="136">
        <f>'2024'!O89</f>
        <v>5422.8465193485954</v>
      </c>
      <c r="K78" s="140">
        <f t="shared" si="10"/>
        <v>6.0984526786618254E-2</v>
      </c>
      <c r="L78" s="136">
        <f>'2025'!O89</f>
        <v>5910.9027060899671</v>
      </c>
      <c r="M78" s="140">
        <f t="shared" si="8"/>
        <v>8.9999999999999636E-2</v>
      </c>
      <c r="N78" s="136">
        <f>'2026'!O89</f>
        <v>6442.883949638066</v>
      </c>
      <c r="O78" s="140">
        <f t="shared" si="9"/>
        <v>9.0000000000000302E-2</v>
      </c>
    </row>
    <row r="79" spans="2:15" ht="14.5" customHeight="1" thickBot="1" x14ac:dyDescent="0.3">
      <c r="B79" s="278"/>
      <c r="C79" s="134"/>
      <c r="D79" s="134"/>
      <c r="E79" s="134"/>
      <c r="F79" s="134">
        <v>16</v>
      </c>
      <c r="G79" s="153">
        <f>Proposta!F90</f>
        <v>5310.4803994340909</v>
      </c>
      <c r="H79" s="158" t="s">
        <v>591</v>
      </c>
      <c r="I79" s="157">
        <v>19</v>
      </c>
      <c r="J79" s="137">
        <f>'2024'!O90</f>
        <v>5634.3375336031904</v>
      </c>
      <c r="K79" s="141">
        <f t="shared" si="10"/>
        <v>6.0984526786618254E-2</v>
      </c>
      <c r="L79" s="137">
        <f>'2025'!O90</f>
        <v>6141.4279116274756</v>
      </c>
      <c r="M79" s="141">
        <f t="shared" si="8"/>
        <v>8.9999999999999636E-2</v>
      </c>
      <c r="N79" s="137">
        <f>'2026'!O90</f>
        <v>6694.1564236739505</v>
      </c>
      <c r="O79" s="141">
        <f t="shared" si="9"/>
        <v>9.0000000000000302E-2</v>
      </c>
    </row>
    <row r="80" spans="2:15" ht="14.5" customHeight="1" x14ac:dyDescent="0.25">
      <c r="B80" s="276" t="s">
        <v>16</v>
      </c>
      <c r="C80" s="133">
        <v>1</v>
      </c>
      <c r="D80" s="133"/>
      <c r="E80" s="133"/>
      <c r="F80" s="133"/>
      <c r="G80" s="151">
        <f>Proposta!F91</f>
        <v>4556.92</v>
      </c>
      <c r="H80" s="158" t="s">
        <v>591</v>
      </c>
      <c r="I80" s="155">
        <v>1</v>
      </c>
      <c r="J80" s="135">
        <f>'2024'!O91</f>
        <v>4716.4121999999998</v>
      </c>
      <c r="K80" s="139">
        <f t="shared" si="10"/>
        <v>3.499999999999992E-2</v>
      </c>
      <c r="L80" s="135">
        <f>'2025'!O91</f>
        <v>5140.8892980000001</v>
      </c>
      <c r="M80" s="139">
        <f>L80/J80-1</f>
        <v>9.000000000000008E-2</v>
      </c>
      <c r="N80" s="135">
        <f>'2026'!O91</f>
        <v>5603.5693348200002</v>
      </c>
      <c r="O80" s="139">
        <f>N80/L80-1</f>
        <v>9.000000000000008E-2</v>
      </c>
    </row>
    <row r="81" spans="2:20" ht="14.5" customHeight="1" x14ac:dyDescent="0.25">
      <c r="B81" s="277"/>
      <c r="C81" s="132">
        <v>2</v>
      </c>
      <c r="D81" s="132">
        <v>1</v>
      </c>
      <c r="E81" s="132"/>
      <c r="F81" s="132"/>
      <c r="G81" s="152">
        <f>Proposta!F92</f>
        <v>4734.6398799999997</v>
      </c>
      <c r="H81" s="158" t="s">
        <v>591</v>
      </c>
      <c r="I81" s="156">
        <v>2</v>
      </c>
      <c r="J81" s="136">
        <f>'2024'!O92</f>
        <v>4900.352275799999</v>
      </c>
      <c r="K81" s="140">
        <f t="shared" si="10"/>
        <v>3.499999999999992E-2</v>
      </c>
      <c r="L81" s="136">
        <f>'2025'!O92</f>
        <v>5341.3839806219994</v>
      </c>
      <c r="M81" s="140">
        <f t="shared" ref="M81:M98" si="11">L81/J81-1</f>
        <v>9.000000000000008E-2</v>
      </c>
      <c r="N81" s="136">
        <f>'2026'!O92</f>
        <v>5822.1085388779802</v>
      </c>
      <c r="O81" s="140">
        <f t="shared" ref="O81:O98" si="12">N81/L81-1</f>
        <v>9.000000000000008E-2</v>
      </c>
    </row>
    <row r="82" spans="2:20" ht="14.5" customHeight="1" x14ac:dyDescent="0.25">
      <c r="B82" s="277"/>
      <c r="C82" s="132">
        <v>3</v>
      </c>
      <c r="D82" s="132">
        <v>2</v>
      </c>
      <c r="E82" s="132">
        <v>1</v>
      </c>
      <c r="F82" s="132"/>
      <c r="G82" s="152">
        <f>Proposta!F93</f>
        <v>4919.2908353199991</v>
      </c>
      <c r="H82" s="158" t="s">
        <v>591</v>
      </c>
      <c r="I82" s="156">
        <v>3</v>
      </c>
      <c r="J82" s="136">
        <f>'2024'!O93</f>
        <v>5091.4660145561984</v>
      </c>
      <c r="K82" s="140">
        <f t="shared" si="10"/>
        <v>3.499999999999992E-2</v>
      </c>
      <c r="L82" s="136">
        <f>'2025'!O93</f>
        <v>5549.697955866257</v>
      </c>
      <c r="M82" s="140">
        <f t="shared" si="11"/>
        <v>9.000000000000008E-2</v>
      </c>
      <c r="N82" s="136">
        <f>'2026'!O93</f>
        <v>6049.1707718942207</v>
      </c>
      <c r="O82" s="140">
        <f t="shared" si="12"/>
        <v>9.000000000000008E-2</v>
      </c>
    </row>
    <row r="83" spans="2:20" ht="14.5" customHeight="1" x14ac:dyDescent="0.25">
      <c r="B83" s="277"/>
      <c r="C83" s="132">
        <v>4</v>
      </c>
      <c r="D83" s="132">
        <v>3</v>
      </c>
      <c r="E83" s="132">
        <v>2</v>
      </c>
      <c r="F83" s="132">
        <v>1</v>
      </c>
      <c r="G83" s="152">
        <f>Proposta!F94</f>
        <v>5111.1431778974784</v>
      </c>
      <c r="H83" s="158" t="s">
        <v>591</v>
      </c>
      <c r="I83" s="156">
        <v>4</v>
      </c>
      <c r="J83" s="136">
        <f>'2024'!O94</f>
        <v>5290.0331891238893</v>
      </c>
      <c r="K83" s="140">
        <f t="shared" si="10"/>
        <v>3.499999999999992E-2</v>
      </c>
      <c r="L83" s="136">
        <f>'2025'!O94</f>
        <v>5766.1361761450407</v>
      </c>
      <c r="M83" s="140">
        <f t="shared" si="11"/>
        <v>9.0000000000000302E-2</v>
      </c>
      <c r="N83" s="136">
        <f>'2026'!O94</f>
        <v>6285.0884319980951</v>
      </c>
      <c r="O83" s="140">
        <f t="shared" si="12"/>
        <v>9.000000000000008E-2</v>
      </c>
    </row>
    <row r="84" spans="2:20" ht="14.5" customHeight="1" x14ac:dyDescent="0.25">
      <c r="B84" s="277"/>
      <c r="C84" s="132">
        <v>5</v>
      </c>
      <c r="D84" s="132">
        <v>4</v>
      </c>
      <c r="E84" s="132">
        <v>3</v>
      </c>
      <c r="F84" s="132">
        <v>2</v>
      </c>
      <c r="G84" s="152">
        <f>Proposta!F95</f>
        <v>5310.4777618354792</v>
      </c>
      <c r="H84" s="158" t="s">
        <v>591</v>
      </c>
      <c r="I84" s="156">
        <v>5</v>
      </c>
      <c r="J84" s="136">
        <f>'2024'!O95</f>
        <v>5496.3444834997208</v>
      </c>
      <c r="K84" s="140">
        <f t="shared" si="10"/>
        <v>3.499999999999992E-2</v>
      </c>
      <c r="L84" s="136">
        <f>'2025'!O95</f>
        <v>5991.0154870146971</v>
      </c>
      <c r="M84" s="140">
        <f t="shared" si="11"/>
        <v>9.0000000000000302E-2</v>
      </c>
      <c r="N84" s="136">
        <f>'2026'!O95</f>
        <v>6530.2068808460199</v>
      </c>
      <c r="O84" s="140">
        <f t="shared" si="12"/>
        <v>9.000000000000008E-2</v>
      </c>
    </row>
    <row r="85" spans="2:20" ht="14.5" customHeight="1" x14ac:dyDescent="0.25">
      <c r="B85" s="277"/>
      <c r="C85" s="132">
        <v>6</v>
      </c>
      <c r="D85" s="132">
        <v>5</v>
      </c>
      <c r="E85" s="132">
        <v>4</v>
      </c>
      <c r="F85" s="132">
        <v>3</v>
      </c>
      <c r="G85" s="152">
        <f>Proposta!F96</f>
        <v>5517.5863945470628</v>
      </c>
      <c r="H85" s="158" t="s">
        <v>591</v>
      </c>
      <c r="I85" s="156">
        <v>6</v>
      </c>
      <c r="J85" s="136">
        <f>'2024'!O96</f>
        <v>5710.7019183562097</v>
      </c>
      <c r="K85" s="140">
        <f t="shared" si="10"/>
        <v>3.499999999999992E-2</v>
      </c>
      <c r="L85" s="136">
        <f>'2025'!O96</f>
        <v>6224.6650910082699</v>
      </c>
      <c r="M85" s="140">
        <f t="shared" si="11"/>
        <v>9.0000000000000302E-2</v>
      </c>
      <c r="N85" s="136">
        <f>'2026'!O96</f>
        <v>6784.884949199014</v>
      </c>
      <c r="O85" s="140">
        <f t="shared" si="12"/>
        <v>9.000000000000008E-2</v>
      </c>
    </row>
    <row r="86" spans="2:20" ht="14.5" customHeight="1" x14ac:dyDescent="0.25">
      <c r="B86" s="277"/>
      <c r="C86" s="132">
        <v>7</v>
      </c>
      <c r="D86" s="132">
        <v>6</v>
      </c>
      <c r="E86" s="132">
        <v>5</v>
      </c>
      <c r="F86" s="132">
        <v>4</v>
      </c>
      <c r="G86" s="152">
        <f>Proposta!F97</f>
        <v>5732.7722639343974</v>
      </c>
      <c r="H86" s="158" t="s">
        <v>591</v>
      </c>
      <c r="I86" s="156">
        <v>7</v>
      </c>
      <c r="J86" s="136">
        <f>'2024'!O97</f>
        <v>5933.4192931721018</v>
      </c>
      <c r="K86" s="140">
        <f t="shared" si="10"/>
        <v>3.5000000000000142E-2</v>
      </c>
      <c r="L86" s="136">
        <f>'2025'!O97</f>
        <v>6467.4270295575916</v>
      </c>
      <c r="M86" s="140">
        <f t="shared" si="11"/>
        <v>9.000000000000008E-2</v>
      </c>
      <c r="N86" s="136">
        <f>'2026'!O97</f>
        <v>7049.4954622177747</v>
      </c>
      <c r="O86" s="140">
        <f t="shared" si="12"/>
        <v>9.000000000000008E-2</v>
      </c>
    </row>
    <row r="87" spans="2:20" ht="14.5" customHeight="1" x14ac:dyDescent="0.25">
      <c r="B87" s="277"/>
      <c r="C87" s="132">
        <v>8</v>
      </c>
      <c r="D87" s="132">
        <v>7</v>
      </c>
      <c r="E87" s="132">
        <v>6</v>
      </c>
      <c r="F87" s="132">
        <v>5</v>
      </c>
      <c r="G87" s="152">
        <f>Proposta!F98</f>
        <v>5956.3503822278381</v>
      </c>
      <c r="H87" s="158" t="s">
        <v>591</v>
      </c>
      <c r="I87" s="156">
        <v>8</v>
      </c>
      <c r="J87" s="136">
        <f>'2024'!O98</f>
        <v>6164.8226456058137</v>
      </c>
      <c r="K87" s="140">
        <f t="shared" si="10"/>
        <v>3.5000000000000142E-2</v>
      </c>
      <c r="L87" s="136">
        <f>'2025'!O98</f>
        <v>6719.6566837103373</v>
      </c>
      <c r="M87" s="140">
        <f t="shared" si="11"/>
        <v>9.000000000000008E-2</v>
      </c>
      <c r="N87" s="136">
        <f>'2026'!O98</f>
        <v>7324.425785244267</v>
      </c>
      <c r="O87" s="140">
        <f t="shared" si="12"/>
        <v>8.9999999999999858E-2</v>
      </c>
    </row>
    <row r="88" spans="2:20" ht="14.5" customHeight="1" x14ac:dyDescent="0.25">
      <c r="B88" s="277"/>
      <c r="C88" s="132">
        <v>9</v>
      </c>
      <c r="D88" s="132">
        <v>8</v>
      </c>
      <c r="E88" s="132">
        <v>7</v>
      </c>
      <c r="F88" s="132">
        <v>6</v>
      </c>
      <c r="G88" s="152">
        <f>Proposta!F99</f>
        <v>6188.6480471347231</v>
      </c>
      <c r="H88" s="158" t="s">
        <v>591</v>
      </c>
      <c r="I88" s="156">
        <v>9</v>
      </c>
      <c r="J88" s="136">
        <f>'2024'!O99</f>
        <v>6405.2507287844401</v>
      </c>
      <c r="K88" s="140">
        <f t="shared" si="10"/>
        <v>3.5000000000000364E-2</v>
      </c>
      <c r="L88" s="136">
        <f>'2025'!O99</f>
        <v>6981.7232943750396</v>
      </c>
      <c r="M88" s="140">
        <f t="shared" si="11"/>
        <v>9.000000000000008E-2</v>
      </c>
      <c r="N88" s="136">
        <f>'2026'!O99</f>
        <v>7610.0783908687927</v>
      </c>
      <c r="O88" s="140">
        <f t="shared" si="12"/>
        <v>8.9999999999999858E-2</v>
      </c>
    </row>
    <row r="89" spans="2:20" ht="14.5" customHeight="1" x14ac:dyDescent="0.25">
      <c r="B89" s="277"/>
      <c r="C89" s="132">
        <v>10</v>
      </c>
      <c r="D89" s="132">
        <v>9</v>
      </c>
      <c r="E89" s="132">
        <v>8</v>
      </c>
      <c r="F89" s="132">
        <v>7</v>
      </c>
      <c r="G89" s="152">
        <f>Proposta!F100</f>
        <v>6430.0053209729767</v>
      </c>
      <c r="H89" s="158" t="s">
        <v>591</v>
      </c>
      <c r="I89" s="156">
        <v>10</v>
      </c>
      <c r="J89" s="136">
        <f>'2024'!O100</f>
        <v>6655.0555072070329</v>
      </c>
      <c r="K89" s="140">
        <f t="shared" si="10"/>
        <v>3.5000000000000364E-2</v>
      </c>
      <c r="L89" s="136">
        <f>'2025'!O100</f>
        <v>7254.0105028556654</v>
      </c>
      <c r="M89" s="140">
        <f t="shared" si="11"/>
        <v>8.9999999999999858E-2</v>
      </c>
      <c r="N89" s="136">
        <f>'2026'!O100</f>
        <v>7906.8714481126754</v>
      </c>
      <c r="O89" s="140">
        <f t="shared" si="12"/>
        <v>9.000000000000008E-2</v>
      </c>
    </row>
    <row r="90" spans="2:20" ht="14.5" customHeight="1" x14ac:dyDescent="0.25">
      <c r="B90" s="277"/>
      <c r="C90" s="132">
        <v>11</v>
      </c>
      <c r="D90" s="132">
        <v>10</v>
      </c>
      <c r="E90" s="132">
        <v>9</v>
      </c>
      <c r="F90" s="132">
        <v>8</v>
      </c>
      <c r="G90" s="152">
        <f>Proposta!F101</f>
        <v>6680.7755284909226</v>
      </c>
      <c r="H90" s="158" t="s">
        <v>591</v>
      </c>
      <c r="I90" s="156">
        <v>11</v>
      </c>
      <c r="J90" s="136">
        <f>'2024'!O101</f>
        <v>6914.6026719881065</v>
      </c>
      <c r="K90" s="140">
        <f t="shared" si="10"/>
        <v>3.5000000000000142E-2</v>
      </c>
      <c r="L90" s="136">
        <f>'2025'!O101</f>
        <v>7536.9169124670361</v>
      </c>
      <c r="M90" s="140">
        <f t="shared" si="11"/>
        <v>9.000000000000008E-2</v>
      </c>
      <c r="N90" s="136">
        <f>'2026'!O101</f>
        <v>8215.2394345890698</v>
      </c>
      <c r="O90" s="140">
        <f t="shared" si="12"/>
        <v>9.000000000000008E-2</v>
      </c>
      <c r="P90" s="149"/>
      <c r="Q90" s="149"/>
      <c r="R90" s="149"/>
      <c r="S90" s="149"/>
      <c r="T90" s="149"/>
    </row>
    <row r="91" spans="2:20" ht="14.5" customHeight="1" x14ac:dyDescent="0.25">
      <c r="B91" s="277"/>
      <c r="C91" s="132">
        <v>12</v>
      </c>
      <c r="D91" s="132">
        <v>11</v>
      </c>
      <c r="E91" s="132">
        <v>10</v>
      </c>
      <c r="F91" s="132">
        <v>9</v>
      </c>
      <c r="G91" s="152">
        <f>Proposta!F102</f>
        <v>6941.325774102068</v>
      </c>
      <c r="H91" s="158" t="s">
        <v>591</v>
      </c>
      <c r="I91" s="156">
        <v>12</v>
      </c>
      <c r="J91" s="136">
        <f>'2024'!O102</f>
        <v>7184.2721761956418</v>
      </c>
      <c r="K91" s="140">
        <f t="shared" si="10"/>
        <v>3.5000000000000142E-2</v>
      </c>
      <c r="L91" s="136">
        <f>'2025'!O102</f>
        <v>7830.8566720532499</v>
      </c>
      <c r="M91" s="140">
        <f t="shared" si="11"/>
        <v>9.000000000000008E-2</v>
      </c>
      <c r="N91" s="136">
        <f>'2026'!O102</f>
        <v>8535.6337725380436</v>
      </c>
      <c r="O91" s="140">
        <f t="shared" si="12"/>
        <v>9.000000000000008E-2</v>
      </c>
      <c r="P91" s="149"/>
      <c r="Q91" s="149"/>
      <c r="R91" s="149"/>
      <c r="S91" s="149"/>
      <c r="T91" s="149"/>
    </row>
    <row r="92" spans="2:20" ht="14.5" customHeight="1" x14ac:dyDescent="0.25">
      <c r="B92" s="277"/>
      <c r="C92" s="132">
        <v>13</v>
      </c>
      <c r="D92" s="132">
        <v>12</v>
      </c>
      <c r="E92" s="132">
        <v>11</v>
      </c>
      <c r="F92" s="132">
        <v>10</v>
      </c>
      <c r="G92" s="152">
        <f>Proposta!F103</f>
        <v>7212.0374792920484</v>
      </c>
      <c r="H92" s="158" t="s">
        <v>591</v>
      </c>
      <c r="I92" s="156">
        <v>13</v>
      </c>
      <c r="J92" s="136">
        <f>'2024'!O103</f>
        <v>7464.4587910672717</v>
      </c>
      <c r="K92" s="140">
        <f t="shared" si="10"/>
        <v>3.5000000000000142E-2</v>
      </c>
      <c r="L92" s="136">
        <f>'2025'!O103</f>
        <v>8136.2600822633258</v>
      </c>
      <c r="M92" s="140">
        <f t="shared" si="11"/>
        <v>8.9999999999999858E-2</v>
      </c>
      <c r="N92" s="136">
        <f>'2026'!O103</f>
        <v>8868.5234896670263</v>
      </c>
      <c r="O92" s="140">
        <f t="shared" si="12"/>
        <v>9.000000000000008E-2</v>
      </c>
    </row>
    <row r="93" spans="2:20" ht="14.5" customHeight="1" x14ac:dyDescent="0.25">
      <c r="B93" s="277"/>
      <c r="C93" s="132">
        <v>14</v>
      </c>
      <c r="D93" s="132">
        <v>13</v>
      </c>
      <c r="E93" s="132">
        <v>12</v>
      </c>
      <c r="F93" s="132">
        <v>11</v>
      </c>
      <c r="G93" s="152">
        <f>Proposta!F104</f>
        <v>7493.3069409844375</v>
      </c>
      <c r="H93" s="158" t="s">
        <v>591</v>
      </c>
      <c r="I93" s="156">
        <v>14</v>
      </c>
      <c r="J93" s="136">
        <f>'2024'!O104</f>
        <v>7755.5726839188947</v>
      </c>
      <c r="K93" s="140">
        <f t="shared" si="10"/>
        <v>3.5000000000000142E-2</v>
      </c>
      <c r="L93" s="136">
        <f>'2025'!O104</f>
        <v>8453.5742254715951</v>
      </c>
      <c r="M93" s="140">
        <f t="shared" si="11"/>
        <v>9.000000000000008E-2</v>
      </c>
      <c r="N93" s="136">
        <f>'2026'!O104</f>
        <v>9214.3959057640404</v>
      </c>
      <c r="O93" s="140">
        <f t="shared" si="12"/>
        <v>9.0000000000000302E-2</v>
      </c>
    </row>
    <row r="94" spans="2:20" ht="14.5" customHeight="1" x14ac:dyDescent="0.25">
      <c r="B94" s="277"/>
      <c r="C94" s="132">
        <v>15</v>
      </c>
      <c r="D94" s="132">
        <v>14</v>
      </c>
      <c r="E94" s="132">
        <v>13</v>
      </c>
      <c r="F94" s="132">
        <v>12</v>
      </c>
      <c r="G94" s="152">
        <f>Proposta!F105</f>
        <v>7785.5459116828297</v>
      </c>
      <c r="H94" s="158" t="s">
        <v>591</v>
      </c>
      <c r="I94" s="156">
        <v>15</v>
      </c>
      <c r="J94" s="136">
        <f>'2024'!O105</f>
        <v>8058.0400185917306</v>
      </c>
      <c r="K94" s="140">
        <f t="shared" si="10"/>
        <v>3.5000000000000142E-2</v>
      </c>
      <c r="L94" s="136">
        <f>'2025'!O105</f>
        <v>8783.2636202649865</v>
      </c>
      <c r="M94" s="140">
        <f t="shared" si="11"/>
        <v>9.000000000000008E-2</v>
      </c>
      <c r="N94" s="136">
        <f>'2026'!O105</f>
        <v>9573.7573460888379</v>
      </c>
      <c r="O94" s="140">
        <f t="shared" si="12"/>
        <v>9.0000000000000302E-2</v>
      </c>
    </row>
    <row r="95" spans="2:20" ht="14.5" customHeight="1" x14ac:dyDescent="0.25">
      <c r="B95" s="277"/>
      <c r="C95" s="132">
        <v>16</v>
      </c>
      <c r="D95" s="132">
        <v>15</v>
      </c>
      <c r="E95" s="132">
        <v>14</v>
      </c>
      <c r="F95" s="132">
        <v>13</v>
      </c>
      <c r="G95" s="152">
        <f>Proposta!F106</f>
        <v>8089.1822022384595</v>
      </c>
      <c r="H95" s="158" t="s">
        <v>591</v>
      </c>
      <c r="I95" s="156">
        <v>16</v>
      </c>
      <c r="J95" s="136">
        <f>'2024'!O106</f>
        <v>8372.3035793168074</v>
      </c>
      <c r="K95" s="140">
        <f t="shared" si="10"/>
        <v>3.5000000000000142E-2</v>
      </c>
      <c r="L95" s="136">
        <f>'2025'!O106</f>
        <v>9125.8109014553211</v>
      </c>
      <c r="M95" s="140">
        <f t="shared" si="11"/>
        <v>9.000000000000008E-2</v>
      </c>
      <c r="N95" s="136">
        <f>'2026'!O106</f>
        <v>9947.1338825863022</v>
      </c>
      <c r="O95" s="140">
        <f t="shared" si="12"/>
        <v>9.0000000000000302E-2</v>
      </c>
    </row>
    <row r="96" spans="2:20" ht="14.5" customHeight="1" x14ac:dyDescent="0.25">
      <c r="B96" s="277"/>
      <c r="C96" s="132"/>
      <c r="D96" s="132">
        <v>16</v>
      </c>
      <c r="E96" s="132">
        <v>15</v>
      </c>
      <c r="F96" s="132">
        <v>14</v>
      </c>
      <c r="G96" s="152">
        <f>Proposta!F107</f>
        <v>8404.6603081257581</v>
      </c>
      <c r="H96" s="158" t="s">
        <v>591</v>
      </c>
      <c r="I96" s="156">
        <v>17</v>
      </c>
      <c r="J96" s="136">
        <f>'2024'!O107</f>
        <v>8698.8234189101622</v>
      </c>
      <c r="K96" s="140">
        <f t="shared" si="10"/>
        <v>3.5000000000000364E-2</v>
      </c>
      <c r="L96" s="136">
        <f>'2025'!O107</f>
        <v>9481.7175266120776</v>
      </c>
      <c r="M96" s="140">
        <f t="shared" si="11"/>
        <v>9.000000000000008E-2</v>
      </c>
      <c r="N96" s="136">
        <f>'2026'!O107</f>
        <v>10335.072104007168</v>
      </c>
      <c r="O96" s="140">
        <f t="shared" si="12"/>
        <v>9.0000000000000302E-2</v>
      </c>
    </row>
    <row r="97" spans="2:15" ht="14.5" customHeight="1" x14ac:dyDescent="0.25">
      <c r="B97" s="277"/>
      <c r="C97" s="132"/>
      <c r="D97" s="132"/>
      <c r="E97" s="132">
        <v>16</v>
      </c>
      <c r="F97" s="132">
        <v>15</v>
      </c>
      <c r="G97" s="152">
        <f>Proposta!F108</f>
        <v>8732.4420601426627</v>
      </c>
      <c r="H97" s="158" t="s">
        <v>591</v>
      </c>
      <c r="I97" s="156">
        <v>18</v>
      </c>
      <c r="J97" s="136">
        <f>'2024'!O108</f>
        <v>9038.0775322476584</v>
      </c>
      <c r="K97" s="140">
        <f t="shared" si="10"/>
        <v>3.5000000000000364E-2</v>
      </c>
      <c r="L97" s="136">
        <f>'2025'!O108</f>
        <v>9851.5045101499472</v>
      </c>
      <c r="M97" s="140">
        <f t="shared" si="11"/>
        <v>8.9999999999999858E-2</v>
      </c>
      <c r="N97" s="136">
        <f>'2026'!O108</f>
        <v>10738.139916063446</v>
      </c>
      <c r="O97" s="140">
        <f t="shared" si="12"/>
        <v>9.0000000000000302E-2</v>
      </c>
    </row>
    <row r="98" spans="2:15" ht="14.5" customHeight="1" thickBot="1" x14ac:dyDescent="0.3">
      <c r="B98" s="278"/>
      <c r="C98" s="134"/>
      <c r="D98" s="134"/>
      <c r="E98" s="134"/>
      <c r="F98" s="134">
        <v>16</v>
      </c>
      <c r="G98" s="153">
        <f>Proposta!F109</f>
        <v>9073.0073004882252</v>
      </c>
      <c r="H98" s="158" t="s">
        <v>591</v>
      </c>
      <c r="I98" s="157">
        <v>19</v>
      </c>
      <c r="J98" s="137">
        <f>'2024'!O109</f>
        <v>9390.5625560053159</v>
      </c>
      <c r="K98" s="141">
        <f t="shared" si="10"/>
        <v>3.5000000000000364E-2</v>
      </c>
      <c r="L98" s="137">
        <f>'2025'!O109</f>
        <v>10235.713186045794</v>
      </c>
      <c r="M98" s="141">
        <f t="shared" si="11"/>
        <v>8.9999999999999858E-2</v>
      </c>
      <c r="N98" s="137">
        <f>'2026'!O109</f>
        <v>11156.92737278992</v>
      </c>
      <c r="O98" s="141">
        <f t="shared" si="12"/>
        <v>9.0000000000000524E-2</v>
      </c>
    </row>
  </sheetData>
  <sheetProtection algorithmName="SHA-512" hashValue="7CyQlm0EsZvGK3bMx6FRCOhtUAZ7ptqMuxNbToRZDDJfLRS91LsYpDM9ohz7OLPtIFMtyDrQres8ygv6BGecWw==" saltValue="QceIP6WODE8g0Q/+KIkxxg==" spinCount="100000" sheet="1" objects="1" scenarios="1"/>
  <mergeCells count="6">
    <mergeCell ref="B80:B98"/>
    <mergeCell ref="I2:O2"/>
    <mergeCell ref="B4:B22"/>
    <mergeCell ref="B23:B41"/>
    <mergeCell ref="B42:B60"/>
    <mergeCell ref="B61:B79"/>
  </mergeCells>
  <conditionalFormatting sqref="R4:T8">
    <cfRule type="cellIs" dxfId="10" priority="1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6"/>
  <sheetViews>
    <sheetView showGridLines="0" zoomScale="90" zoomScaleNormal="90" workbookViewId="0"/>
  </sheetViews>
  <sheetFormatPr defaultRowHeight="12.5" x14ac:dyDescent="0.25"/>
  <cols>
    <col min="1" max="1" width="8.7265625" style="115"/>
    <col min="2" max="5" width="3.6328125" style="115" customWidth="1"/>
    <col min="6" max="6" width="10.1796875" style="115" bestFit="1" customWidth="1"/>
    <col min="7" max="10" width="7.26953125" style="115" customWidth="1"/>
    <col min="11" max="11" width="7.7265625" style="115" customWidth="1"/>
    <col min="12" max="12" width="4.6328125" style="115" customWidth="1"/>
    <col min="13" max="13" width="10.1796875" style="115" bestFit="1" customWidth="1"/>
    <col min="14" max="15" width="7.26953125" style="170" customWidth="1"/>
    <col min="16" max="17" width="7.26953125" style="115" customWidth="1"/>
    <col min="18" max="16384" width="8.7265625" style="115"/>
  </cols>
  <sheetData>
    <row r="1" spans="2:17" ht="5" customHeight="1" x14ac:dyDescent="0.25"/>
    <row r="2" spans="2:17" ht="19" x14ac:dyDescent="0.25">
      <c r="B2" s="280" t="s">
        <v>641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</row>
    <row r="3" spans="2:17" ht="3" customHeight="1" x14ac:dyDescent="0.25"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6"/>
      <c r="O3" s="266"/>
      <c r="P3" s="265"/>
      <c r="Q3" s="265"/>
    </row>
    <row r="4" spans="2:17" ht="19" x14ac:dyDescent="0.25">
      <c r="B4" s="280" t="s">
        <v>639</v>
      </c>
      <c r="C4" s="280"/>
      <c r="D4" s="280"/>
      <c r="E4" s="280"/>
      <c r="F4" s="280"/>
      <c r="G4" s="280"/>
      <c r="H4" s="280"/>
      <c r="I4" s="280"/>
      <c r="J4" s="280"/>
      <c r="K4" s="265"/>
      <c r="L4" s="280" t="s">
        <v>640</v>
      </c>
      <c r="M4" s="280"/>
      <c r="N4" s="280"/>
      <c r="O4" s="280"/>
      <c r="P4" s="280"/>
      <c r="Q4" s="280"/>
    </row>
    <row r="5" spans="2:17" ht="2.5" customHeight="1" x14ac:dyDescent="0.25"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6"/>
      <c r="O5" s="266"/>
      <c r="P5" s="265"/>
      <c r="Q5" s="265"/>
    </row>
    <row r="6" spans="2:17" ht="33" x14ac:dyDescent="0.25">
      <c r="B6" s="267" t="s">
        <v>580</v>
      </c>
      <c r="C6" s="267" t="s">
        <v>581</v>
      </c>
      <c r="D6" s="267" t="s">
        <v>582</v>
      </c>
      <c r="E6" s="267" t="s">
        <v>583</v>
      </c>
      <c r="F6" s="267" t="s">
        <v>642</v>
      </c>
      <c r="G6" s="267" t="s">
        <v>637</v>
      </c>
      <c r="H6" s="267" t="s">
        <v>643</v>
      </c>
      <c r="I6" s="267" t="s">
        <v>109</v>
      </c>
      <c r="J6" s="267" t="s">
        <v>638</v>
      </c>
      <c r="K6" s="265"/>
      <c r="L6" s="267" t="s">
        <v>636</v>
      </c>
      <c r="M6" s="267" t="s">
        <v>642</v>
      </c>
      <c r="N6" s="267" t="s">
        <v>637</v>
      </c>
      <c r="O6" s="267" t="s">
        <v>643</v>
      </c>
      <c r="P6" s="267" t="s">
        <v>109</v>
      </c>
      <c r="Q6" s="267" t="s">
        <v>638</v>
      </c>
    </row>
    <row r="7" spans="2:17" ht="13" customHeight="1" x14ac:dyDescent="0.25">
      <c r="B7" s="268">
        <v>1</v>
      </c>
      <c r="C7" s="268"/>
      <c r="D7" s="268"/>
      <c r="E7" s="268"/>
      <c r="F7" s="269">
        <v>2667.19</v>
      </c>
      <c r="G7" s="270"/>
      <c r="H7" s="270"/>
      <c r="I7" s="270"/>
      <c r="J7" s="270"/>
      <c r="K7" s="271" t="s">
        <v>591</v>
      </c>
      <c r="L7" s="268">
        <v>1</v>
      </c>
      <c r="M7" s="269">
        <v>2667.19</v>
      </c>
      <c r="N7" s="272"/>
      <c r="O7" s="272"/>
      <c r="P7" s="270"/>
      <c r="Q7" s="270"/>
    </row>
    <row r="8" spans="2:17" ht="13" customHeight="1" x14ac:dyDescent="0.25">
      <c r="B8" s="268">
        <v>2</v>
      </c>
      <c r="C8" s="268">
        <v>1</v>
      </c>
      <c r="D8" s="268"/>
      <c r="E8" s="268"/>
      <c r="F8" s="269">
        <f>F7*(1+I8)</f>
        <v>2771.2104099999997</v>
      </c>
      <c r="G8" s="273">
        <v>1.5</v>
      </c>
      <c r="H8" s="275">
        <f>G8</f>
        <v>1.5</v>
      </c>
      <c r="I8" s="270">
        <v>3.9E-2</v>
      </c>
      <c r="J8" s="270">
        <f>I8</f>
        <v>3.9E-2</v>
      </c>
      <c r="K8" s="271" t="s">
        <v>591</v>
      </c>
      <c r="L8" s="268">
        <v>2</v>
      </c>
      <c r="M8" s="269">
        <f>M7*(1+P8)</f>
        <v>2771.2104099999997</v>
      </c>
      <c r="N8" s="272">
        <v>1</v>
      </c>
      <c r="O8" s="275">
        <f>N8</f>
        <v>1</v>
      </c>
      <c r="P8" s="270">
        <v>3.9E-2</v>
      </c>
      <c r="Q8" s="270">
        <f>P8</f>
        <v>3.9E-2</v>
      </c>
    </row>
    <row r="9" spans="2:17" ht="13" customHeight="1" x14ac:dyDescent="0.25">
      <c r="B9" s="268">
        <v>3</v>
      </c>
      <c r="C9" s="268">
        <v>2</v>
      </c>
      <c r="D9" s="268">
        <v>1</v>
      </c>
      <c r="E9" s="268"/>
      <c r="F9" s="269">
        <f>F8*(1+I9)</f>
        <v>2879.2876159899993</v>
      </c>
      <c r="G9" s="273">
        <v>1.5</v>
      </c>
      <c r="H9" s="275">
        <f>G9+H8</f>
        <v>3</v>
      </c>
      <c r="I9" s="270">
        <v>3.9E-2</v>
      </c>
      <c r="J9" s="270">
        <f>J8+(J8*(1+I9))</f>
        <v>7.9520999999999994E-2</v>
      </c>
      <c r="K9" s="271" t="s">
        <v>591</v>
      </c>
      <c r="L9" s="268">
        <v>3</v>
      </c>
      <c r="M9" s="269">
        <f>M8*(1+P9)</f>
        <v>2879.2876159899993</v>
      </c>
      <c r="N9" s="272">
        <v>1</v>
      </c>
      <c r="O9" s="275">
        <f>N9+O8</f>
        <v>2</v>
      </c>
      <c r="P9" s="270">
        <v>3.9E-2</v>
      </c>
      <c r="Q9" s="270">
        <f>Q8+(Q8*(1+P9))</f>
        <v>7.9520999999999994E-2</v>
      </c>
    </row>
    <row r="10" spans="2:17" ht="13" customHeight="1" x14ac:dyDescent="0.25">
      <c r="B10" s="268">
        <v>4</v>
      </c>
      <c r="C10" s="268">
        <v>3</v>
      </c>
      <c r="D10" s="268">
        <v>2</v>
      </c>
      <c r="E10" s="268">
        <v>1</v>
      </c>
      <c r="F10" s="269">
        <f t="shared" ref="F10:F25" si="0">F9*(1+I10)</f>
        <v>2991.579833013609</v>
      </c>
      <c r="G10" s="273">
        <v>1.5</v>
      </c>
      <c r="H10" s="275">
        <f>G10+H9</f>
        <v>4.5</v>
      </c>
      <c r="I10" s="270">
        <v>3.9E-2</v>
      </c>
      <c r="J10" s="270">
        <f>$J$8+(J9*(1+I10))</f>
        <v>0.12162231899999998</v>
      </c>
      <c r="K10" s="271" t="s">
        <v>591</v>
      </c>
      <c r="L10" s="268">
        <v>4</v>
      </c>
      <c r="M10" s="269">
        <f t="shared" ref="M10:M25" si="1">M9*(1+P10)</f>
        <v>2991.579833013609</v>
      </c>
      <c r="N10" s="272">
        <v>1</v>
      </c>
      <c r="O10" s="275">
        <f>N10+O9</f>
        <v>3</v>
      </c>
      <c r="P10" s="270">
        <v>3.9E-2</v>
      </c>
      <c r="Q10" s="270">
        <f>$J$8+(Q9*(1+P10))</f>
        <v>0.12162231899999998</v>
      </c>
    </row>
    <row r="11" spans="2:17" ht="13" customHeight="1" x14ac:dyDescent="0.25">
      <c r="B11" s="268">
        <v>5</v>
      </c>
      <c r="C11" s="268">
        <v>4</v>
      </c>
      <c r="D11" s="268">
        <v>3</v>
      </c>
      <c r="E11" s="268">
        <v>2</v>
      </c>
      <c r="F11" s="269">
        <f t="shared" si="0"/>
        <v>3108.2514465011395</v>
      </c>
      <c r="G11" s="273">
        <v>1.5</v>
      </c>
      <c r="H11" s="275">
        <f>G11+H10</f>
        <v>6</v>
      </c>
      <c r="I11" s="270">
        <v>3.9E-2</v>
      </c>
      <c r="J11" s="270">
        <f>$J$8+(J10*(1+I11))</f>
        <v>0.16536558944099997</v>
      </c>
      <c r="K11" s="271" t="s">
        <v>591</v>
      </c>
      <c r="L11" s="268">
        <v>5</v>
      </c>
      <c r="M11" s="269">
        <f t="shared" si="1"/>
        <v>3108.2514465011395</v>
      </c>
      <c r="N11" s="272">
        <v>1</v>
      </c>
      <c r="O11" s="275">
        <f>N11+O10</f>
        <v>4</v>
      </c>
      <c r="P11" s="270">
        <v>3.9E-2</v>
      </c>
      <c r="Q11" s="270">
        <f>$J$8+(Q10*(1+P11))</f>
        <v>0.16536558944099997</v>
      </c>
    </row>
    <row r="12" spans="2:17" ht="13" customHeight="1" x14ac:dyDescent="0.25">
      <c r="B12" s="268">
        <v>6</v>
      </c>
      <c r="C12" s="268">
        <v>5</v>
      </c>
      <c r="D12" s="268">
        <v>4</v>
      </c>
      <c r="E12" s="268">
        <v>3</v>
      </c>
      <c r="F12" s="269">
        <f t="shared" si="0"/>
        <v>3229.4732529146836</v>
      </c>
      <c r="G12" s="273">
        <v>1.5</v>
      </c>
      <c r="H12" s="275">
        <f t="shared" ref="H12:H25" si="2">G12+H11</f>
        <v>7.5</v>
      </c>
      <c r="I12" s="270">
        <v>3.9E-2</v>
      </c>
      <c r="J12" s="270">
        <f>$J$8+(J11*(1+I12))</f>
        <v>0.21081484742919895</v>
      </c>
      <c r="K12" s="271" t="s">
        <v>591</v>
      </c>
      <c r="L12" s="268">
        <v>6</v>
      </c>
      <c r="M12" s="269">
        <f t="shared" si="1"/>
        <v>3229.4732529146836</v>
      </c>
      <c r="N12" s="272">
        <v>1</v>
      </c>
      <c r="O12" s="275">
        <f t="shared" ref="O12:O25" si="3">N12+O11</f>
        <v>5</v>
      </c>
      <c r="P12" s="270">
        <v>3.9E-2</v>
      </c>
      <c r="Q12" s="270">
        <f>$J$8+(Q11*(1+P12))</f>
        <v>0.21081484742919895</v>
      </c>
    </row>
    <row r="13" spans="2:17" ht="13" customHeight="1" x14ac:dyDescent="0.25">
      <c r="B13" s="268">
        <v>7</v>
      </c>
      <c r="C13" s="268">
        <v>6</v>
      </c>
      <c r="D13" s="268">
        <v>5</v>
      </c>
      <c r="E13" s="268">
        <v>4</v>
      </c>
      <c r="F13" s="269">
        <f t="shared" si="0"/>
        <v>3355.422709778356</v>
      </c>
      <c r="G13" s="273">
        <v>1.5</v>
      </c>
      <c r="H13" s="275">
        <f t="shared" si="2"/>
        <v>9</v>
      </c>
      <c r="I13" s="270">
        <v>3.9E-2</v>
      </c>
      <c r="J13" s="270">
        <f>$J$8+(J12*(1+I13))</f>
        <v>0.25803662647893771</v>
      </c>
      <c r="K13" s="271" t="s">
        <v>591</v>
      </c>
      <c r="L13" s="268">
        <v>7</v>
      </c>
      <c r="M13" s="269">
        <f t="shared" si="1"/>
        <v>3355.422709778356</v>
      </c>
      <c r="N13" s="272">
        <v>1</v>
      </c>
      <c r="O13" s="275">
        <f t="shared" si="3"/>
        <v>6</v>
      </c>
      <c r="P13" s="270">
        <v>3.9E-2</v>
      </c>
      <c r="Q13" s="270">
        <f>$J$8+(Q12*(1+P13))</f>
        <v>0.25803662647893771</v>
      </c>
    </row>
    <row r="14" spans="2:17" ht="13" customHeight="1" x14ac:dyDescent="0.25">
      <c r="B14" s="268">
        <v>8</v>
      </c>
      <c r="C14" s="268">
        <v>7</v>
      </c>
      <c r="D14" s="268">
        <v>6</v>
      </c>
      <c r="E14" s="268">
        <v>5</v>
      </c>
      <c r="F14" s="269">
        <f t="shared" si="0"/>
        <v>3486.2841954597116</v>
      </c>
      <c r="G14" s="273">
        <v>1.5</v>
      </c>
      <c r="H14" s="275">
        <f t="shared" si="2"/>
        <v>10.5</v>
      </c>
      <c r="I14" s="270">
        <v>3.9E-2</v>
      </c>
      <c r="J14" s="270">
        <f t="shared" ref="J14:J25" si="4">$J$8+(J13*(1+I14))</f>
        <v>0.30710005491161624</v>
      </c>
      <c r="K14" s="271" t="s">
        <v>591</v>
      </c>
      <c r="L14" s="268">
        <v>8</v>
      </c>
      <c r="M14" s="269">
        <f t="shared" si="1"/>
        <v>3486.2841954597116</v>
      </c>
      <c r="N14" s="272">
        <v>1</v>
      </c>
      <c r="O14" s="275">
        <f t="shared" si="3"/>
        <v>7</v>
      </c>
      <c r="P14" s="270">
        <v>3.9E-2</v>
      </c>
      <c r="Q14" s="270">
        <f t="shared" ref="Q14:Q25" si="5">$J$8+(Q13*(1+P14))</f>
        <v>0.30710005491161624</v>
      </c>
    </row>
    <row r="15" spans="2:17" ht="13" customHeight="1" x14ac:dyDescent="0.25">
      <c r="B15" s="268">
        <v>9</v>
      </c>
      <c r="C15" s="268">
        <v>8</v>
      </c>
      <c r="D15" s="268">
        <v>7</v>
      </c>
      <c r="E15" s="268">
        <v>6</v>
      </c>
      <c r="F15" s="269">
        <f t="shared" si="0"/>
        <v>3622.24927908264</v>
      </c>
      <c r="G15" s="273">
        <v>1.5</v>
      </c>
      <c r="H15" s="275">
        <f t="shared" si="2"/>
        <v>12</v>
      </c>
      <c r="I15" s="270">
        <v>3.9E-2</v>
      </c>
      <c r="J15" s="270">
        <f t="shared" si="4"/>
        <v>0.35807695705316922</v>
      </c>
      <c r="K15" s="271" t="s">
        <v>591</v>
      </c>
      <c r="L15" s="268">
        <v>9</v>
      </c>
      <c r="M15" s="269">
        <f t="shared" si="1"/>
        <v>3622.24927908264</v>
      </c>
      <c r="N15" s="272">
        <v>1</v>
      </c>
      <c r="O15" s="275">
        <f t="shared" si="3"/>
        <v>8</v>
      </c>
      <c r="P15" s="270">
        <v>3.9E-2</v>
      </c>
      <c r="Q15" s="270">
        <f t="shared" si="5"/>
        <v>0.35807695705316922</v>
      </c>
    </row>
    <row r="16" spans="2:17" ht="13" customHeight="1" x14ac:dyDescent="0.25">
      <c r="B16" s="268">
        <v>10</v>
      </c>
      <c r="C16" s="268">
        <v>9</v>
      </c>
      <c r="D16" s="268">
        <v>8</v>
      </c>
      <c r="E16" s="268">
        <v>7</v>
      </c>
      <c r="F16" s="269">
        <f t="shared" si="0"/>
        <v>3763.5170009668627</v>
      </c>
      <c r="G16" s="273">
        <v>1.5</v>
      </c>
      <c r="H16" s="275">
        <f t="shared" si="2"/>
        <v>13.5</v>
      </c>
      <c r="I16" s="270">
        <v>3.9E-2</v>
      </c>
      <c r="J16" s="270">
        <f t="shared" si="4"/>
        <v>0.41104195837824276</v>
      </c>
      <c r="K16" s="271" t="s">
        <v>591</v>
      </c>
      <c r="L16" s="268">
        <v>10</v>
      </c>
      <c r="M16" s="269">
        <f t="shared" si="1"/>
        <v>3763.5170009668627</v>
      </c>
      <c r="N16" s="272">
        <v>1</v>
      </c>
      <c r="O16" s="275">
        <f t="shared" si="3"/>
        <v>9</v>
      </c>
      <c r="P16" s="270">
        <v>3.9E-2</v>
      </c>
      <c r="Q16" s="270">
        <f t="shared" si="5"/>
        <v>0.41104195837824276</v>
      </c>
    </row>
    <row r="17" spans="2:17" ht="13" customHeight="1" x14ac:dyDescent="0.25">
      <c r="B17" s="268">
        <v>11</v>
      </c>
      <c r="C17" s="268">
        <v>10</v>
      </c>
      <c r="D17" s="268">
        <v>9</v>
      </c>
      <c r="E17" s="268">
        <v>8</v>
      </c>
      <c r="F17" s="269">
        <f t="shared" si="0"/>
        <v>3910.2941640045701</v>
      </c>
      <c r="G17" s="273">
        <v>1.5</v>
      </c>
      <c r="H17" s="275">
        <f t="shared" si="2"/>
        <v>15</v>
      </c>
      <c r="I17" s="270">
        <v>3.9E-2</v>
      </c>
      <c r="J17" s="270">
        <f t="shared" si="4"/>
        <v>0.46607259475499418</v>
      </c>
      <c r="K17" s="271" t="s">
        <v>591</v>
      </c>
      <c r="L17" s="268">
        <v>11</v>
      </c>
      <c r="M17" s="269">
        <f t="shared" si="1"/>
        <v>3910.2941640045701</v>
      </c>
      <c r="N17" s="272">
        <v>1</v>
      </c>
      <c r="O17" s="275">
        <f t="shared" si="3"/>
        <v>10</v>
      </c>
      <c r="P17" s="270">
        <v>3.9E-2</v>
      </c>
      <c r="Q17" s="270">
        <f t="shared" si="5"/>
        <v>0.46607259475499418</v>
      </c>
    </row>
    <row r="18" spans="2:17" ht="13" customHeight="1" x14ac:dyDescent="0.25">
      <c r="B18" s="268">
        <v>12</v>
      </c>
      <c r="C18" s="268">
        <v>11</v>
      </c>
      <c r="D18" s="268">
        <v>10</v>
      </c>
      <c r="E18" s="268">
        <v>9</v>
      </c>
      <c r="F18" s="269">
        <f t="shared" si="0"/>
        <v>4062.7956364007482</v>
      </c>
      <c r="G18" s="273">
        <v>1.5</v>
      </c>
      <c r="H18" s="275">
        <f t="shared" si="2"/>
        <v>16.5</v>
      </c>
      <c r="I18" s="270">
        <v>3.9E-2</v>
      </c>
      <c r="J18" s="270">
        <f t="shared" si="4"/>
        <v>0.52324942595043888</v>
      </c>
      <c r="K18" s="271" t="s">
        <v>591</v>
      </c>
      <c r="L18" s="268">
        <v>12</v>
      </c>
      <c r="M18" s="269">
        <f t="shared" si="1"/>
        <v>4062.7956364007482</v>
      </c>
      <c r="N18" s="272">
        <v>1</v>
      </c>
      <c r="O18" s="275">
        <f t="shared" si="3"/>
        <v>11</v>
      </c>
      <c r="P18" s="270">
        <v>3.9E-2</v>
      </c>
      <c r="Q18" s="270">
        <f t="shared" si="5"/>
        <v>0.52324942595043888</v>
      </c>
    </row>
    <row r="19" spans="2:17" ht="13" customHeight="1" x14ac:dyDescent="0.25">
      <c r="B19" s="268">
        <v>13</v>
      </c>
      <c r="C19" s="268">
        <v>12</v>
      </c>
      <c r="D19" s="268">
        <v>11</v>
      </c>
      <c r="E19" s="268">
        <v>10</v>
      </c>
      <c r="F19" s="269">
        <f t="shared" si="0"/>
        <v>4221.2446662203774</v>
      </c>
      <c r="G19" s="273">
        <v>1.5</v>
      </c>
      <c r="H19" s="275">
        <f t="shared" si="2"/>
        <v>18</v>
      </c>
      <c r="I19" s="270">
        <v>3.9E-2</v>
      </c>
      <c r="J19" s="270">
        <f t="shared" si="4"/>
        <v>0.582656153562506</v>
      </c>
      <c r="K19" s="271" t="s">
        <v>591</v>
      </c>
      <c r="L19" s="268">
        <v>13</v>
      </c>
      <c r="M19" s="269">
        <f t="shared" si="1"/>
        <v>4221.2446662203774</v>
      </c>
      <c r="N19" s="272">
        <v>1</v>
      </c>
      <c r="O19" s="275">
        <f t="shared" si="3"/>
        <v>12</v>
      </c>
      <c r="P19" s="270">
        <v>3.9E-2</v>
      </c>
      <c r="Q19" s="270">
        <f t="shared" si="5"/>
        <v>0.582656153562506</v>
      </c>
    </row>
    <row r="20" spans="2:17" ht="13" customHeight="1" x14ac:dyDescent="0.25">
      <c r="B20" s="268">
        <v>14</v>
      </c>
      <c r="C20" s="268">
        <v>13</v>
      </c>
      <c r="D20" s="268">
        <v>12</v>
      </c>
      <c r="E20" s="268">
        <v>11</v>
      </c>
      <c r="F20" s="269">
        <f t="shared" si="0"/>
        <v>4385.8732082029719</v>
      </c>
      <c r="G20" s="273">
        <v>1.5</v>
      </c>
      <c r="H20" s="275">
        <f t="shared" si="2"/>
        <v>19.5</v>
      </c>
      <c r="I20" s="270">
        <v>3.9E-2</v>
      </c>
      <c r="J20" s="270">
        <f t="shared" si="4"/>
        <v>0.64437974355144367</v>
      </c>
      <c r="K20" s="271" t="s">
        <v>591</v>
      </c>
      <c r="L20" s="268">
        <v>14</v>
      </c>
      <c r="M20" s="269">
        <f t="shared" si="1"/>
        <v>4385.8732082029719</v>
      </c>
      <c r="N20" s="272">
        <v>1</v>
      </c>
      <c r="O20" s="275">
        <f t="shared" si="3"/>
        <v>13</v>
      </c>
      <c r="P20" s="270">
        <v>3.9E-2</v>
      </c>
      <c r="Q20" s="270">
        <f t="shared" si="5"/>
        <v>0.64437974355144367</v>
      </c>
    </row>
    <row r="21" spans="2:17" ht="13" customHeight="1" x14ac:dyDescent="0.25">
      <c r="B21" s="268">
        <v>15</v>
      </c>
      <c r="C21" s="268">
        <v>14</v>
      </c>
      <c r="D21" s="268">
        <v>13</v>
      </c>
      <c r="E21" s="268">
        <v>12</v>
      </c>
      <c r="F21" s="269">
        <f t="shared" si="0"/>
        <v>4556.9222633228874</v>
      </c>
      <c r="G21" s="273">
        <v>1.5</v>
      </c>
      <c r="H21" s="275">
        <f t="shared" si="2"/>
        <v>21</v>
      </c>
      <c r="I21" s="270">
        <v>3.9E-2</v>
      </c>
      <c r="J21" s="270">
        <f t="shared" si="4"/>
        <v>0.70851055354994996</v>
      </c>
      <c r="K21" s="271" t="s">
        <v>591</v>
      </c>
      <c r="L21" s="268">
        <v>15</v>
      </c>
      <c r="M21" s="269">
        <f t="shared" si="1"/>
        <v>4556.9222633228874</v>
      </c>
      <c r="N21" s="272">
        <v>1</v>
      </c>
      <c r="O21" s="275">
        <f t="shared" si="3"/>
        <v>14</v>
      </c>
      <c r="P21" s="270">
        <v>3.9E-2</v>
      </c>
      <c r="Q21" s="270">
        <f t="shared" si="5"/>
        <v>0.70851055354994996</v>
      </c>
    </row>
    <row r="22" spans="2:17" ht="13" customHeight="1" x14ac:dyDescent="0.25">
      <c r="B22" s="268">
        <v>16</v>
      </c>
      <c r="C22" s="268">
        <v>15</v>
      </c>
      <c r="D22" s="268">
        <v>14</v>
      </c>
      <c r="E22" s="268">
        <v>13</v>
      </c>
      <c r="F22" s="269">
        <f t="shared" si="0"/>
        <v>4734.6422315924792</v>
      </c>
      <c r="G22" s="273">
        <v>1.5</v>
      </c>
      <c r="H22" s="275">
        <f t="shared" si="2"/>
        <v>22.5</v>
      </c>
      <c r="I22" s="270">
        <v>3.9E-2</v>
      </c>
      <c r="J22" s="270">
        <f t="shared" si="4"/>
        <v>0.77514246513839802</v>
      </c>
      <c r="K22" s="271" t="s">
        <v>591</v>
      </c>
      <c r="L22" s="268">
        <v>16</v>
      </c>
      <c r="M22" s="269">
        <f t="shared" si="1"/>
        <v>4734.6422315924792</v>
      </c>
      <c r="N22" s="272">
        <v>1</v>
      </c>
      <c r="O22" s="275">
        <f t="shared" si="3"/>
        <v>15</v>
      </c>
      <c r="P22" s="270">
        <v>3.9E-2</v>
      </c>
      <c r="Q22" s="270">
        <f t="shared" si="5"/>
        <v>0.77514246513839802</v>
      </c>
    </row>
    <row r="23" spans="2:17" ht="13" customHeight="1" x14ac:dyDescent="0.25">
      <c r="B23" s="268"/>
      <c r="C23" s="268">
        <v>16</v>
      </c>
      <c r="D23" s="268">
        <v>15</v>
      </c>
      <c r="E23" s="268">
        <v>14</v>
      </c>
      <c r="F23" s="269">
        <f t="shared" si="0"/>
        <v>4919.2932786245856</v>
      </c>
      <c r="G23" s="273">
        <v>1.5</v>
      </c>
      <c r="H23" s="275">
        <f t="shared" si="2"/>
        <v>24</v>
      </c>
      <c r="I23" s="270">
        <v>3.9E-2</v>
      </c>
      <c r="J23" s="270">
        <f t="shared" si="4"/>
        <v>0.84437302127879554</v>
      </c>
      <c r="K23" s="271" t="s">
        <v>591</v>
      </c>
      <c r="L23" s="268">
        <v>17</v>
      </c>
      <c r="M23" s="269">
        <f t="shared" si="1"/>
        <v>4919.2932786245856</v>
      </c>
      <c r="N23" s="272">
        <v>1</v>
      </c>
      <c r="O23" s="275">
        <f t="shared" si="3"/>
        <v>16</v>
      </c>
      <c r="P23" s="270">
        <v>3.9E-2</v>
      </c>
      <c r="Q23" s="270">
        <f t="shared" si="5"/>
        <v>0.84437302127879554</v>
      </c>
    </row>
    <row r="24" spans="2:17" ht="13" customHeight="1" x14ac:dyDescent="0.25">
      <c r="B24" s="268"/>
      <c r="C24" s="268"/>
      <c r="D24" s="268">
        <v>16</v>
      </c>
      <c r="E24" s="268">
        <v>15</v>
      </c>
      <c r="F24" s="269">
        <f t="shared" si="0"/>
        <v>5111.1457164909443</v>
      </c>
      <c r="G24" s="273">
        <v>1.5</v>
      </c>
      <c r="H24" s="275">
        <f t="shared" si="2"/>
        <v>25.5</v>
      </c>
      <c r="I24" s="270">
        <v>3.9E-2</v>
      </c>
      <c r="J24" s="270">
        <f t="shared" si="4"/>
        <v>0.9163035691086685</v>
      </c>
      <c r="K24" s="271" t="s">
        <v>591</v>
      </c>
      <c r="L24" s="268">
        <v>18</v>
      </c>
      <c r="M24" s="269">
        <f t="shared" si="1"/>
        <v>5111.1457164909443</v>
      </c>
      <c r="N24" s="272">
        <v>1</v>
      </c>
      <c r="O24" s="275">
        <f t="shared" si="3"/>
        <v>17</v>
      </c>
      <c r="P24" s="270">
        <v>3.9E-2</v>
      </c>
      <c r="Q24" s="270">
        <f t="shared" si="5"/>
        <v>0.9163035691086685</v>
      </c>
    </row>
    <row r="25" spans="2:17" ht="13" customHeight="1" x14ac:dyDescent="0.25">
      <c r="B25" s="268"/>
      <c r="C25" s="268"/>
      <c r="D25" s="268"/>
      <c r="E25" s="268">
        <v>16</v>
      </c>
      <c r="F25" s="269">
        <f t="shared" si="0"/>
        <v>5310.4803994340909</v>
      </c>
      <c r="G25" s="273">
        <v>1.5</v>
      </c>
      <c r="H25" s="275">
        <f t="shared" si="2"/>
        <v>27</v>
      </c>
      <c r="I25" s="270">
        <v>3.9E-2</v>
      </c>
      <c r="J25" s="274">
        <f t="shared" si="4"/>
        <v>0.99103940830390658</v>
      </c>
      <c r="K25" s="271" t="s">
        <v>591</v>
      </c>
      <c r="L25" s="268">
        <v>19</v>
      </c>
      <c r="M25" s="269">
        <f t="shared" si="1"/>
        <v>5310.4803994340909</v>
      </c>
      <c r="N25" s="272">
        <v>1</v>
      </c>
      <c r="O25" s="275">
        <f t="shared" si="3"/>
        <v>18</v>
      </c>
      <c r="P25" s="270">
        <v>3.9E-2</v>
      </c>
      <c r="Q25" s="274">
        <f t="shared" si="5"/>
        <v>0.99103940830390658</v>
      </c>
    </row>
    <row r="26" spans="2:17" ht="13" x14ac:dyDescent="0.25">
      <c r="G26" s="264"/>
      <c r="H26" s="264"/>
      <c r="I26" s="264"/>
      <c r="J26" s="264"/>
      <c r="N26" s="264"/>
      <c r="O26" s="264"/>
      <c r="P26" s="264"/>
      <c r="Q26" s="264"/>
    </row>
  </sheetData>
  <mergeCells count="3">
    <mergeCell ref="B4:J4"/>
    <mergeCell ref="L4:Q4"/>
    <mergeCell ref="B2:Q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21"/>
  <sheetViews>
    <sheetView showGridLines="0" tabSelected="1" zoomScale="80" zoomScaleNormal="80" workbookViewId="0">
      <selection activeCell="I10" sqref="I10:K11"/>
    </sheetView>
  </sheetViews>
  <sheetFormatPr defaultColWidth="12.54296875" defaultRowHeight="15" customHeight="1" x14ac:dyDescent="0.25"/>
  <cols>
    <col min="1" max="1" width="1.7265625" style="63" customWidth="1"/>
    <col min="2" max="2" width="45.26953125" style="63" customWidth="1"/>
    <col min="3" max="8" width="10.7265625" style="63" customWidth="1"/>
    <col min="9" max="14" width="9.453125" style="63" customWidth="1"/>
    <col min="15" max="15" width="1.26953125" style="63" customWidth="1"/>
    <col min="16" max="17" width="9.7265625" customWidth="1"/>
    <col min="18" max="18" width="1.36328125" customWidth="1"/>
    <col min="19" max="20" width="9.7265625" customWidth="1"/>
    <col min="21" max="21" width="12.54296875" customWidth="1"/>
    <col min="22" max="23" width="11.81640625" style="89" customWidth="1"/>
    <col min="24" max="26" width="12.54296875" style="63" customWidth="1"/>
    <col min="27" max="16384" width="12.54296875" style="63"/>
  </cols>
  <sheetData>
    <row r="1" spans="1:27" ht="8.15" customHeight="1" x14ac:dyDescent="0.25">
      <c r="A1" s="56"/>
      <c r="B1" s="57"/>
      <c r="C1" s="58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V1" s="90"/>
      <c r="W1" s="90"/>
      <c r="X1" s="56"/>
      <c r="Y1" s="56"/>
      <c r="Z1" s="56"/>
      <c r="AA1" s="56"/>
    </row>
    <row r="2" spans="1:27" s="166" customFormat="1" ht="48.75" customHeight="1" x14ac:dyDescent="0.25">
      <c r="A2" s="164"/>
      <c r="B2" s="318" t="s">
        <v>618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165"/>
      <c r="V2" s="165"/>
      <c r="W2" s="164"/>
      <c r="X2" s="164"/>
      <c r="Y2" s="164"/>
      <c r="Z2" s="164"/>
    </row>
    <row r="3" spans="1:27" s="166" customFormat="1" ht="36.65" customHeight="1" x14ac:dyDescent="0.25">
      <c r="A3" s="164"/>
      <c r="B3" s="320" t="s">
        <v>610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165"/>
      <c r="V3" s="165"/>
      <c r="W3" s="164"/>
      <c r="X3" s="164"/>
      <c r="Y3" s="164"/>
      <c r="Z3" s="164"/>
    </row>
    <row r="4" spans="1:27" ht="7.5" customHeight="1" x14ac:dyDescent="0.25">
      <c r="A4" s="56"/>
      <c r="B4" s="57"/>
      <c r="C4" s="58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V4" s="90"/>
      <c r="W4" s="90"/>
      <c r="X4" s="56"/>
      <c r="Y4" s="56"/>
      <c r="Z4" s="56"/>
      <c r="AA4" s="56"/>
    </row>
    <row r="5" spans="1:27" ht="16" customHeight="1" thickBot="1" x14ac:dyDescent="0.3">
      <c r="A5" s="56"/>
      <c r="B5" s="59" t="s">
        <v>119</v>
      </c>
      <c r="C5" s="60"/>
      <c r="D5" s="61"/>
      <c r="E5" s="61"/>
      <c r="F5" s="61"/>
      <c r="G5" s="61"/>
      <c r="H5" s="59"/>
      <c r="I5" s="61"/>
      <c r="J5" s="61"/>
      <c r="K5" s="61"/>
      <c r="L5" s="61"/>
      <c r="M5" s="56"/>
      <c r="N5" s="56"/>
      <c r="O5" s="56"/>
      <c r="V5" s="90"/>
      <c r="W5" s="90"/>
      <c r="X5" s="56"/>
      <c r="Y5" s="56"/>
      <c r="Z5" s="56"/>
      <c r="AA5" s="56"/>
    </row>
    <row r="6" spans="1:27" ht="19.5" customHeight="1" thickTop="1" thickBot="1" x14ac:dyDescent="0.3">
      <c r="A6" s="56"/>
      <c r="B6" s="121" t="s">
        <v>571</v>
      </c>
      <c r="C6" s="230">
        <f>E45</f>
        <v>0.22968350000000015</v>
      </c>
      <c r="D6" s="159"/>
      <c r="E6" s="253" t="s">
        <v>607</v>
      </c>
      <c r="F6" s="254" t="s">
        <v>630</v>
      </c>
      <c r="G6" s="255" t="s">
        <v>631</v>
      </c>
      <c r="I6" s="229" t="s">
        <v>568</v>
      </c>
      <c r="J6" s="229"/>
      <c r="K6" s="167"/>
      <c r="L6" s="261">
        <v>0</v>
      </c>
      <c r="M6" s="118"/>
      <c r="N6" s="119"/>
      <c r="O6" s="119"/>
      <c r="P6" s="119"/>
      <c r="Q6" s="119"/>
      <c r="R6" s="119"/>
      <c r="S6" s="207"/>
      <c r="T6" s="208"/>
      <c r="V6" s="90"/>
      <c r="W6" s="90"/>
      <c r="X6" s="56"/>
      <c r="Y6" s="56"/>
    </row>
    <row r="7" spans="1:27" ht="19.5" customHeight="1" thickTop="1" thickBot="1" x14ac:dyDescent="0.3">
      <c r="A7" s="56"/>
      <c r="B7" s="229" t="s">
        <v>599</v>
      </c>
      <c r="C7" s="261">
        <v>0.35</v>
      </c>
      <c r="D7" s="260" t="s">
        <v>632</v>
      </c>
      <c r="E7" s="256">
        <v>0.31734592663465672</v>
      </c>
      <c r="F7" s="256">
        <v>0.35</v>
      </c>
      <c r="G7" s="257">
        <v>0.4</v>
      </c>
      <c r="I7" s="229" t="s">
        <v>569</v>
      </c>
      <c r="J7" s="229"/>
      <c r="K7" s="167"/>
      <c r="L7" s="261">
        <v>0.1</v>
      </c>
      <c r="M7" s="118"/>
      <c r="N7" s="119"/>
      <c r="O7" s="119"/>
      <c r="P7" s="119"/>
      <c r="Q7" s="119"/>
      <c r="R7" s="119"/>
      <c r="S7" s="207"/>
      <c r="T7" s="208"/>
      <c r="V7" s="90"/>
      <c r="W7" s="90"/>
      <c r="X7" s="56"/>
      <c r="Y7" s="56"/>
    </row>
    <row r="8" spans="1:27" ht="19.5" customHeight="1" thickTop="1" thickBot="1" x14ac:dyDescent="0.3">
      <c r="A8" s="56"/>
      <c r="B8" s="121" t="s">
        <v>604</v>
      </c>
      <c r="C8" s="261">
        <v>0.4</v>
      </c>
      <c r="D8" s="260" t="s">
        <v>632</v>
      </c>
      <c r="E8" s="256">
        <v>0.38424857140349183</v>
      </c>
      <c r="F8" s="256">
        <v>0.4</v>
      </c>
      <c r="G8" s="257">
        <v>0.4</v>
      </c>
      <c r="I8" s="229" t="s">
        <v>570</v>
      </c>
      <c r="J8" s="229"/>
      <c r="K8" s="167"/>
      <c r="L8" s="261">
        <v>0.2</v>
      </c>
      <c r="M8" s="118"/>
      <c r="N8" s="119"/>
      <c r="O8" s="119"/>
      <c r="P8" s="119"/>
      <c r="Q8" s="119"/>
      <c r="R8" s="119"/>
      <c r="S8" s="207"/>
      <c r="T8" s="208"/>
      <c r="V8" s="90"/>
      <c r="W8" s="90"/>
      <c r="X8" s="56"/>
      <c r="Y8" s="56"/>
    </row>
    <row r="9" spans="1:27" ht="19.5" customHeight="1" thickTop="1" thickBot="1" x14ac:dyDescent="0.3">
      <c r="A9" s="56"/>
      <c r="B9" s="121" t="s">
        <v>605</v>
      </c>
      <c r="C9" s="261">
        <v>0.5</v>
      </c>
      <c r="D9" s="260" t="s">
        <v>632</v>
      </c>
      <c r="E9" s="256">
        <v>0.46525504068537521</v>
      </c>
      <c r="F9" s="256">
        <v>0.5</v>
      </c>
      <c r="G9" s="257">
        <v>0.6</v>
      </c>
      <c r="I9" s="248" t="s">
        <v>593</v>
      </c>
      <c r="J9" s="248"/>
      <c r="K9" s="181"/>
      <c r="L9" s="249">
        <f>L8</f>
        <v>0.2</v>
      </c>
      <c r="M9" s="250"/>
      <c r="N9" s="251"/>
      <c r="O9" s="251"/>
      <c r="P9" s="251"/>
      <c r="Q9" s="251"/>
      <c r="R9" s="251"/>
      <c r="S9" s="252"/>
      <c r="T9" s="180"/>
      <c r="V9" s="90"/>
      <c r="W9" s="90"/>
      <c r="X9" s="56"/>
      <c r="Y9" s="56"/>
    </row>
    <row r="10" spans="1:27" ht="19.5" customHeight="1" thickTop="1" thickBot="1" x14ac:dyDescent="0.3">
      <c r="A10" s="56"/>
      <c r="B10" s="121" t="s">
        <v>606</v>
      </c>
      <c r="C10" s="261">
        <v>0.6</v>
      </c>
      <c r="D10" s="260" t="s">
        <v>632</v>
      </c>
      <c r="E10" s="256">
        <v>0.58530542559448051</v>
      </c>
      <c r="F10" s="256">
        <v>0.6</v>
      </c>
      <c r="G10" s="257">
        <v>0.6</v>
      </c>
      <c r="I10" s="323" t="s">
        <v>603</v>
      </c>
      <c r="J10" s="324"/>
      <c r="K10" s="325"/>
      <c r="L10" s="322" t="s">
        <v>602</v>
      </c>
      <c r="M10" s="322"/>
      <c r="N10" s="322"/>
      <c r="O10" s="322"/>
      <c r="P10" s="322"/>
      <c r="Q10" s="322"/>
      <c r="R10" s="322"/>
      <c r="S10" s="322"/>
      <c r="T10" s="322"/>
      <c r="V10" s="90"/>
      <c r="W10" s="90"/>
      <c r="X10" s="56"/>
      <c r="Y10" s="56"/>
    </row>
    <row r="11" spans="1:27" ht="19.5" customHeight="1" thickTop="1" thickBot="1" x14ac:dyDescent="0.3">
      <c r="A11" s="56"/>
      <c r="B11" s="121" t="s">
        <v>109</v>
      </c>
      <c r="C11" s="261">
        <v>3.9E-2</v>
      </c>
      <c r="D11" s="120"/>
      <c r="E11" s="258"/>
      <c r="F11" s="259"/>
      <c r="G11" s="225"/>
      <c r="I11" s="323" t="s">
        <v>600</v>
      </c>
      <c r="J11" s="324"/>
      <c r="K11" s="325"/>
      <c r="L11" s="322" t="s">
        <v>601</v>
      </c>
      <c r="M11" s="322"/>
      <c r="N11" s="322"/>
      <c r="O11" s="322"/>
      <c r="P11" s="322"/>
      <c r="Q11" s="322"/>
      <c r="R11" s="322"/>
      <c r="S11" s="322"/>
      <c r="T11" s="322"/>
      <c r="V11" s="90"/>
      <c r="W11" s="90"/>
      <c r="X11" s="56"/>
      <c r="Y11" s="56"/>
    </row>
    <row r="12" spans="1:27" ht="8.25" customHeight="1" thickTop="1" x14ac:dyDescent="0.25">
      <c r="A12" s="56"/>
      <c r="B12" s="57"/>
      <c r="C12" s="58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V12" s="90"/>
      <c r="W12" s="93" t="s">
        <v>154</v>
      </c>
      <c r="X12" s="93" t="s">
        <v>155</v>
      </c>
      <c r="Y12" s="56"/>
      <c r="Z12" s="56"/>
      <c r="AA12" s="56"/>
    </row>
    <row r="13" spans="1:27" ht="28.5" customHeight="1" x14ac:dyDescent="0.25">
      <c r="A13" s="56"/>
      <c r="B13" s="327" t="s">
        <v>0</v>
      </c>
      <c r="C13" s="329" t="s">
        <v>1</v>
      </c>
      <c r="D13" s="327" t="s">
        <v>2</v>
      </c>
      <c r="E13" s="330" t="s">
        <v>565</v>
      </c>
      <c r="F13" s="331"/>
      <c r="G13" s="332"/>
      <c r="H13" s="333" t="s">
        <v>566</v>
      </c>
      <c r="I13" s="333"/>
      <c r="J13" s="333"/>
      <c r="K13" s="333"/>
      <c r="L13" s="333"/>
      <c r="M13" s="333"/>
      <c r="N13" s="333"/>
      <c r="P13" s="317" t="s">
        <v>629</v>
      </c>
      <c r="Q13" s="317"/>
      <c r="S13" s="326" t="s">
        <v>609</v>
      </c>
      <c r="T13" s="326"/>
      <c r="V13" s="93" t="s">
        <v>140</v>
      </c>
      <c r="W13" s="93">
        <v>12</v>
      </c>
      <c r="X13" s="93">
        <v>0</v>
      </c>
      <c r="Y13" s="56"/>
      <c r="Z13" s="56"/>
    </row>
    <row r="14" spans="1:27" ht="28.5" customHeight="1" x14ac:dyDescent="0.25">
      <c r="A14" s="56"/>
      <c r="B14" s="328"/>
      <c r="C14" s="328"/>
      <c r="D14" s="328"/>
      <c r="E14" s="107" t="s">
        <v>121</v>
      </c>
      <c r="F14" s="108" t="s">
        <v>6</v>
      </c>
      <c r="G14" s="106" t="s">
        <v>608</v>
      </c>
      <c r="H14" s="106" t="s">
        <v>596</v>
      </c>
      <c r="I14" s="106" t="s">
        <v>597</v>
      </c>
      <c r="J14" s="106" t="s">
        <v>598</v>
      </c>
      <c r="K14" s="106" t="s">
        <v>587</v>
      </c>
      <c r="L14" s="106" t="s">
        <v>586</v>
      </c>
      <c r="M14" s="106" t="s">
        <v>585</v>
      </c>
      <c r="N14" s="106" t="s">
        <v>584</v>
      </c>
      <c r="P14" s="231" t="s">
        <v>564</v>
      </c>
      <c r="Q14" s="232" t="s">
        <v>6</v>
      </c>
      <c r="S14" s="246" t="s">
        <v>564</v>
      </c>
      <c r="T14" s="247" t="s">
        <v>6</v>
      </c>
      <c r="V14" s="93" t="s">
        <v>141</v>
      </c>
      <c r="W14" s="93">
        <f>W13-1</f>
        <v>11</v>
      </c>
      <c r="X14" s="93">
        <v>1</v>
      </c>
      <c r="Y14" s="56"/>
      <c r="Z14" s="56"/>
    </row>
    <row r="15" spans="1:27" ht="20.149999999999999" customHeight="1" x14ac:dyDescent="0.3">
      <c r="A15" s="56"/>
      <c r="B15" s="125" t="s">
        <v>573</v>
      </c>
      <c r="C15" s="62" t="s">
        <v>9</v>
      </c>
      <c r="D15" s="160">
        <v>1446.12</v>
      </c>
      <c r="E15" s="109">
        <f>Proposta!O15</f>
        <v>1961.2492671870002</v>
      </c>
      <c r="F15" s="129">
        <f t="shared" ref="F15:F22" si="0">E15/D15-1</f>
        <v>0.35621474510206652</v>
      </c>
      <c r="G15" s="162">
        <f t="shared" ref="G15:G24" si="1">E15-D15</f>
        <v>515.12926718700032</v>
      </c>
      <c r="H15" s="110">
        <f t="shared" ref="H15:H23" si="2">E15*1.1</f>
        <v>2157.3741939057004</v>
      </c>
      <c r="I15" s="110">
        <f t="shared" ref="I15:I23" si="3">E15*1.15</f>
        <v>2255.4366572650501</v>
      </c>
      <c r="J15" s="110">
        <f t="shared" ref="J15:J23" si="4">E15*1.2</f>
        <v>2353.4991206244003</v>
      </c>
      <c r="K15" s="110">
        <f t="shared" ref="K15:K23" si="5">E15*1.25</f>
        <v>2451.5615839837501</v>
      </c>
      <c r="L15" s="110">
        <f t="shared" ref="L15:L24" si="6">E15*1.3</f>
        <v>2549.6240473431003</v>
      </c>
      <c r="M15" s="110">
        <f t="shared" ref="M15:M24" si="7">E15*1.52</f>
        <v>2981.0988861242404</v>
      </c>
      <c r="N15" s="110">
        <f t="shared" ref="N15:N24" si="8">E15*1.75</f>
        <v>3432.1862175772503</v>
      </c>
      <c r="P15" s="233">
        <v>1799.3112543</v>
      </c>
      <c r="Q15" s="234">
        <f>P15/D15-1</f>
        <v>0.24423371110281322</v>
      </c>
      <c r="S15" s="113">
        <v>2448.7065312</v>
      </c>
      <c r="T15" s="227">
        <f t="shared" ref="T15:T24" si="9">S15/D15-1</f>
        <v>0.69329414654385535</v>
      </c>
      <c r="V15" s="93" t="s">
        <v>142</v>
      </c>
      <c r="W15" s="93">
        <f t="shared" ref="W15:W24" si="10">W14-1</f>
        <v>10</v>
      </c>
      <c r="X15" s="93">
        <v>2</v>
      </c>
      <c r="Y15" s="56"/>
      <c r="Z15" s="56"/>
    </row>
    <row r="16" spans="1:27" ht="20.149999999999999" customHeight="1" x14ac:dyDescent="0.25">
      <c r="A16" s="56"/>
      <c r="B16" s="126">
        <f>Proposta!D4</f>
        <v>0.35</v>
      </c>
      <c r="C16" s="62" t="s">
        <v>11</v>
      </c>
      <c r="D16" s="160">
        <v>2879.2819091364418</v>
      </c>
      <c r="E16" s="109">
        <f>Proposta!O33</f>
        <v>3904.924580476471</v>
      </c>
      <c r="F16" s="129">
        <f t="shared" si="0"/>
        <v>0.35621474510206652</v>
      </c>
      <c r="G16" s="162">
        <f t="shared" si="1"/>
        <v>1025.6426713400292</v>
      </c>
      <c r="H16" s="110">
        <f t="shared" si="2"/>
        <v>4295.4170385241187</v>
      </c>
      <c r="I16" s="110">
        <f t="shared" si="3"/>
        <v>4490.6632675479414</v>
      </c>
      <c r="J16" s="110">
        <f t="shared" si="4"/>
        <v>4685.909496571765</v>
      </c>
      <c r="K16" s="110">
        <f t="shared" si="5"/>
        <v>4881.1557255955886</v>
      </c>
      <c r="L16" s="110">
        <f t="shared" si="6"/>
        <v>5076.4019546194122</v>
      </c>
      <c r="M16" s="110">
        <f t="shared" si="7"/>
        <v>5935.4853623242361</v>
      </c>
      <c r="N16" s="110">
        <f t="shared" si="8"/>
        <v>6833.6180158338238</v>
      </c>
      <c r="P16" s="233">
        <v>3582.499615116029</v>
      </c>
      <c r="Q16" s="234">
        <f t="shared" ref="Q16:Q24" si="11">P16/D16-1</f>
        <v>0.24423371110281367</v>
      </c>
      <c r="S16" s="113">
        <v>4875.4712029903549</v>
      </c>
      <c r="T16" s="227">
        <f t="shared" si="9"/>
        <v>0.69329414654385579</v>
      </c>
      <c r="V16" s="93" t="s">
        <v>143</v>
      </c>
      <c r="W16" s="93">
        <f>W15-1</f>
        <v>9</v>
      </c>
      <c r="X16" s="93">
        <v>3</v>
      </c>
      <c r="Y16" s="56"/>
      <c r="Z16" s="56"/>
    </row>
    <row r="17" spans="1:27" ht="20.149999999999999" customHeight="1" x14ac:dyDescent="0.3">
      <c r="A17" s="56"/>
      <c r="B17" s="127" t="s">
        <v>574</v>
      </c>
      <c r="C17" s="64" t="s">
        <v>9</v>
      </c>
      <c r="D17" s="161">
        <v>1750.99</v>
      </c>
      <c r="E17" s="111">
        <f>Proposta!O34</f>
        <v>2241.4277339280006</v>
      </c>
      <c r="F17" s="130">
        <f t="shared" si="0"/>
        <v>0.28009168180743504</v>
      </c>
      <c r="G17" s="163">
        <f t="shared" si="1"/>
        <v>490.43773392800063</v>
      </c>
      <c r="H17" s="112">
        <f t="shared" si="2"/>
        <v>2465.570507320801</v>
      </c>
      <c r="I17" s="112">
        <f t="shared" si="3"/>
        <v>2577.6418940172007</v>
      </c>
      <c r="J17" s="112">
        <f t="shared" si="4"/>
        <v>2689.7132807136009</v>
      </c>
      <c r="K17" s="112">
        <f t="shared" si="5"/>
        <v>2801.784667410001</v>
      </c>
      <c r="L17" s="112">
        <f t="shared" si="6"/>
        <v>2913.8560541064007</v>
      </c>
      <c r="M17" s="112">
        <f t="shared" si="7"/>
        <v>3406.970155570561</v>
      </c>
      <c r="N17" s="112">
        <f t="shared" si="8"/>
        <v>3922.4985343740009</v>
      </c>
      <c r="P17" s="235">
        <v>2056.3557192000003</v>
      </c>
      <c r="Q17" s="236">
        <f t="shared" si="11"/>
        <v>0.17439603835544482</v>
      </c>
      <c r="S17" s="114">
        <v>2448.7065312</v>
      </c>
      <c r="T17" s="228">
        <f t="shared" si="9"/>
        <v>0.39846974066099738</v>
      </c>
      <c r="V17" s="93" t="s">
        <v>137</v>
      </c>
      <c r="W17" s="93">
        <f t="shared" si="10"/>
        <v>8</v>
      </c>
      <c r="X17" s="93">
        <v>4</v>
      </c>
      <c r="Y17" s="56"/>
      <c r="Z17" s="56"/>
    </row>
    <row r="18" spans="1:27" ht="20.149999999999999" customHeight="1" x14ac:dyDescent="0.25">
      <c r="A18" s="56"/>
      <c r="B18" s="128">
        <f>Proposta!E4</f>
        <v>0.4</v>
      </c>
      <c r="C18" s="64" t="s">
        <v>11</v>
      </c>
      <c r="D18" s="161">
        <v>3486.2900935460539</v>
      </c>
      <c r="E18" s="111">
        <f>Proposta!O52</f>
        <v>4462.7709491159667</v>
      </c>
      <c r="F18" s="130">
        <f t="shared" si="0"/>
        <v>0.2800916818074346</v>
      </c>
      <c r="G18" s="163">
        <f t="shared" si="1"/>
        <v>976.48085556991282</v>
      </c>
      <c r="H18" s="112">
        <f t="shared" si="2"/>
        <v>4909.0480440275642</v>
      </c>
      <c r="I18" s="112">
        <f t="shared" si="3"/>
        <v>5132.1865914833616</v>
      </c>
      <c r="J18" s="112">
        <f t="shared" si="4"/>
        <v>5355.3251389391598</v>
      </c>
      <c r="K18" s="112">
        <f t="shared" si="5"/>
        <v>5578.4636863949581</v>
      </c>
      <c r="L18" s="112">
        <f t="shared" si="6"/>
        <v>5801.6022338507573</v>
      </c>
      <c r="M18" s="112">
        <f t="shared" si="7"/>
        <v>6783.4118426562691</v>
      </c>
      <c r="N18" s="112">
        <f t="shared" si="8"/>
        <v>7809.8491609529419</v>
      </c>
      <c r="P18" s="235">
        <v>4094.2852744183192</v>
      </c>
      <c r="Q18" s="236">
        <f t="shared" si="11"/>
        <v>0.17439603835544504</v>
      </c>
      <c r="S18" s="114">
        <v>4875.4712029903549</v>
      </c>
      <c r="T18" s="228">
        <f t="shared" si="9"/>
        <v>0.39846974066099761</v>
      </c>
      <c r="V18" s="93" t="s">
        <v>144</v>
      </c>
      <c r="W18" s="93">
        <f t="shared" si="10"/>
        <v>7</v>
      </c>
      <c r="X18" s="93">
        <v>5</v>
      </c>
      <c r="Y18" s="56"/>
      <c r="Z18" s="56"/>
    </row>
    <row r="19" spans="1:27" ht="20.149999999999999" customHeight="1" x14ac:dyDescent="0.3">
      <c r="A19" s="56"/>
      <c r="B19" s="125" t="s">
        <v>575</v>
      </c>
      <c r="C19" s="62" t="s">
        <v>9</v>
      </c>
      <c r="D19" s="160">
        <v>2120.13</v>
      </c>
      <c r="E19" s="109">
        <f>Proposta!O53</f>
        <v>2801.7846674100006</v>
      </c>
      <c r="F19" s="129">
        <f t="shared" si="0"/>
        <v>0.3215155049030014</v>
      </c>
      <c r="G19" s="162">
        <f t="shared" si="1"/>
        <v>681.65466741000046</v>
      </c>
      <c r="H19" s="110">
        <f t="shared" si="2"/>
        <v>3081.9631341510008</v>
      </c>
      <c r="I19" s="110">
        <f t="shared" si="3"/>
        <v>3222.0523675215004</v>
      </c>
      <c r="J19" s="110">
        <f t="shared" si="4"/>
        <v>3362.1416008920005</v>
      </c>
      <c r="K19" s="110">
        <f t="shared" si="5"/>
        <v>3502.2308342625006</v>
      </c>
      <c r="L19" s="110">
        <f t="shared" si="6"/>
        <v>3642.3200676330007</v>
      </c>
      <c r="M19" s="110">
        <f t="shared" si="7"/>
        <v>4258.7126944632009</v>
      </c>
      <c r="N19" s="110">
        <f t="shared" si="8"/>
        <v>4903.1231679675011</v>
      </c>
      <c r="P19" s="233">
        <v>2570.444649</v>
      </c>
      <c r="Q19" s="234">
        <f t="shared" si="11"/>
        <v>0.21239954578256981</v>
      </c>
      <c r="S19" s="113">
        <v>3673.0597967999997</v>
      </c>
      <c r="T19" s="227">
        <f t="shared" si="9"/>
        <v>0.73246913953389625</v>
      </c>
      <c r="V19" s="93" t="s">
        <v>145</v>
      </c>
      <c r="W19" s="93">
        <f t="shared" si="10"/>
        <v>6</v>
      </c>
      <c r="X19" s="93">
        <v>6</v>
      </c>
      <c r="Y19" s="56"/>
      <c r="Z19" s="56"/>
    </row>
    <row r="20" spans="1:27" ht="20.149999999999999" customHeight="1" x14ac:dyDescent="0.25">
      <c r="A20" s="56"/>
      <c r="B20" s="126">
        <f>Proposta!F4</f>
        <v>0.5</v>
      </c>
      <c r="C20" s="62" t="s">
        <v>11</v>
      </c>
      <c r="D20" s="160">
        <v>4221.2623807273576</v>
      </c>
      <c r="E20" s="109">
        <f>Proposta!O71</f>
        <v>5578.46368639496</v>
      </c>
      <c r="F20" s="129">
        <f t="shared" si="0"/>
        <v>0.3215155049030014</v>
      </c>
      <c r="G20" s="162">
        <f t="shared" si="1"/>
        <v>1357.2013056676024</v>
      </c>
      <c r="H20" s="110">
        <f t="shared" si="2"/>
        <v>6136.3100550344561</v>
      </c>
      <c r="I20" s="110">
        <f t="shared" si="3"/>
        <v>6415.2332393542038</v>
      </c>
      <c r="J20" s="110">
        <f t="shared" si="4"/>
        <v>6694.1564236739514</v>
      </c>
      <c r="K20" s="110">
        <f t="shared" si="5"/>
        <v>6973.0796079936999</v>
      </c>
      <c r="L20" s="110">
        <f t="shared" si="6"/>
        <v>7252.0027923134485</v>
      </c>
      <c r="M20" s="110">
        <f t="shared" si="7"/>
        <v>8479.2648033203386</v>
      </c>
      <c r="N20" s="110">
        <f t="shared" si="8"/>
        <v>9762.3114511911808</v>
      </c>
      <c r="P20" s="233">
        <v>5117.856593022897</v>
      </c>
      <c r="Q20" s="234">
        <f t="shared" si="11"/>
        <v>0.21239954578256959</v>
      </c>
      <c r="S20" s="113">
        <v>7313.2068044855314</v>
      </c>
      <c r="T20" s="227">
        <f t="shared" si="9"/>
        <v>0.73246913953389625</v>
      </c>
      <c r="V20" s="93" t="s">
        <v>146</v>
      </c>
      <c r="W20" s="93">
        <f t="shared" si="10"/>
        <v>5</v>
      </c>
      <c r="X20" s="93">
        <v>7</v>
      </c>
      <c r="Y20" s="56"/>
      <c r="Z20" s="56"/>
    </row>
    <row r="21" spans="1:27" ht="20.149999999999999" customHeight="1" x14ac:dyDescent="0.3">
      <c r="A21" s="56"/>
      <c r="B21" s="127" t="s">
        <v>576</v>
      </c>
      <c r="C21" s="64" t="s">
        <v>9</v>
      </c>
      <c r="D21" s="161">
        <v>2667.19</v>
      </c>
      <c r="E21" s="111">
        <f>Proposta!O72</f>
        <v>3362.1416008920005</v>
      </c>
      <c r="F21" s="130">
        <f t="shared" si="0"/>
        <v>0.26055571627518126</v>
      </c>
      <c r="G21" s="163">
        <f t="shared" si="1"/>
        <v>694.95160089200044</v>
      </c>
      <c r="H21" s="112">
        <f t="shared" si="2"/>
        <v>3698.355760981201</v>
      </c>
      <c r="I21" s="112">
        <f t="shared" si="3"/>
        <v>3866.4628410258001</v>
      </c>
      <c r="J21" s="112">
        <f t="shared" si="4"/>
        <v>4034.5699210704006</v>
      </c>
      <c r="K21" s="112">
        <f t="shared" si="5"/>
        <v>4202.6770011150002</v>
      </c>
      <c r="L21" s="112">
        <f t="shared" si="6"/>
        <v>4370.7840811596006</v>
      </c>
      <c r="M21" s="112">
        <f t="shared" si="7"/>
        <v>5110.4552333558404</v>
      </c>
      <c r="N21" s="112">
        <f t="shared" si="8"/>
        <v>5883.7478015610013</v>
      </c>
      <c r="P21" s="235">
        <v>3084.5335787999998</v>
      </c>
      <c r="Q21" s="236">
        <f t="shared" si="11"/>
        <v>0.15647313419741371</v>
      </c>
      <c r="S21" s="114">
        <v>3673.0597967999997</v>
      </c>
      <c r="T21" s="228">
        <f t="shared" si="9"/>
        <v>0.37712716259434065</v>
      </c>
      <c r="V21" s="93" t="s">
        <v>147</v>
      </c>
      <c r="W21" s="93">
        <f t="shared" si="10"/>
        <v>4</v>
      </c>
      <c r="X21" s="93">
        <v>8</v>
      </c>
      <c r="Y21" s="56"/>
      <c r="Z21" s="56"/>
    </row>
    <row r="22" spans="1:27" ht="20.149999999999999" customHeight="1" x14ac:dyDescent="0.25">
      <c r="A22" s="56"/>
      <c r="B22" s="128">
        <f>Proposta!G4</f>
        <v>0.6</v>
      </c>
      <c r="C22" s="64" t="s">
        <v>11</v>
      </c>
      <c r="D22" s="161">
        <v>5310.4803994340909</v>
      </c>
      <c r="E22" s="111">
        <f>Proposta!O90</f>
        <v>6694.1564236739514</v>
      </c>
      <c r="F22" s="130">
        <f t="shared" si="0"/>
        <v>0.26055571627518126</v>
      </c>
      <c r="G22" s="163">
        <f t="shared" si="1"/>
        <v>1383.6760242398605</v>
      </c>
      <c r="H22" s="112">
        <f t="shared" si="2"/>
        <v>7363.5720660413472</v>
      </c>
      <c r="I22" s="112">
        <f t="shared" si="3"/>
        <v>7698.2798872250432</v>
      </c>
      <c r="J22" s="112">
        <f t="shared" si="4"/>
        <v>8032.9877084087411</v>
      </c>
      <c r="K22" s="112">
        <f t="shared" si="5"/>
        <v>8367.6955295924399</v>
      </c>
      <c r="L22" s="112">
        <f t="shared" si="6"/>
        <v>8702.4033507761378</v>
      </c>
      <c r="M22" s="112">
        <f t="shared" si="7"/>
        <v>10175.117763984406</v>
      </c>
      <c r="N22" s="112">
        <f t="shared" si="8"/>
        <v>11714.773741429415</v>
      </c>
      <c r="P22" s="235">
        <v>6141.4279116274756</v>
      </c>
      <c r="Q22" s="236">
        <f t="shared" si="11"/>
        <v>0.15647313419741349</v>
      </c>
      <c r="S22" s="114">
        <v>7313.2068044855314</v>
      </c>
      <c r="T22" s="228">
        <f t="shared" si="9"/>
        <v>0.37712716259434087</v>
      </c>
      <c r="V22" s="93" t="s">
        <v>136</v>
      </c>
      <c r="W22" s="93">
        <f t="shared" si="10"/>
        <v>3</v>
      </c>
      <c r="X22" s="93">
        <v>9</v>
      </c>
      <c r="Y22" s="56"/>
      <c r="Z22" s="56"/>
    </row>
    <row r="23" spans="1:27" ht="20.149999999999999" customHeight="1" x14ac:dyDescent="0.3">
      <c r="A23" s="56"/>
      <c r="B23" s="125" t="s">
        <v>577</v>
      </c>
      <c r="C23" s="62" t="s">
        <v>9</v>
      </c>
      <c r="D23" s="160">
        <v>4556.92</v>
      </c>
      <c r="E23" s="109">
        <f>D23*(1+F23)</f>
        <v>5603.5693348200011</v>
      </c>
      <c r="F23" s="129">
        <f>C6</f>
        <v>0.22968350000000015</v>
      </c>
      <c r="G23" s="162">
        <f t="shared" si="1"/>
        <v>1046.6493348200011</v>
      </c>
      <c r="H23" s="110">
        <f t="shared" si="2"/>
        <v>6163.9262683020015</v>
      </c>
      <c r="I23" s="110">
        <f t="shared" si="3"/>
        <v>6444.1047350430008</v>
      </c>
      <c r="J23" s="110">
        <f t="shared" si="4"/>
        <v>6724.283201784001</v>
      </c>
      <c r="K23" s="110">
        <f t="shared" si="5"/>
        <v>7004.4616685250012</v>
      </c>
      <c r="L23" s="110">
        <f t="shared" si="6"/>
        <v>7284.6401352660014</v>
      </c>
      <c r="M23" s="110">
        <f t="shared" si="7"/>
        <v>8517.4253889264019</v>
      </c>
      <c r="N23" s="110">
        <f t="shared" si="8"/>
        <v>9806.2463359350022</v>
      </c>
      <c r="P23" s="233">
        <v>5140.8892980000001</v>
      </c>
      <c r="Q23" s="234">
        <f t="shared" si="11"/>
        <v>0.12814999999999999</v>
      </c>
      <c r="S23" s="113">
        <v>6121.7663279999997</v>
      </c>
      <c r="T23" s="227">
        <f t="shared" si="9"/>
        <v>0.34339999999999993</v>
      </c>
      <c r="V23" s="93" t="s">
        <v>148</v>
      </c>
      <c r="W23" s="93">
        <f t="shared" si="10"/>
        <v>2</v>
      </c>
      <c r="X23" s="93">
        <v>10</v>
      </c>
      <c r="Y23" s="56"/>
      <c r="Z23" s="56"/>
    </row>
    <row r="24" spans="1:27" ht="20.149999999999999" customHeight="1" x14ac:dyDescent="0.25">
      <c r="A24" s="56"/>
      <c r="B24" s="126" t="s">
        <v>122</v>
      </c>
      <c r="C24" s="62" t="s">
        <v>11</v>
      </c>
      <c r="D24" s="160">
        <v>9073.0073004882252</v>
      </c>
      <c r="E24" s="109">
        <f>Proposta!O109</f>
        <v>11156.92737278992</v>
      </c>
      <c r="F24" s="129">
        <f>E24/D24-1</f>
        <v>0.22968350000000082</v>
      </c>
      <c r="G24" s="162">
        <f t="shared" si="1"/>
        <v>2083.9200723016947</v>
      </c>
      <c r="H24" s="110" t="s">
        <v>24</v>
      </c>
      <c r="I24" s="110" t="s">
        <v>24</v>
      </c>
      <c r="J24" s="110" t="s">
        <v>24</v>
      </c>
      <c r="K24" s="110" t="s">
        <v>24</v>
      </c>
      <c r="L24" s="110">
        <f t="shared" si="6"/>
        <v>14504.005584626897</v>
      </c>
      <c r="M24" s="110">
        <f t="shared" si="7"/>
        <v>16958.529606640677</v>
      </c>
      <c r="N24" s="110">
        <f t="shared" si="8"/>
        <v>19524.622902382362</v>
      </c>
      <c r="P24" s="233">
        <v>10235.713186045794</v>
      </c>
      <c r="Q24" s="234">
        <f t="shared" si="11"/>
        <v>0.12815000000000021</v>
      </c>
      <c r="S24" s="113">
        <v>12188.67800747589</v>
      </c>
      <c r="T24" s="227">
        <f t="shared" si="9"/>
        <v>0.34340000000000082</v>
      </c>
      <c r="V24" s="93" t="s">
        <v>149</v>
      </c>
      <c r="W24" s="93">
        <f t="shared" si="10"/>
        <v>1</v>
      </c>
      <c r="X24" s="93">
        <v>11</v>
      </c>
      <c r="Y24" s="56"/>
      <c r="Z24" s="56"/>
    </row>
    <row r="25" spans="1:27" ht="25" customHeight="1" x14ac:dyDescent="0.25">
      <c r="A25" s="56"/>
      <c r="B25" s="411" t="s">
        <v>612</v>
      </c>
      <c r="C25" s="412"/>
      <c r="D25" s="413"/>
      <c r="E25" s="414">
        <f>(SUM(K47,K53)/K47-1)</f>
        <v>0.25444003598473475</v>
      </c>
      <c r="F25" s="414"/>
      <c r="I25" s="65"/>
      <c r="L25" s="65"/>
      <c r="M25" s="56"/>
      <c r="N25" s="56"/>
      <c r="O25" s="56"/>
      <c r="V25" s="93" t="s">
        <v>592</v>
      </c>
      <c r="W25" s="93">
        <v>0</v>
      </c>
      <c r="X25" s="93">
        <v>0</v>
      </c>
      <c r="Y25" s="56"/>
      <c r="Z25" s="56"/>
      <c r="AA25" s="56"/>
    </row>
    <row r="26" spans="1:27" ht="15" hidden="1" customHeight="1" x14ac:dyDescent="0.25">
      <c r="A26" s="56"/>
      <c r="B26" s="116"/>
      <c r="C26" s="117"/>
      <c r="D26" s="117"/>
      <c r="E26" s="117"/>
      <c r="F26" s="117"/>
      <c r="G26" s="117"/>
      <c r="H26" s="178"/>
      <c r="I26" s="65"/>
      <c r="J26" s="65"/>
      <c r="P26" s="115"/>
      <c r="Q26" s="115"/>
      <c r="R26" s="115"/>
      <c r="S26" s="115"/>
      <c r="T26" s="115"/>
      <c r="Z26" s="56"/>
      <c r="AA26" s="56"/>
    </row>
    <row r="27" spans="1:27" ht="47" hidden="1" customHeight="1" x14ac:dyDescent="0.25">
      <c r="A27" s="56"/>
      <c r="B27" s="116"/>
      <c r="C27" s="117"/>
      <c r="D27" s="117"/>
      <c r="E27" s="117"/>
      <c r="F27" s="117"/>
      <c r="G27" s="117"/>
      <c r="H27" s="178"/>
      <c r="I27" s="65"/>
      <c r="J27" s="65"/>
      <c r="P27" s="115"/>
      <c r="Q27" s="115"/>
      <c r="R27" s="115"/>
      <c r="S27" s="115"/>
      <c r="T27" s="115"/>
      <c r="Z27" s="56"/>
      <c r="AA27" s="56"/>
    </row>
    <row r="28" spans="1:27" ht="33.65" hidden="1" customHeight="1" x14ac:dyDescent="0.25">
      <c r="A28" s="56"/>
      <c r="B28" s="417" t="s">
        <v>572</v>
      </c>
      <c r="C28" s="417"/>
      <c r="D28" s="417"/>
      <c r="E28" s="415" t="s">
        <v>567</v>
      </c>
      <c r="F28" s="415"/>
      <c r="G28" s="416" t="s">
        <v>565</v>
      </c>
      <c r="H28" s="416"/>
      <c r="I28" s="65"/>
      <c r="J28" s="65"/>
      <c r="R28" s="115"/>
      <c r="S28" s="115"/>
      <c r="T28" s="115"/>
      <c r="V28" s="93" t="s">
        <v>156</v>
      </c>
      <c r="W28" s="98">
        <f>IF(AND(E42&lt;&gt;"nenhum",G42&lt;&gt;"nenhum",I42&lt;&gt;"nenhum",K42&lt;&gt;"nenhum"),1/4,IF(E42="Nenhum",0,1/3))</f>
        <v>0.25</v>
      </c>
      <c r="X28" s="98">
        <f>IF(AND(E42&lt;&gt;"nenhum",G42&lt;&gt;"nenhum",I42&lt;&gt;"nenhum",K42&lt;&gt;"nenhum"),1/4,IF(AND(E42="nenhum",K42="nenhum"),1/2,1/3))</f>
        <v>0.25</v>
      </c>
      <c r="Y28" s="98">
        <f>IF(AND(E42&lt;&gt;"nenhum",G42&lt;&gt;"nenhum",I42&lt;&gt;"nenhum",K42&lt;&gt;"nenhum"),1/4,IF(AND(E42="nenhum",K42="nenhum"),1/2,1/3))</f>
        <v>0.25</v>
      </c>
      <c r="Z28" s="98">
        <f>IF(AND(E42&lt;&gt;"nenhum",G42&lt;&gt;"nenhum",I42&lt;&gt;"nenhum",K42&lt;&gt;"nenhum"),1/4,IF(K42="nenhum",0,IF(W28=0,1/3,0)))</f>
        <v>0.25</v>
      </c>
      <c r="AA28" s="56"/>
    </row>
    <row r="29" spans="1:27" ht="27.5" hidden="1" customHeight="1" x14ac:dyDescent="0.3">
      <c r="A29" s="56"/>
      <c r="B29" s="418" t="s">
        <v>619</v>
      </c>
      <c r="C29" s="419"/>
      <c r="D29" s="420"/>
      <c r="E29" s="438">
        <f>Proposta!CX122</f>
        <v>20313434289.61031</v>
      </c>
      <c r="F29" s="439"/>
      <c r="G29" s="442">
        <f>Proposta!CX122</f>
        <v>20313434289.61031</v>
      </c>
      <c r="H29" s="443"/>
      <c r="I29" s="65"/>
      <c r="J29" s="65"/>
      <c r="R29" s="115"/>
      <c r="S29" s="115"/>
      <c r="T29" s="115"/>
      <c r="V29" s="90"/>
      <c r="W29" s="90"/>
      <c r="X29" s="56"/>
      <c r="Y29" s="56"/>
      <c r="Z29" s="56"/>
      <c r="AA29" s="56"/>
    </row>
    <row r="30" spans="1:27" ht="27.5" hidden="1" customHeight="1" x14ac:dyDescent="0.25">
      <c r="A30" s="56"/>
      <c r="B30" s="218" t="s">
        <v>620</v>
      </c>
      <c r="C30" s="216"/>
      <c r="D30" s="217"/>
      <c r="E30" s="440"/>
      <c r="F30" s="441"/>
      <c r="G30" s="444"/>
      <c r="H30" s="445"/>
      <c r="I30" s="65"/>
      <c r="J30" s="65"/>
      <c r="R30" s="115"/>
      <c r="S30" s="115"/>
      <c r="T30" s="115"/>
      <c r="V30" s="90"/>
      <c r="W30" s="90"/>
      <c r="X30" s="56"/>
      <c r="Y30" s="56"/>
      <c r="Z30" s="56"/>
      <c r="AA30" s="56"/>
    </row>
    <row r="31" spans="1:27" ht="27.5" hidden="1" customHeight="1" x14ac:dyDescent="0.3">
      <c r="A31" s="56"/>
      <c r="B31" s="421" t="str">
        <f>"Impacto RSC - Concessão a "&amp;ROUND(L8*100,2)&amp;"% dos elegíveis ao final de 2026"</f>
        <v>Impacto RSC - Concessão a 20% dos elegíveis ao final de 2026</v>
      </c>
      <c r="C31" s="422"/>
      <c r="D31" s="423"/>
      <c r="E31" s="446">
        <v>493657115.89565676</v>
      </c>
      <c r="F31" s="447"/>
      <c r="G31" s="400">
        <f>Proposta!CX124</f>
        <v>446715162.31909972</v>
      </c>
      <c r="H31" s="401"/>
      <c r="I31" s="65"/>
      <c r="J31" s="65"/>
      <c r="R31" s="115"/>
      <c r="S31" s="115"/>
      <c r="T31" s="115"/>
      <c r="V31" s="90"/>
      <c r="W31" s="90"/>
      <c r="X31" s="56"/>
      <c r="Y31" s="56"/>
      <c r="Z31" s="56"/>
      <c r="AA31" s="56"/>
    </row>
    <row r="32" spans="1:27" ht="27.5" hidden="1" customHeight="1" x14ac:dyDescent="0.25">
      <c r="A32" s="56"/>
      <c r="B32" s="221" t="s">
        <v>621</v>
      </c>
      <c r="C32" s="219"/>
      <c r="D32" s="220"/>
      <c r="E32" s="448"/>
      <c r="F32" s="449"/>
      <c r="G32" s="402"/>
      <c r="H32" s="403"/>
      <c r="I32" s="65"/>
      <c r="J32" s="65"/>
      <c r="R32" s="115"/>
      <c r="S32" s="115"/>
      <c r="T32" s="115"/>
      <c r="V32" s="90"/>
      <c r="W32" s="90"/>
      <c r="X32" s="56"/>
      <c r="Y32" s="56"/>
      <c r="Z32" s="56"/>
      <c r="AA32" s="56"/>
    </row>
    <row r="33" spans="1:27" ht="27.5" hidden="1" customHeight="1" x14ac:dyDescent="0.3">
      <c r="A33" s="56"/>
      <c r="B33" s="424" t="s">
        <v>622</v>
      </c>
      <c r="C33" s="425"/>
      <c r="D33" s="425"/>
      <c r="E33" s="407">
        <v>589711560.11778164</v>
      </c>
      <c r="F33" s="408"/>
      <c r="G33" s="400">
        <f>Proposta!CX130</f>
        <v>528825030.27086437</v>
      </c>
      <c r="H33" s="401"/>
      <c r="I33" s="65"/>
      <c r="J33" s="65"/>
      <c r="V33" s="90"/>
      <c r="W33" s="90"/>
      <c r="X33" s="56"/>
      <c r="Y33" s="56"/>
      <c r="Z33" s="56"/>
      <c r="AA33" s="56"/>
    </row>
    <row r="34" spans="1:27" ht="27.5" hidden="1" customHeight="1" x14ac:dyDescent="0.25">
      <c r="A34" s="56"/>
      <c r="B34" s="450" t="s">
        <v>624</v>
      </c>
      <c r="C34" s="451"/>
      <c r="D34" s="452"/>
      <c r="E34" s="409"/>
      <c r="F34" s="410"/>
      <c r="G34" s="402"/>
      <c r="H34" s="403"/>
      <c r="I34" s="65"/>
      <c r="J34" s="65"/>
      <c r="V34" s="90"/>
      <c r="W34" s="90"/>
      <c r="X34" s="56"/>
      <c r="Y34" s="56"/>
      <c r="Z34" s="56"/>
      <c r="AA34" s="56"/>
    </row>
    <row r="35" spans="1:27" ht="27.5" hidden="1" customHeight="1" x14ac:dyDescent="0.3">
      <c r="A35" s="56"/>
      <c r="B35" s="424" t="str">
        <f>"Impacto Reajuste - "&amp;ROUND(C6*100,2)&amp;"%"</f>
        <v>Impacto Reajuste - 22,97%</v>
      </c>
      <c r="C35" s="424"/>
      <c r="D35" s="424"/>
      <c r="E35" s="407">
        <v>8262460647.291893</v>
      </c>
      <c r="F35" s="408"/>
      <c r="G35" s="400">
        <f>Proposta!CX125</f>
        <v>5168550951.6219902</v>
      </c>
      <c r="H35" s="401"/>
      <c r="I35" s="65"/>
      <c r="J35" s="65"/>
      <c r="V35" s="90"/>
      <c r="W35" s="90"/>
      <c r="X35" s="56"/>
      <c r="Y35" s="56"/>
      <c r="Z35" s="56"/>
      <c r="AA35" s="56"/>
    </row>
    <row r="36" spans="1:27" ht="27.5" hidden="1" customHeight="1" x14ac:dyDescent="0.25">
      <c r="A36" s="56"/>
      <c r="B36" s="404" t="s">
        <v>620</v>
      </c>
      <c r="C36" s="405"/>
      <c r="D36" s="406"/>
      <c r="E36" s="409"/>
      <c r="F36" s="410"/>
      <c r="G36" s="402"/>
      <c r="H36" s="403"/>
      <c r="I36" s="65"/>
      <c r="J36" s="65"/>
      <c r="V36" s="90"/>
      <c r="W36" s="90"/>
      <c r="X36" s="56"/>
      <c r="Y36" s="56"/>
      <c r="Z36" s="56"/>
      <c r="AA36" s="56"/>
    </row>
    <row r="37" spans="1:27" ht="27.5" hidden="1" customHeight="1" x14ac:dyDescent="0.3">
      <c r="A37" s="56"/>
      <c r="B37" s="435" t="s">
        <v>623</v>
      </c>
      <c r="C37" s="436"/>
      <c r="D37" s="437"/>
      <c r="E37" s="357">
        <f>E31+E33+E35</f>
        <v>9345829323.3053322</v>
      </c>
      <c r="F37" s="357"/>
      <c r="G37" s="357">
        <f>G31+G33+G35</f>
        <v>6144091144.2119541</v>
      </c>
      <c r="H37" s="357"/>
      <c r="I37" s="65"/>
      <c r="J37" s="65"/>
      <c r="R37" s="115"/>
      <c r="S37" s="115"/>
      <c r="T37" s="115"/>
      <c r="V37" s="90"/>
      <c r="W37" s="90"/>
      <c r="X37" s="56"/>
      <c r="Y37" s="56"/>
      <c r="Z37" s="56"/>
      <c r="AA37" s="56"/>
    </row>
    <row r="38" spans="1:27" ht="27.5" hidden="1" customHeight="1" x14ac:dyDescent="0.25">
      <c r="A38" s="56"/>
      <c r="B38" s="222" t="s">
        <v>620</v>
      </c>
      <c r="C38" s="223"/>
      <c r="D38" s="224"/>
      <c r="E38" s="357"/>
      <c r="F38" s="357"/>
      <c r="G38" s="357"/>
      <c r="H38" s="357"/>
      <c r="I38" s="65"/>
      <c r="J38" s="65"/>
      <c r="R38" s="115"/>
      <c r="S38" s="115"/>
      <c r="T38" s="115"/>
      <c r="V38" s="90"/>
      <c r="W38" s="90"/>
      <c r="X38" s="56"/>
      <c r="Y38" s="56"/>
      <c r="Z38" s="56"/>
      <c r="AA38" s="56"/>
    </row>
    <row r="39" spans="1:27" ht="41.5" customHeight="1" x14ac:dyDescent="0.25">
      <c r="A39" s="56"/>
      <c r="I39" s="65"/>
      <c r="J39" s="65"/>
      <c r="V39" s="90"/>
      <c r="W39" s="90"/>
      <c r="X39" s="56"/>
      <c r="Y39" s="56"/>
      <c r="Z39" s="56"/>
      <c r="AA39" s="56"/>
    </row>
    <row r="40" spans="1:27" ht="33.65" customHeight="1" x14ac:dyDescent="0.25">
      <c r="A40" s="56"/>
      <c r="B40" s="124" t="s">
        <v>626</v>
      </c>
      <c r="C40" s="122"/>
      <c r="D40" s="122"/>
      <c r="E40" s="122"/>
      <c r="F40" s="122"/>
      <c r="G40" s="122"/>
      <c r="H40" s="123"/>
      <c r="I40" s="123"/>
      <c r="J40" s="123"/>
      <c r="K40" s="123"/>
      <c r="L40" s="123"/>
      <c r="P40" s="334" t="s">
        <v>628</v>
      </c>
      <c r="Q40" s="335"/>
      <c r="S40" s="296" t="s">
        <v>644</v>
      </c>
      <c r="T40" s="297"/>
      <c r="X40" s="56"/>
      <c r="Y40" s="56"/>
      <c r="Z40" s="56"/>
      <c r="AA40" s="56"/>
    </row>
    <row r="41" spans="1:27" ht="35" customHeight="1" thickBot="1" x14ac:dyDescent="0.3">
      <c r="B41" s="462" t="s">
        <v>579</v>
      </c>
      <c r="C41" s="462"/>
      <c r="D41" s="462"/>
      <c r="E41" s="434">
        <v>2024</v>
      </c>
      <c r="F41" s="434"/>
      <c r="G41" s="429">
        <v>2025</v>
      </c>
      <c r="H41" s="430"/>
      <c r="I41" s="429">
        <v>2026</v>
      </c>
      <c r="J41" s="430"/>
      <c r="K41" s="431" t="s">
        <v>634</v>
      </c>
      <c r="L41" s="430"/>
      <c r="P41" s="336"/>
      <c r="Q41" s="337"/>
      <c r="S41" s="298"/>
      <c r="T41" s="299"/>
    </row>
    <row r="42" spans="1:27" ht="33.65" customHeight="1" thickTop="1" thickBot="1" x14ac:dyDescent="0.3">
      <c r="B42" s="294" t="s">
        <v>594</v>
      </c>
      <c r="C42" s="294"/>
      <c r="D42" s="461"/>
      <c r="E42" s="432" t="s">
        <v>136</v>
      </c>
      <c r="F42" s="433"/>
      <c r="G42" s="432" t="s">
        <v>140</v>
      </c>
      <c r="H42" s="433"/>
      <c r="I42" s="432" t="s">
        <v>137</v>
      </c>
      <c r="J42" s="433"/>
      <c r="K42" s="428" t="s">
        <v>24</v>
      </c>
      <c r="L42" s="282"/>
      <c r="P42" s="286" t="s">
        <v>633</v>
      </c>
      <c r="Q42" s="287"/>
      <c r="S42" s="286" t="s">
        <v>627</v>
      </c>
      <c r="T42" s="287"/>
    </row>
    <row r="43" spans="1:27" ht="33.5" customHeight="1" thickTop="1" thickBot="1" x14ac:dyDescent="0.3">
      <c r="B43" s="294" t="s">
        <v>615</v>
      </c>
      <c r="C43" s="294"/>
      <c r="D43" s="295"/>
      <c r="E43" s="426">
        <v>3.5000000000000003E-2</v>
      </c>
      <c r="F43" s="427"/>
      <c r="G43" s="426">
        <v>0.09</v>
      </c>
      <c r="H43" s="427"/>
      <c r="I43" s="426">
        <v>0.09</v>
      </c>
      <c r="J43" s="427"/>
      <c r="K43" s="428" t="s">
        <v>24</v>
      </c>
      <c r="L43" s="282"/>
      <c r="P43" s="288"/>
      <c r="Q43" s="289"/>
      <c r="S43" s="288"/>
      <c r="T43" s="289"/>
    </row>
    <row r="44" spans="1:27" ht="7.5" customHeight="1" thickTop="1" x14ac:dyDescent="0.25">
      <c r="P44" s="290"/>
      <c r="Q44" s="291"/>
      <c r="S44" s="290"/>
      <c r="T44" s="291"/>
    </row>
    <row r="45" spans="1:27" ht="33.65" customHeight="1" x14ac:dyDescent="0.25">
      <c r="B45" s="283" t="s">
        <v>635</v>
      </c>
      <c r="C45" s="284"/>
      <c r="D45" s="285"/>
      <c r="E45" s="397">
        <f>(1+E43)*(1+G43)*(1+I43)-1</f>
        <v>0.22968350000000015</v>
      </c>
      <c r="F45" s="398"/>
      <c r="G45" s="398"/>
      <c r="H45" s="398"/>
      <c r="I45" s="398"/>
      <c r="J45" s="399"/>
      <c r="K45" s="281" t="s">
        <v>24</v>
      </c>
      <c r="L45" s="282"/>
      <c r="P45" s="338">
        <v>0.12820000000000001</v>
      </c>
      <c r="Q45" s="339"/>
      <c r="S45" s="292">
        <v>0.34339999999999998</v>
      </c>
      <c r="T45" s="293"/>
    </row>
    <row r="46" spans="1:27" ht="7.5" customHeight="1" x14ac:dyDescent="0.25">
      <c r="K46" s="226"/>
      <c r="L46" s="226"/>
      <c r="P46" s="63"/>
      <c r="Q46" s="63"/>
      <c r="S46" s="63"/>
      <c r="T46" s="63"/>
    </row>
    <row r="47" spans="1:27" ht="26" customHeight="1" x14ac:dyDescent="0.3">
      <c r="B47" s="390" t="s">
        <v>619</v>
      </c>
      <c r="C47" s="391"/>
      <c r="D47" s="392"/>
      <c r="E47" s="393">
        <f>$G$29</f>
        <v>20313434289.61031</v>
      </c>
      <c r="F47" s="394"/>
      <c r="G47" s="393">
        <f>E47</f>
        <v>20313434289.61031</v>
      </c>
      <c r="H47" s="394"/>
      <c r="I47" s="453">
        <f>G47</f>
        <v>20313434289.61031</v>
      </c>
      <c r="J47" s="454"/>
      <c r="K47" s="393">
        <f>I47</f>
        <v>20313434289.61031</v>
      </c>
      <c r="L47" s="394"/>
      <c r="P47" s="340">
        <f>I47</f>
        <v>20313434289.61031</v>
      </c>
      <c r="Q47" s="341"/>
      <c r="R47" s="63"/>
      <c r="S47" s="301">
        <f>K47</f>
        <v>20313434289.61031</v>
      </c>
      <c r="T47" s="302"/>
      <c r="U47" s="63"/>
    </row>
    <row r="48" spans="1:27" ht="26" customHeight="1" x14ac:dyDescent="0.25">
      <c r="B48" s="240" t="s">
        <v>620</v>
      </c>
      <c r="C48" s="241"/>
      <c r="D48" s="242"/>
      <c r="E48" s="395"/>
      <c r="F48" s="396"/>
      <c r="G48" s="395"/>
      <c r="H48" s="396"/>
      <c r="I48" s="455"/>
      <c r="J48" s="456"/>
      <c r="K48" s="395"/>
      <c r="L48" s="396"/>
      <c r="P48" s="342"/>
      <c r="Q48" s="343"/>
      <c r="R48" s="63"/>
      <c r="S48" s="303"/>
      <c r="T48" s="304"/>
      <c r="U48" s="63"/>
    </row>
    <row r="49" spans="1:27" ht="26" customHeight="1" x14ac:dyDescent="0.3">
      <c r="B49" s="383" t="str">
        <f>"Impacto RSC - Concessão a "&amp;ROUND(L8*100,2)&amp;"% dos elegíveis ao final de 2026"</f>
        <v>Impacto RSC - Concessão a 20% dos elegíveis ao final de 2026</v>
      </c>
      <c r="C49" s="384"/>
      <c r="D49" s="385"/>
      <c r="E49" s="386">
        <f>VLOOKUP(E$42,$V$13:$W$25,2,0)*'2024'!CW128</f>
        <v>0</v>
      </c>
      <c r="F49" s="387"/>
      <c r="G49" s="386">
        <f>12*'2025'!CW128</f>
        <v>204915212.07298145</v>
      </c>
      <c r="H49" s="387"/>
      <c r="I49" s="457">
        <f>12*'2026'!CW128</f>
        <v>446715162.31909966</v>
      </c>
      <c r="J49" s="458"/>
      <c r="K49" s="386">
        <f>I49</f>
        <v>446715162.31909966</v>
      </c>
      <c r="L49" s="387"/>
      <c r="P49" s="344">
        <v>0</v>
      </c>
      <c r="Q49" s="345"/>
      <c r="R49" s="63"/>
      <c r="S49" s="305">
        <v>493657115.89565676</v>
      </c>
      <c r="T49" s="306"/>
      <c r="U49" s="63"/>
    </row>
    <row r="50" spans="1:27" ht="26" customHeight="1" x14ac:dyDescent="0.25">
      <c r="B50" s="243" t="s">
        <v>621</v>
      </c>
      <c r="C50" s="244"/>
      <c r="D50" s="245"/>
      <c r="E50" s="388"/>
      <c r="F50" s="389"/>
      <c r="G50" s="388"/>
      <c r="H50" s="389"/>
      <c r="I50" s="459"/>
      <c r="J50" s="460"/>
      <c r="K50" s="388"/>
      <c r="L50" s="389"/>
      <c r="P50" s="346"/>
      <c r="Q50" s="347"/>
      <c r="R50" s="63"/>
      <c r="S50" s="307"/>
      <c r="T50" s="308"/>
      <c r="U50" s="63"/>
    </row>
    <row r="51" spans="1:27" s="262" customFormat="1" ht="26" hidden="1" customHeight="1" x14ac:dyDescent="0.3">
      <c r="B51" s="377" t="s">
        <v>622</v>
      </c>
      <c r="C51" s="378"/>
      <c r="D51" s="378"/>
      <c r="E51" s="358">
        <v>0</v>
      </c>
      <c r="F51" s="359"/>
      <c r="G51" s="358">
        <v>0</v>
      </c>
      <c r="H51" s="359"/>
      <c r="I51" s="379">
        <v>0</v>
      </c>
      <c r="J51" s="380"/>
      <c r="K51" s="358">
        <v>0</v>
      </c>
      <c r="L51" s="359"/>
      <c r="P51" s="309">
        <v>0</v>
      </c>
      <c r="Q51" s="310"/>
      <c r="S51" s="309">
        <v>589711560.11778164</v>
      </c>
      <c r="T51" s="310"/>
      <c r="V51" s="263"/>
      <c r="W51" s="263"/>
    </row>
    <row r="52" spans="1:27" s="262" customFormat="1" ht="26" hidden="1" customHeight="1" x14ac:dyDescent="0.25">
      <c r="B52" s="374" t="s">
        <v>624</v>
      </c>
      <c r="C52" s="375"/>
      <c r="D52" s="376"/>
      <c r="E52" s="360"/>
      <c r="F52" s="361"/>
      <c r="G52" s="360"/>
      <c r="H52" s="361"/>
      <c r="I52" s="381"/>
      <c r="J52" s="382"/>
      <c r="K52" s="360"/>
      <c r="L52" s="361"/>
      <c r="P52" s="311"/>
      <c r="Q52" s="312"/>
      <c r="S52" s="311"/>
      <c r="T52" s="312"/>
      <c r="V52" s="263"/>
      <c r="W52" s="263"/>
    </row>
    <row r="53" spans="1:27" ht="26" customHeight="1" x14ac:dyDescent="0.3">
      <c r="B53" s="362" t="str">
        <f>"Impacto Reajuste - "&amp;ROUND(C6*100,2)&amp;"%"</f>
        <v>Impacto Reajuste - 22,97%</v>
      </c>
      <c r="C53" s="362"/>
      <c r="D53" s="362"/>
      <c r="E53" s="366">
        <f>VLOOKUP(E$42,$V$13:$W$25,2,0)*'2024'!CW127</f>
        <v>283560719.16216946</v>
      </c>
      <c r="F53" s="367"/>
      <c r="G53" s="366">
        <f>(VLOOKUP(G$42,$V$13:$X$25,2,0)*'2025'!CW127)+(VLOOKUP(G$42,$V$13:$X$25,3,0)*'2024'!CW127)</f>
        <v>3064533821.6119804</v>
      </c>
      <c r="H53" s="367"/>
      <c r="I53" s="370">
        <f>(VLOOKUP(I$42,$V$13:$X$25,2,0)*'2026'!CW127)+(VLOOKUP(I$42,$V$13:$X$25,3,0)*'2025'!CW127)</f>
        <v>4467211908.2853203</v>
      </c>
      <c r="J53" s="371"/>
      <c r="K53" s="366">
        <f>12*'2026'!CW127</f>
        <v>5168550951.6219902</v>
      </c>
      <c r="L53" s="367"/>
      <c r="P53" s="348">
        <v>3064533821.6119804</v>
      </c>
      <c r="Q53" s="349"/>
      <c r="R53" s="63"/>
      <c r="S53" s="313">
        <v>8262460647.291893</v>
      </c>
      <c r="T53" s="314"/>
      <c r="U53" s="63"/>
    </row>
    <row r="54" spans="1:27" ht="26" customHeight="1" x14ac:dyDescent="0.25">
      <c r="B54" s="363" t="s">
        <v>620</v>
      </c>
      <c r="C54" s="364"/>
      <c r="D54" s="365"/>
      <c r="E54" s="368"/>
      <c r="F54" s="369"/>
      <c r="G54" s="368"/>
      <c r="H54" s="369"/>
      <c r="I54" s="372"/>
      <c r="J54" s="373"/>
      <c r="K54" s="368"/>
      <c r="L54" s="369"/>
      <c r="P54" s="350"/>
      <c r="Q54" s="351"/>
      <c r="R54" s="63"/>
      <c r="S54" s="315"/>
      <c r="T54" s="316"/>
      <c r="U54" s="63"/>
    </row>
    <row r="55" spans="1:27" ht="26" customHeight="1" x14ac:dyDescent="0.3">
      <c r="B55" s="352" t="s">
        <v>625</v>
      </c>
      <c r="C55" s="353"/>
      <c r="D55" s="354"/>
      <c r="E55" s="355">
        <f>SUM(E49:F54)</f>
        <v>283560719.16216946</v>
      </c>
      <c r="F55" s="355"/>
      <c r="G55" s="355">
        <f>SUM(G49:H54)</f>
        <v>3269449033.6849618</v>
      </c>
      <c r="H55" s="355"/>
      <c r="I55" s="356">
        <f>SUM(I49:J54)</f>
        <v>4913927070.6044197</v>
      </c>
      <c r="J55" s="356"/>
      <c r="K55" s="355">
        <f>SUM(K49:L54)</f>
        <v>5615266113.9410896</v>
      </c>
      <c r="L55" s="355"/>
      <c r="P55" s="357">
        <f>P49+P51+P53</f>
        <v>3064533821.6119804</v>
      </c>
      <c r="Q55" s="357"/>
      <c r="R55" s="63"/>
      <c r="S55" s="300">
        <f>S49+S51+S53</f>
        <v>9345829323.3053322</v>
      </c>
      <c r="T55" s="300"/>
      <c r="U55" s="63"/>
    </row>
    <row r="56" spans="1:27" ht="26" customHeight="1" x14ac:dyDescent="0.25">
      <c r="B56" s="237" t="s">
        <v>620</v>
      </c>
      <c r="C56" s="238"/>
      <c r="D56" s="239"/>
      <c r="E56" s="355"/>
      <c r="F56" s="355"/>
      <c r="G56" s="355"/>
      <c r="H56" s="355"/>
      <c r="I56" s="356"/>
      <c r="J56" s="356"/>
      <c r="K56" s="355"/>
      <c r="L56" s="355"/>
      <c r="P56" s="357"/>
      <c r="Q56" s="357"/>
      <c r="R56" s="63"/>
      <c r="S56" s="300"/>
      <c r="T56" s="300"/>
      <c r="U56" s="63"/>
    </row>
    <row r="57" spans="1:27" ht="36.5" customHeight="1" x14ac:dyDescent="0.25">
      <c r="A57" s="56"/>
      <c r="B57" s="56"/>
      <c r="C57" s="58"/>
      <c r="D57" s="56"/>
      <c r="E57" s="56"/>
      <c r="F57" s="56"/>
      <c r="G57" s="56"/>
      <c r="H57" s="56"/>
      <c r="J57" s="56"/>
      <c r="M57" s="56"/>
      <c r="N57" s="56"/>
      <c r="O57" s="56"/>
      <c r="V57" s="90"/>
      <c r="W57" s="90"/>
      <c r="X57" s="56"/>
      <c r="Y57" s="56"/>
      <c r="Z57" s="56"/>
      <c r="AA57" s="56"/>
    </row>
    <row r="58" spans="1:27" ht="19.5" customHeight="1" x14ac:dyDescent="0.25">
      <c r="A58" s="56"/>
      <c r="B58" s="56"/>
      <c r="C58" s="58"/>
      <c r="D58" s="56"/>
      <c r="E58" s="56"/>
      <c r="F58" s="56"/>
      <c r="G58" s="56"/>
      <c r="H58" s="56"/>
      <c r="J58" s="56"/>
      <c r="M58" s="56"/>
      <c r="N58" s="56"/>
      <c r="O58" s="56"/>
      <c r="V58" s="90"/>
      <c r="W58" s="90"/>
      <c r="X58" s="56"/>
      <c r="Y58" s="56"/>
      <c r="Z58" s="56"/>
      <c r="AA58" s="56"/>
    </row>
    <row r="59" spans="1:27" ht="19.5" customHeight="1" x14ac:dyDescent="0.25">
      <c r="A59" s="56"/>
      <c r="B59" s="56"/>
      <c r="C59" s="58"/>
      <c r="D59" s="56"/>
      <c r="E59" s="56"/>
      <c r="F59" s="56"/>
      <c r="G59" s="56"/>
      <c r="H59" s="56"/>
      <c r="I59" s="56"/>
      <c r="J59" s="56"/>
      <c r="M59" s="56"/>
      <c r="N59" s="56"/>
      <c r="O59" s="56"/>
      <c r="V59" s="90"/>
      <c r="W59" s="90"/>
      <c r="X59" s="56"/>
      <c r="Y59" s="56"/>
      <c r="Z59" s="56"/>
      <c r="AA59" s="56"/>
    </row>
    <row r="60" spans="1:27" ht="19.5" customHeight="1" x14ac:dyDescent="0.25">
      <c r="A60" s="56"/>
      <c r="B60" s="56"/>
      <c r="C60" s="58"/>
      <c r="D60" s="56"/>
      <c r="E60" s="56"/>
      <c r="F60" s="56"/>
      <c r="G60" s="56"/>
      <c r="H60" s="56"/>
      <c r="I60" s="56"/>
      <c r="J60" s="56"/>
      <c r="M60" s="56"/>
      <c r="N60" s="56"/>
      <c r="O60" s="56"/>
      <c r="V60" s="90"/>
      <c r="W60" s="90"/>
      <c r="X60" s="56"/>
      <c r="Y60" s="56"/>
      <c r="Z60" s="56"/>
      <c r="AA60" s="56"/>
    </row>
    <row r="61" spans="1:27" ht="19.5" customHeight="1" x14ac:dyDescent="0.25">
      <c r="A61" s="56"/>
      <c r="B61" s="56"/>
      <c r="C61" s="56"/>
      <c r="D61" s="56"/>
      <c r="E61" s="56"/>
      <c r="F61" s="56"/>
      <c r="G61" s="56"/>
      <c r="H61" s="56"/>
      <c r="I61" s="56"/>
      <c r="J61" s="56"/>
      <c r="M61" s="56"/>
      <c r="N61" s="56"/>
      <c r="O61" s="56"/>
      <c r="V61" s="90"/>
      <c r="W61" s="90"/>
      <c r="X61" s="56"/>
      <c r="Y61" s="56"/>
      <c r="Z61" s="56"/>
      <c r="AA61" s="56"/>
    </row>
    <row r="62" spans="1:27" ht="19.5" customHeight="1" x14ac:dyDescent="0.25">
      <c r="A62" s="56"/>
      <c r="B62" s="56"/>
      <c r="C62" s="58"/>
      <c r="D62" s="56"/>
      <c r="E62" s="56"/>
      <c r="F62" s="56"/>
      <c r="G62" s="56"/>
      <c r="H62" s="56"/>
      <c r="I62" s="56"/>
      <c r="J62" s="56"/>
      <c r="M62" s="56"/>
      <c r="N62" s="56"/>
      <c r="O62" s="56"/>
      <c r="V62" s="90"/>
      <c r="W62" s="90"/>
      <c r="X62" s="56"/>
      <c r="Y62" s="56"/>
      <c r="Z62" s="56"/>
      <c r="AA62" s="56"/>
    </row>
    <row r="63" spans="1:27" ht="30" customHeight="1" x14ac:dyDescent="0.25">
      <c r="A63" s="56"/>
      <c r="B63" s="56"/>
      <c r="C63" s="58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V63" s="90"/>
      <c r="W63" s="90"/>
      <c r="X63" s="56"/>
      <c r="Y63" s="56"/>
      <c r="Z63" s="56"/>
      <c r="AA63" s="56"/>
    </row>
    <row r="64" spans="1:27" ht="30" customHeight="1" x14ac:dyDescent="0.25">
      <c r="A64" s="56"/>
      <c r="B64" s="56"/>
      <c r="C64" s="58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V64" s="90"/>
      <c r="W64" s="90"/>
      <c r="X64" s="56"/>
      <c r="Y64" s="56"/>
      <c r="Z64" s="56"/>
      <c r="AA64" s="56"/>
    </row>
    <row r="65" spans="1:27" ht="30" customHeight="1" x14ac:dyDescent="0.25">
      <c r="A65" s="56"/>
      <c r="B65" s="56"/>
      <c r="C65" s="58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V65" s="90"/>
      <c r="W65" s="90"/>
      <c r="X65" s="56"/>
      <c r="Y65" s="56"/>
      <c r="Z65" s="56"/>
      <c r="AA65" s="56"/>
    </row>
    <row r="66" spans="1:27" ht="30" customHeight="1" x14ac:dyDescent="0.25">
      <c r="A66" s="56"/>
      <c r="B66" s="56"/>
      <c r="C66" s="58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V66" s="90"/>
      <c r="W66" s="90"/>
      <c r="X66" s="56"/>
      <c r="Y66" s="56"/>
      <c r="Z66" s="56"/>
      <c r="AA66" s="56"/>
    </row>
    <row r="67" spans="1:27" ht="30" customHeight="1" x14ac:dyDescent="0.25">
      <c r="A67" s="56"/>
      <c r="B67" s="56"/>
      <c r="C67" s="58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V67" s="90"/>
      <c r="W67" s="90"/>
      <c r="X67" s="56"/>
      <c r="Y67" s="56"/>
      <c r="Z67" s="56"/>
      <c r="AA67" s="56"/>
    </row>
    <row r="68" spans="1:27" ht="30" customHeight="1" x14ac:dyDescent="0.25">
      <c r="A68" s="56"/>
      <c r="B68" s="56"/>
      <c r="C68" s="58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V68" s="90"/>
      <c r="W68" s="90"/>
      <c r="X68" s="56"/>
      <c r="Y68" s="56"/>
      <c r="Z68" s="56"/>
      <c r="AA68" s="56"/>
    </row>
    <row r="69" spans="1:27" ht="30" customHeight="1" x14ac:dyDescent="0.25">
      <c r="A69" s="56"/>
      <c r="B69" s="56"/>
      <c r="C69" s="58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V69" s="90"/>
      <c r="W69" s="90"/>
      <c r="X69" s="56"/>
      <c r="Y69" s="56"/>
      <c r="Z69" s="56"/>
      <c r="AA69" s="56"/>
    </row>
    <row r="70" spans="1:27" ht="30" customHeight="1" x14ac:dyDescent="0.25">
      <c r="A70" s="56"/>
      <c r="B70" s="56"/>
      <c r="C70" s="58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V70" s="90"/>
      <c r="W70" s="90"/>
      <c r="X70" s="56"/>
      <c r="Y70" s="56"/>
      <c r="Z70" s="56"/>
      <c r="AA70" s="56"/>
    </row>
    <row r="71" spans="1:27" ht="30" customHeight="1" x14ac:dyDescent="0.25">
      <c r="A71" s="56"/>
      <c r="B71" s="56"/>
      <c r="C71" s="58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V71" s="90"/>
      <c r="W71" s="90"/>
      <c r="X71" s="56"/>
      <c r="Y71" s="56"/>
      <c r="Z71" s="56"/>
      <c r="AA71" s="56"/>
    </row>
    <row r="72" spans="1:27" ht="30" customHeight="1" x14ac:dyDescent="0.25">
      <c r="A72" s="56"/>
      <c r="B72" s="56"/>
      <c r="C72" s="58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V72" s="90"/>
      <c r="W72" s="90"/>
      <c r="X72" s="56"/>
      <c r="Y72" s="56"/>
      <c r="Z72" s="56"/>
      <c r="AA72" s="56"/>
    </row>
    <row r="73" spans="1:27" ht="30" customHeight="1" x14ac:dyDescent="0.25">
      <c r="A73" s="56"/>
      <c r="B73" s="56"/>
      <c r="C73" s="58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V73" s="90"/>
      <c r="W73" s="90"/>
      <c r="X73" s="56"/>
      <c r="Y73" s="56"/>
      <c r="Z73" s="56"/>
      <c r="AA73" s="56"/>
    </row>
    <row r="74" spans="1:27" ht="30" customHeight="1" x14ac:dyDescent="0.25">
      <c r="A74" s="56"/>
      <c r="B74" s="56"/>
      <c r="C74" s="58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V74" s="90"/>
      <c r="W74" s="90"/>
      <c r="X74" s="56"/>
      <c r="Y74" s="56"/>
      <c r="Z74" s="56"/>
      <c r="AA74" s="56"/>
    </row>
    <row r="75" spans="1:27" ht="30" customHeight="1" x14ac:dyDescent="0.25">
      <c r="A75" s="56"/>
      <c r="B75" s="56"/>
      <c r="C75" s="58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V75" s="90"/>
      <c r="W75" s="90"/>
      <c r="X75" s="56"/>
      <c r="Y75" s="56"/>
      <c r="Z75" s="56"/>
      <c r="AA75" s="56"/>
    </row>
    <row r="76" spans="1:27" ht="30" customHeight="1" x14ac:dyDescent="0.25">
      <c r="A76" s="56"/>
      <c r="B76" s="56"/>
      <c r="C76" s="58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V76" s="90"/>
      <c r="W76" s="90"/>
      <c r="X76" s="56"/>
      <c r="Y76" s="56"/>
      <c r="Z76" s="56"/>
      <c r="AA76" s="56"/>
    </row>
    <row r="77" spans="1:27" ht="30" customHeight="1" x14ac:dyDescent="0.25">
      <c r="A77" s="56"/>
      <c r="B77" s="56"/>
      <c r="C77" s="58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V77" s="90"/>
      <c r="W77" s="90"/>
      <c r="X77" s="56"/>
      <c r="Y77" s="56"/>
      <c r="Z77" s="56"/>
      <c r="AA77" s="56"/>
    </row>
    <row r="78" spans="1:27" ht="30" customHeight="1" x14ac:dyDescent="0.25">
      <c r="A78" s="56"/>
      <c r="B78" s="56"/>
      <c r="C78" s="58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V78" s="90"/>
      <c r="W78" s="90"/>
      <c r="X78" s="56"/>
      <c r="Y78" s="56"/>
      <c r="Z78" s="56"/>
      <c r="AA78" s="56"/>
    </row>
    <row r="79" spans="1:27" ht="30" customHeight="1" x14ac:dyDescent="0.25">
      <c r="A79" s="56"/>
      <c r="B79" s="56"/>
      <c r="C79" s="58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V79" s="90"/>
      <c r="W79" s="90"/>
      <c r="X79" s="56"/>
      <c r="Y79" s="56"/>
      <c r="Z79" s="56"/>
      <c r="AA79" s="56"/>
    </row>
    <row r="80" spans="1:27" ht="30" customHeight="1" x14ac:dyDescent="0.25">
      <c r="A80" s="56"/>
      <c r="B80" s="56"/>
      <c r="C80" s="58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V80" s="90"/>
      <c r="W80" s="90"/>
      <c r="X80" s="56"/>
      <c r="Y80" s="56"/>
      <c r="Z80" s="56"/>
      <c r="AA80" s="56"/>
    </row>
    <row r="81" spans="1:27" ht="30" customHeight="1" x14ac:dyDescent="0.25">
      <c r="A81" s="56"/>
      <c r="B81" s="56"/>
      <c r="C81" s="58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V81" s="90"/>
      <c r="W81" s="90"/>
      <c r="X81" s="56"/>
      <c r="Y81" s="56"/>
      <c r="Z81" s="56"/>
      <c r="AA81" s="56"/>
    </row>
    <row r="82" spans="1:27" ht="30" customHeight="1" x14ac:dyDescent="0.25">
      <c r="A82" s="56"/>
      <c r="B82" s="56"/>
      <c r="C82" s="58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V82" s="90"/>
      <c r="W82" s="90"/>
      <c r="X82" s="56"/>
      <c r="Y82" s="56"/>
      <c r="Z82" s="56"/>
      <c r="AA82" s="56"/>
    </row>
    <row r="83" spans="1:27" ht="30" customHeight="1" x14ac:dyDescent="0.25">
      <c r="A83" s="56"/>
      <c r="B83" s="56"/>
      <c r="C83" s="58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V83" s="90"/>
      <c r="W83" s="90"/>
      <c r="X83" s="56"/>
      <c r="Y83" s="56"/>
      <c r="Z83" s="56"/>
      <c r="AA83" s="56"/>
    </row>
    <row r="84" spans="1:27" ht="30" customHeight="1" x14ac:dyDescent="0.25">
      <c r="A84" s="56"/>
      <c r="B84" s="56"/>
      <c r="C84" s="58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V84" s="90"/>
      <c r="W84" s="90"/>
      <c r="X84" s="56"/>
      <c r="Y84" s="56"/>
      <c r="Z84" s="56"/>
      <c r="AA84" s="56"/>
    </row>
    <row r="85" spans="1:27" ht="30" customHeight="1" x14ac:dyDescent="0.25">
      <c r="A85" s="56"/>
      <c r="B85" s="56"/>
      <c r="C85" s="58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V85" s="90"/>
      <c r="W85" s="90"/>
      <c r="X85" s="56"/>
      <c r="Y85" s="56"/>
      <c r="Z85" s="56"/>
      <c r="AA85" s="56"/>
    </row>
    <row r="86" spans="1:27" ht="30" customHeight="1" x14ac:dyDescent="0.25">
      <c r="A86" s="56"/>
      <c r="B86" s="56"/>
      <c r="C86" s="58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V86" s="90"/>
      <c r="W86" s="90"/>
      <c r="X86" s="56"/>
      <c r="Y86" s="56"/>
      <c r="Z86" s="56"/>
      <c r="AA86" s="56"/>
    </row>
    <row r="87" spans="1:27" ht="30" customHeight="1" x14ac:dyDescent="0.25">
      <c r="A87" s="56"/>
      <c r="B87" s="56"/>
      <c r="C87" s="58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V87" s="90"/>
      <c r="W87" s="90"/>
      <c r="X87" s="56"/>
      <c r="Y87" s="56"/>
      <c r="Z87" s="56"/>
      <c r="AA87" s="56"/>
    </row>
    <row r="88" spans="1:27" ht="30" customHeight="1" x14ac:dyDescent="0.25">
      <c r="A88" s="56"/>
      <c r="B88" s="56"/>
      <c r="C88" s="58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V88" s="90"/>
      <c r="W88" s="90"/>
      <c r="X88" s="56"/>
      <c r="Y88" s="56"/>
      <c r="Z88" s="56"/>
      <c r="AA88" s="56"/>
    </row>
    <row r="89" spans="1:27" ht="30" customHeight="1" x14ac:dyDescent="0.25">
      <c r="A89" s="56"/>
      <c r="B89" s="56"/>
      <c r="C89" s="58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V89" s="90"/>
      <c r="W89" s="90"/>
      <c r="X89" s="56"/>
      <c r="Y89" s="56"/>
      <c r="Z89" s="56"/>
      <c r="AA89" s="56"/>
    </row>
    <row r="90" spans="1:27" ht="30" customHeight="1" x14ac:dyDescent="0.25">
      <c r="A90" s="56"/>
      <c r="B90" s="56"/>
      <c r="C90" s="58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V90" s="90"/>
      <c r="W90" s="90"/>
      <c r="X90" s="56"/>
      <c r="Y90" s="56"/>
      <c r="Z90" s="56"/>
      <c r="AA90" s="56"/>
    </row>
    <row r="91" spans="1:27" ht="30" customHeight="1" x14ac:dyDescent="0.25">
      <c r="A91" s="56"/>
      <c r="B91" s="56"/>
      <c r="C91" s="58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V91" s="90"/>
      <c r="W91" s="90"/>
      <c r="X91" s="56"/>
      <c r="Y91" s="56"/>
      <c r="Z91" s="56"/>
      <c r="AA91" s="56"/>
    </row>
    <row r="92" spans="1:27" ht="30" customHeight="1" x14ac:dyDescent="0.25">
      <c r="A92" s="56"/>
      <c r="B92" s="56"/>
      <c r="C92" s="58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V92" s="90"/>
      <c r="W92" s="90"/>
      <c r="X92" s="56"/>
      <c r="Y92" s="56"/>
      <c r="Z92" s="56"/>
      <c r="AA92" s="56"/>
    </row>
    <row r="93" spans="1:27" ht="30" customHeight="1" x14ac:dyDescent="0.25">
      <c r="A93" s="56"/>
      <c r="B93" s="56"/>
      <c r="C93" s="58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V93" s="90"/>
      <c r="W93" s="90"/>
      <c r="X93" s="56"/>
      <c r="Y93" s="56"/>
      <c r="Z93" s="56"/>
      <c r="AA93" s="56"/>
    </row>
    <row r="94" spans="1:27" ht="30" customHeight="1" x14ac:dyDescent="0.25">
      <c r="A94" s="56"/>
      <c r="B94" s="56"/>
      <c r="C94" s="58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V94" s="90"/>
      <c r="W94" s="90"/>
      <c r="X94" s="56"/>
      <c r="Y94" s="56"/>
      <c r="Z94" s="56"/>
      <c r="AA94" s="56"/>
    </row>
    <row r="95" spans="1:27" ht="30" customHeight="1" x14ac:dyDescent="0.25">
      <c r="A95" s="56"/>
      <c r="B95" s="56"/>
      <c r="C95" s="58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V95" s="90"/>
      <c r="W95" s="90"/>
      <c r="X95" s="56"/>
      <c r="Y95" s="56"/>
      <c r="Z95" s="56"/>
      <c r="AA95" s="56"/>
    </row>
    <row r="96" spans="1:27" ht="30" customHeight="1" x14ac:dyDescent="0.25">
      <c r="A96" s="56"/>
      <c r="B96" s="56"/>
      <c r="C96" s="58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V96" s="90"/>
      <c r="W96" s="90"/>
      <c r="X96" s="56"/>
      <c r="Y96" s="56"/>
      <c r="Z96" s="56"/>
      <c r="AA96" s="56"/>
    </row>
    <row r="97" spans="1:27" ht="30" customHeight="1" x14ac:dyDescent="0.25">
      <c r="A97" s="56"/>
      <c r="B97" s="56"/>
      <c r="C97" s="58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V97" s="90"/>
      <c r="W97" s="90"/>
      <c r="X97" s="56"/>
      <c r="Y97" s="56"/>
      <c r="Z97" s="56"/>
      <c r="AA97" s="56"/>
    </row>
    <row r="98" spans="1:27" ht="30" customHeight="1" x14ac:dyDescent="0.25">
      <c r="A98" s="56"/>
      <c r="B98" s="56"/>
      <c r="C98" s="58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V98" s="90"/>
      <c r="W98" s="90"/>
      <c r="X98" s="56"/>
      <c r="Y98" s="56"/>
      <c r="Z98" s="56"/>
      <c r="AA98" s="56"/>
    </row>
    <row r="99" spans="1:27" ht="30" customHeight="1" x14ac:dyDescent="0.25">
      <c r="A99" s="56"/>
      <c r="B99" s="56"/>
      <c r="C99" s="58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V99" s="90"/>
      <c r="W99" s="90"/>
      <c r="X99" s="56"/>
      <c r="Y99" s="56"/>
      <c r="Z99" s="56"/>
      <c r="AA99" s="56"/>
    </row>
    <row r="100" spans="1:27" ht="30" customHeight="1" x14ac:dyDescent="0.25">
      <c r="A100" s="56"/>
      <c r="B100" s="56"/>
      <c r="C100" s="58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V100" s="90"/>
      <c r="W100" s="90"/>
      <c r="X100" s="56"/>
      <c r="Y100" s="56"/>
      <c r="Z100" s="56"/>
      <c r="AA100" s="56"/>
    </row>
    <row r="101" spans="1:27" ht="30" customHeight="1" x14ac:dyDescent="0.25">
      <c r="A101" s="56"/>
      <c r="B101" s="56"/>
      <c r="C101" s="58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V101" s="90"/>
      <c r="W101" s="90"/>
      <c r="X101" s="56"/>
      <c r="Y101" s="56"/>
      <c r="Z101" s="56"/>
      <c r="AA101" s="56"/>
    </row>
    <row r="102" spans="1:27" ht="30" customHeight="1" x14ac:dyDescent="0.25">
      <c r="A102" s="56"/>
      <c r="B102" s="56"/>
      <c r="C102" s="58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V102" s="90"/>
      <c r="W102" s="90"/>
      <c r="X102" s="56"/>
      <c r="Y102" s="56"/>
      <c r="Z102" s="56"/>
      <c r="AA102" s="56"/>
    </row>
    <row r="103" spans="1:27" ht="30" customHeight="1" x14ac:dyDescent="0.25">
      <c r="A103" s="56"/>
      <c r="B103" s="56"/>
      <c r="C103" s="58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V103" s="90"/>
      <c r="W103" s="90"/>
      <c r="X103" s="56"/>
      <c r="Y103" s="56"/>
      <c r="Z103" s="56"/>
      <c r="AA103" s="56"/>
    </row>
    <row r="104" spans="1:27" ht="30" customHeight="1" x14ac:dyDescent="0.25">
      <c r="A104" s="56"/>
      <c r="B104" s="56"/>
      <c r="C104" s="58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V104" s="90"/>
      <c r="W104" s="90"/>
      <c r="X104" s="56"/>
      <c r="Y104" s="56"/>
      <c r="Z104" s="56"/>
      <c r="AA104" s="56"/>
    </row>
    <row r="105" spans="1:27" ht="30" customHeight="1" x14ac:dyDescent="0.25">
      <c r="A105" s="56"/>
      <c r="B105" s="56"/>
      <c r="C105" s="58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V105" s="90"/>
      <c r="W105" s="90"/>
      <c r="X105" s="56"/>
      <c r="Y105" s="56"/>
      <c r="Z105" s="56"/>
      <c r="AA105" s="56"/>
    </row>
    <row r="106" spans="1:27" ht="30" customHeight="1" x14ac:dyDescent="0.25">
      <c r="A106" s="56"/>
      <c r="B106" s="56"/>
      <c r="C106" s="58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V106" s="90"/>
      <c r="W106" s="90"/>
      <c r="X106" s="56"/>
      <c r="Y106" s="56"/>
      <c r="Z106" s="56"/>
      <c r="AA106" s="56"/>
    </row>
    <row r="107" spans="1:27" ht="30" customHeight="1" x14ac:dyDescent="0.25">
      <c r="A107" s="56"/>
      <c r="B107" s="56"/>
      <c r="C107" s="58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V107" s="90"/>
      <c r="W107" s="90"/>
      <c r="X107" s="56"/>
      <c r="Y107" s="56"/>
      <c r="Z107" s="56"/>
      <c r="AA107" s="56"/>
    </row>
    <row r="108" spans="1:27" ht="30" customHeight="1" x14ac:dyDescent="0.25">
      <c r="A108" s="56"/>
      <c r="B108" s="56"/>
      <c r="C108" s="58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V108" s="90"/>
      <c r="W108" s="90"/>
      <c r="X108" s="56"/>
      <c r="Y108" s="56"/>
      <c r="Z108" s="56"/>
      <c r="AA108" s="56"/>
    </row>
    <row r="109" spans="1:27" ht="30" customHeight="1" x14ac:dyDescent="0.25">
      <c r="A109" s="56"/>
      <c r="B109" s="56"/>
      <c r="C109" s="58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V109" s="90"/>
      <c r="W109" s="90"/>
      <c r="X109" s="56"/>
      <c r="Y109" s="56"/>
      <c r="Z109" s="56"/>
      <c r="AA109" s="56"/>
    </row>
    <row r="110" spans="1:27" ht="30" customHeight="1" x14ac:dyDescent="0.25">
      <c r="A110" s="56"/>
      <c r="B110" s="56"/>
      <c r="C110" s="58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V110" s="90"/>
      <c r="W110" s="90"/>
      <c r="X110" s="56"/>
      <c r="Y110" s="56"/>
      <c r="Z110" s="56"/>
      <c r="AA110" s="56"/>
    </row>
    <row r="111" spans="1:27" ht="30" customHeight="1" x14ac:dyDescent="0.25">
      <c r="A111" s="56"/>
      <c r="B111" s="56"/>
      <c r="C111" s="58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V111" s="90"/>
      <c r="W111" s="90"/>
      <c r="X111" s="56"/>
      <c r="Y111" s="56"/>
      <c r="Z111" s="56"/>
      <c r="AA111" s="56"/>
    </row>
    <row r="112" spans="1:27" ht="30" customHeight="1" x14ac:dyDescent="0.25">
      <c r="A112" s="56"/>
      <c r="B112" s="56"/>
      <c r="C112" s="58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V112" s="90"/>
      <c r="W112" s="90"/>
      <c r="X112" s="56"/>
      <c r="Y112" s="56"/>
      <c r="Z112" s="56"/>
      <c r="AA112" s="56"/>
    </row>
    <row r="113" spans="1:27" ht="30" customHeight="1" x14ac:dyDescent="0.25">
      <c r="A113" s="56"/>
      <c r="B113" s="56"/>
      <c r="C113" s="58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V113" s="90"/>
      <c r="W113" s="90"/>
      <c r="X113" s="56"/>
      <c r="Y113" s="56"/>
      <c r="Z113" s="56"/>
      <c r="AA113" s="56"/>
    </row>
    <row r="114" spans="1:27" ht="30" customHeight="1" x14ac:dyDescent="0.25">
      <c r="A114" s="56"/>
      <c r="B114" s="56"/>
      <c r="C114" s="58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V114" s="90"/>
      <c r="W114" s="90"/>
      <c r="X114" s="56"/>
      <c r="Y114" s="56"/>
      <c r="Z114" s="56"/>
      <c r="AA114" s="56"/>
    </row>
    <row r="115" spans="1:27" ht="30" customHeight="1" x14ac:dyDescent="0.25">
      <c r="A115" s="56"/>
      <c r="B115" s="56"/>
      <c r="C115" s="58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V115" s="90"/>
      <c r="W115" s="90"/>
      <c r="X115" s="56"/>
      <c r="Y115" s="56"/>
      <c r="Z115" s="56"/>
      <c r="AA115" s="56"/>
    </row>
    <row r="116" spans="1:27" ht="30" customHeight="1" x14ac:dyDescent="0.25">
      <c r="A116" s="56"/>
      <c r="B116" s="56"/>
      <c r="C116" s="58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V116" s="90"/>
      <c r="W116" s="90"/>
      <c r="X116" s="56"/>
      <c r="Y116" s="56"/>
      <c r="Z116" s="56"/>
      <c r="AA116" s="56"/>
    </row>
    <row r="117" spans="1:27" ht="30" customHeight="1" x14ac:dyDescent="0.25">
      <c r="A117" s="56"/>
      <c r="B117" s="56"/>
      <c r="C117" s="58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V117" s="90"/>
      <c r="W117" s="90"/>
      <c r="X117" s="56"/>
      <c r="Y117" s="56"/>
      <c r="Z117" s="56"/>
      <c r="AA117" s="56"/>
    </row>
    <row r="118" spans="1:27" ht="30" customHeight="1" x14ac:dyDescent="0.25">
      <c r="A118" s="56"/>
      <c r="B118" s="56"/>
      <c r="C118" s="58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V118" s="90"/>
      <c r="W118" s="90"/>
      <c r="X118" s="56"/>
      <c r="Y118" s="56"/>
      <c r="Z118" s="56"/>
      <c r="AA118" s="56"/>
    </row>
    <row r="119" spans="1:27" ht="30" customHeight="1" x14ac:dyDescent="0.25">
      <c r="A119" s="56"/>
      <c r="B119" s="56"/>
      <c r="C119" s="58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V119" s="90"/>
      <c r="W119" s="90"/>
      <c r="X119" s="56"/>
      <c r="Y119" s="56"/>
      <c r="Z119" s="56"/>
      <c r="AA119" s="56"/>
    </row>
    <row r="120" spans="1:27" ht="30" customHeight="1" x14ac:dyDescent="0.25">
      <c r="A120" s="56"/>
      <c r="B120" s="56"/>
      <c r="C120" s="58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V120" s="90"/>
      <c r="W120" s="90"/>
      <c r="X120" s="56"/>
      <c r="Y120" s="56"/>
      <c r="Z120" s="56"/>
      <c r="AA120" s="56"/>
    </row>
    <row r="121" spans="1:27" ht="30" customHeight="1" x14ac:dyDescent="0.25">
      <c r="A121" s="56"/>
      <c r="B121" s="56"/>
      <c r="C121" s="58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V121" s="90"/>
      <c r="W121" s="90"/>
      <c r="X121" s="56"/>
      <c r="Y121" s="56"/>
      <c r="Z121" s="56"/>
      <c r="AA121" s="56"/>
    </row>
    <row r="122" spans="1:27" ht="30" customHeight="1" x14ac:dyDescent="0.25">
      <c r="A122" s="56"/>
      <c r="B122" s="56"/>
      <c r="C122" s="58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V122" s="90"/>
      <c r="W122" s="90"/>
      <c r="X122" s="56"/>
      <c r="Y122" s="56"/>
      <c r="Z122" s="56"/>
      <c r="AA122" s="56"/>
    </row>
    <row r="123" spans="1:27" ht="30" customHeight="1" x14ac:dyDescent="0.25">
      <c r="A123" s="56"/>
      <c r="B123" s="56"/>
      <c r="C123" s="58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V123" s="90"/>
      <c r="W123" s="90"/>
      <c r="X123" s="56"/>
      <c r="Y123" s="56"/>
      <c r="Z123" s="56"/>
      <c r="AA123" s="56"/>
    </row>
    <row r="124" spans="1:27" ht="30" customHeight="1" x14ac:dyDescent="0.25">
      <c r="A124" s="56"/>
      <c r="B124" s="56"/>
      <c r="C124" s="58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V124" s="90"/>
      <c r="W124" s="90"/>
      <c r="X124" s="56"/>
      <c r="Y124" s="56"/>
      <c r="Z124" s="56"/>
      <c r="AA124" s="56"/>
    </row>
    <row r="125" spans="1:27" ht="30" customHeight="1" x14ac:dyDescent="0.25">
      <c r="A125" s="56"/>
      <c r="B125" s="56"/>
      <c r="C125" s="58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V125" s="90"/>
      <c r="W125" s="90"/>
      <c r="X125" s="56"/>
      <c r="Y125" s="56"/>
      <c r="Z125" s="56"/>
      <c r="AA125" s="56"/>
    </row>
    <row r="126" spans="1:27" ht="30" customHeight="1" x14ac:dyDescent="0.25">
      <c r="A126" s="56"/>
      <c r="B126" s="56"/>
      <c r="C126" s="58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V126" s="90"/>
      <c r="W126" s="90"/>
      <c r="X126" s="56"/>
      <c r="Y126" s="56"/>
      <c r="Z126" s="56"/>
      <c r="AA126" s="56"/>
    </row>
    <row r="127" spans="1:27" ht="30" customHeight="1" x14ac:dyDescent="0.25">
      <c r="A127" s="56"/>
      <c r="B127" s="56"/>
      <c r="C127" s="58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V127" s="90"/>
      <c r="W127" s="90"/>
      <c r="X127" s="56"/>
      <c r="Y127" s="56"/>
      <c r="Z127" s="56"/>
      <c r="AA127" s="56"/>
    </row>
    <row r="128" spans="1:27" ht="30" customHeight="1" x14ac:dyDescent="0.25">
      <c r="A128" s="56"/>
      <c r="B128" s="56"/>
      <c r="C128" s="58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V128" s="90"/>
      <c r="W128" s="90"/>
      <c r="X128" s="56"/>
      <c r="Y128" s="56"/>
      <c r="Z128" s="56"/>
      <c r="AA128" s="56"/>
    </row>
    <row r="129" spans="1:27" ht="30" customHeight="1" x14ac:dyDescent="0.25">
      <c r="A129" s="56"/>
      <c r="B129" s="56"/>
      <c r="C129" s="58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V129" s="90"/>
      <c r="W129" s="90"/>
      <c r="X129" s="56"/>
      <c r="Y129" s="56"/>
      <c r="Z129" s="56"/>
      <c r="AA129" s="56"/>
    </row>
    <row r="130" spans="1:27" ht="30" customHeight="1" x14ac:dyDescent="0.25">
      <c r="A130" s="56"/>
      <c r="B130" s="56"/>
      <c r="C130" s="58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V130" s="90"/>
      <c r="W130" s="90"/>
      <c r="X130" s="56"/>
      <c r="Y130" s="56"/>
      <c r="Z130" s="56"/>
      <c r="AA130" s="56"/>
    </row>
    <row r="131" spans="1:27" ht="30" customHeight="1" x14ac:dyDescent="0.25">
      <c r="A131" s="56"/>
      <c r="B131" s="56"/>
      <c r="C131" s="58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V131" s="90"/>
      <c r="W131" s="90"/>
      <c r="X131" s="56"/>
      <c r="Y131" s="56"/>
      <c r="Z131" s="56"/>
      <c r="AA131" s="56"/>
    </row>
    <row r="132" spans="1:27" ht="30" customHeight="1" x14ac:dyDescent="0.25">
      <c r="A132" s="56"/>
      <c r="B132" s="56"/>
      <c r="C132" s="58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V132" s="90"/>
      <c r="W132" s="90"/>
      <c r="X132" s="56"/>
      <c r="Y132" s="56"/>
      <c r="Z132" s="56"/>
      <c r="AA132" s="56"/>
    </row>
    <row r="133" spans="1:27" ht="30" customHeight="1" x14ac:dyDescent="0.25">
      <c r="A133" s="56"/>
      <c r="B133" s="56"/>
      <c r="C133" s="58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V133" s="90"/>
      <c r="W133" s="90"/>
      <c r="X133" s="56"/>
      <c r="Y133" s="56"/>
      <c r="Z133" s="56"/>
      <c r="AA133" s="56"/>
    </row>
    <row r="134" spans="1:27" ht="30" customHeight="1" x14ac:dyDescent="0.25">
      <c r="A134" s="56"/>
      <c r="B134" s="56"/>
      <c r="C134" s="58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V134" s="90"/>
      <c r="W134" s="90"/>
      <c r="X134" s="56"/>
      <c r="Y134" s="56"/>
      <c r="Z134" s="56"/>
      <c r="AA134" s="56"/>
    </row>
    <row r="135" spans="1:27" ht="30" customHeight="1" x14ac:dyDescent="0.25">
      <c r="A135" s="56"/>
      <c r="B135" s="56"/>
      <c r="C135" s="58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V135" s="90"/>
      <c r="W135" s="90"/>
      <c r="X135" s="56"/>
      <c r="Y135" s="56"/>
      <c r="Z135" s="56"/>
      <c r="AA135" s="56"/>
    </row>
    <row r="136" spans="1:27" ht="30" customHeight="1" x14ac:dyDescent="0.25">
      <c r="A136" s="56"/>
      <c r="B136" s="56"/>
      <c r="C136" s="58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V136" s="90"/>
      <c r="W136" s="90"/>
      <c r="X136" s="56"/>
      <c r="Y136" s="56"/>
      <c r="Z136" s="56"/>
      <c r="AA136" s="56"/>
    </row>
    <row r="137" spans="1:27" ht="30" customHeight="1" x14ac:dyDescent="0.25">
      <c r="A137" s="56"/>
      <c r="B137" s="56"/>
      <c r="C137" s="58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V137" s="90"/>
      <c r="W137" s="90"/>
      <c r="X137" s="56"/>
      <c r="Y137" s="56"/>
      <c r="Z137" s="56"/>
      <c r="AA137" s="56"/>
    </row>
    <row r="138" spans="1:27" ht="30" customHeight="1" x14ac:dyDescent="0.25">
      <c r="A138" s="56"/>
      <c r="B138" s="56"/>
      <c r="C138" s="58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V138" s="90"/>
      <c r="W138" s="90"/>
      <c r="X138" s="56"/>
      <c r="Y138" s="56"/>
      <c r="Z138" s="56"/>
      <c r="AA138" s="56"/>
    </row>
    <row r="139" spans="1:27" ht="30" customHeight="1" x14ac:dyDescent="0.25">
      <c r="A139" s="56"/>
      <c r="B139" s="56"/>
      <c r="C139" s="58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V139" s="90"/>
      <c r="W139" s="90"/>
      <c r="X139" s="56"/>
      <c r="Y139" s="56"/>
      <c r="Z139" s="56"/>
      <c r="AA139" s="56"/>
    </row>
    <row r="140" spans="1:27" ht="30" customHeight="1" x14ac:dyDescent="0.25">
      <c r="A140" s="56"/>
      <c r="B140" s="56"/>
      <c r="C140" s="58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V140" s="90"/>
      <c r="W140" s="90"/>
      <c r="X140" s="56"/>
      <c r="Y140" s="56"/>
      <c r="Z140" s="56"/>
      <c r="AA140" s="56"/>
    </row>
    <row r="141" spans="1:27" ht="30" customHeight="1" x14ac:dyDescent="0.25">
      <c r="A141" s="56"/>
      <c r="B141" s="56"/>
      <c r="C141" s="58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V141" s="90"/>
      <c r="W141" s="90"/>
      <c r="X141" s="56"/>
      <c r="Y141" s="56"/>
      <c r="Z141" s="56"/>
      <c r="AA141" s="56"/>
    </row>
    <row r="142" spans="1:27" ht="30" customHeight="1" x14ac:dyDescent="0.25">
      <c r="A142" s="56"/>
      <c r="B142" s="56"/>
      <c r="C142" s="58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V142" s="90"/>
      <c r="W142" s="90"/>
      <c r="X142" s="56"/>
      <c r="Y142" s="56"/>
      <c r="Z142" s="56"/>
      <c r="AA142" s="56"/>
    </row>
    <row r="143" spans="1:27" ht="30" customHeight="1" x14ac:dyDescent="0.25">
      <c r="A143" s="56"/>
      <c r="B143" s="56"/>
      <c r="C143" s="58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V143" s="90"/>
      <c r="W143" s="90"/>
      <c r="X143" s="56"/>
      <c r="Y143" s="56"/>
      <c r="Z143" s="56"/>
      <c r="AA143" s="56"/>
    </row>
    <row r="144" spans="1:27" ht="30" customHeight="1" x14ac:dyDescent="0.25">
      <c r="A144" s="56"/>
      <c r="B144" s="56"/>
      <c r="C144" s="58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V144" s="90"/>
      <c r="W144" s="90"/>
      <c r="X144" s="56"/>
      <c r="Y144" s="56"/>
      <c r="Z144" s="56"/>
      <c r="AA144" s="56"/>
    </row>
    <row r="145" spans="1:27" ht="30" customHeight="1" x14ac:dyDescent="0.25">
      <c r="A145" s="56"/>
      <c r="B145" s="56"/>
      <c r="C145" s="58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V145" s="90"/>
      <c r="W145" s="90"/>
      <c r="X145" s="56"/>
      <c r="Y145" s="56"/>
      <c r="Z145" s="56"/>
      <c r="AA145" s="56"/>
    </row>
    <row r="146" spans="1:27" ht="30" customHeight="1" x14ac:dyDescent="0.25">
      <c r="A146" s="56"/>
      <c r="B146" s="56"/>
      <c r="C146" s="58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V146" s="90"/>
      <c r="W146" s="90"/>
      <c r="X146" s="56"/>
      <c r="Y146" s="56"/>
      <c r="Z146" s="56"/>
      <c r="AA146" s="56"/>
    </row>
    <row r="147" spans="1:27" ht="30" customHeight="1" x14ac:dyDescent="0.25">
      <c r="A147" s="56"/>
      <c r="B147" s="56"/>
      <c r="C147" s="58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V147" s="90"/>
      <c r="W147" s="90"/>
      <c r="X147" s="56"/>
      <c r="Y147" s="56"/>
      <c r="Z147" s="56"/>
      <c r="AA147" s="56"/>
    </row>
    <row r="148" spans="1:27" ht="30" customHeight="1" x14ac:dyDescent="0.25">
      <c r="A148" s="56"/>
      <c r="B148" s="56"/>
      <c r="C148" s="58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V148" s="90"/>
      <c r="W148" s="90"/>
      <c r="X148" s="56"/>
      <c r="Y148" s="56"/>
      <c r="Z148" s="56"/>
      <c r="AA148" s="56"/>
    </row>
    <row r="149" spans="1:27" ht="30" customHeight="1" x14ac:dyDescent="0.25">
      <c r="A149" s="56"/>
      <c r="B149" s="56"/>
      <c r="C149" s="58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V149" s="90"/>
      <c r="W149" s="90"/>
      <c r="X149" s="56"/>
      <c r="Y149" s="56"/>
      <c r="Z149" s="56"/>
      <c r="AA149" s="56"/>
    </row>
    <row r="150" spans="1:27" ht="30" customHeight="1" x14ac:dyDescent="0.25">
      <c r="A150" s="56"/>
      <c r="B150" s="56"/>
      <c r="C150" s="58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V150" s="90"/>
      <c r="W150" s="90"/>
      <c r="X150" s="56"/>
      <c r="Y150" s="56"/>
      <c r="Z150" s="56"/>
      <c r="AA150" s="56"/>
    </row>
    <row r="151" spans="1:27" ht="30" customHeight="1" x14ac:dyDescent="0.25">
      <c r="A151" s="56"/>
      <c r="B151" s="56"/>
      <c r="C151" s="58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V151" s="90"/>
      <c r="W151" s="90"/>
      <c r="X151" s="56"/>
      <c r="Y151" s="56"/>
      <c r="Z151" s="56"/>
      <c r="AA151" s="56"/>
    </row>
    <row r="152" spans="1:27" ht="30" customHeight="1" x14ac:dyDescent="0.25">
      <c r="A152" s="56"/>
      <c r="B152" s="56"/>
      <c r="C152" s="58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V152" s="90"/>
      <c r="W152" s="90"/>
      <c r="X152" s="56"/>
      <c r="Y152" s="56"/>
      <c r="Z152" s="56"/>
      <c r="AA152" s="56"/>
    </row>
    <row r="153" spans="1:27" ht="30" customHeight="1" x14ac:dyDescent="0.25">
      <c r="A153" s="56"/>
      <c r="B153" s="56"/>
      <c r="C153" s="58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V153" s="90"/>
      <c r="W153" s="90"/>
      <c r="X153" s="56"/>
      <c r="Y153" s="56"/>
      <c r="Z153" s="56"/>
      <c r="AA153" s="56"/>
    </row>
    <row r="154" spans="1:27" ht="30" customHeight="1" x14ac:dyDescent="0.25">
      <c r="A154" s="56"/>
      <c r="B154" s="56"/>
      <c r="C154" s="58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V154" s="90"/>
      <c r="W154" s="90"/>
      <c r="X154" s="56"/>
      <c r="Y154" s="56"/>
      <c r="Z154" s="56"/>
      <c r="AA154" s="56"/>
    </row>
    <row r="155" spans="1:27" ht="30" customHeight="1" x14ac:dyDescent="0.25">
      <c r="A155" s="56"/>
      <c r="B155" s="56"/>
      <c r="C155" s="58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V155" s="90"/>
      <c r="W155" s="90"/>
      <c r="X155" s="56"/>
      <c r="Y155" s="56"/>
      <c r="Z155" s="56"/>
      <c r="AA155" s="56"/>
    </row>
    <row r="156" spans="1:27" ht="30" customHeight="1" x14ac:dyDescent="0.25">
      <c r="A156" s="56"/>
      <c r="B156" s="56"/>
      <c r="C156" s="58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V156" s="90"/>
      <c r="W156" s="90"/>
      <c r="X156" s="56"/>
      <c r="Y156" s="56"/>
      <c r="Z156" s="56"/>
      <c r="AA156" s="56"/>
    </row>
    <row r="157" spans="1:27" ht="30" customHeight="1" x14ac:dyDescent="0.25">
      <c r="A157" s="56"/>
      <c r="B157" s="56"/>
      <c r="C157" s="58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V157" s="90"/>
      <c r="W157" s="90"/>
      <c r="X157" s="56"/>
      <c r="Y157" s="56"/>
      <c r="Z157" s="56"/>
      <c r="AA157" s="56"/>
    </row>
    <row r="158" spans="1:27" ht="30" customHeight="1" x14ac:dyDescent="0.25">
      <c r="A158" s="56"/>
      <c r="B158" s="56"/>
      <c r="C158" s="58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V158" s="90"/>
      <c r="W158" s="90"/>
      <c r="X158" s="56"/>
      <c r="Y158" s="56"/>
      <c r="Z158" s="56"/>
      <c r="AA158" s="56"/>
    </row>
    <row r="159" spans="1:27" ht="30" customHeight="1" x14ac:dyDescent="0.25">
      <c r="A159" s="56"/>
      <c r="B159" s="56"/>
      <c r="C159" s="58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V159" s="90"/>
      <c r="W159" s="90"/>
      <c r="X159" s="56"/>
      <c r="Y159" s="56"/>
      <c r="Z159" s="56"/>
      <c r="AA159" s="56"/>
    </row>
    <row r="160" spans="1:27" ht="30" customHeight="1" x14ac:dyDescent="0.25">
      <c r="A160" s="56"/>
      <c r="B160" s="56"/>
      <c r="C160" s="58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V160" s="90"/>
      <c r="W160" s="90"/>
      <c r="X160" s="56"/>
      <c r="Y160" s="56"/>
      <c r="Z160" s="56"/>
      <c r="AA160" s="56"/>
    </row>
    <row r="161" spans="1:27" ht="30" customHeight="1" x14ac:dyDescent="0.25">
      <c r="A161" s="56"/>
      <c r="B161" s="56"/>
      <c r="C161" s="58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V161" s="90"/>
      <c r="W161" s="90"/>
      <c r="X161" s="56"/>
      <c r="Y161" s="56"/>
      <c r="Z161" s="56"/>
      <c r="AA161" s="56"/>
    </row>
    <row r="162" spans="1:27" ht="30" customHeight="1" x14ac:dyDescent="0.25">
      <c r="A162" s="56"/>
      <c r="B162" s="56"/>
      <c r="C162" s="58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V162" s="90"/>
      <c r="W162" s="90"/>
      <c r="X162" s="56"/>
      <c r="Y162" s="56"/>
      <c r="Z162" s="56"/>
      <c r="AA162" s="56"/>
    </row>
    <row r="163" spans="1:27" ht="30" customHeight="1" x14ac:dyDescent="0.25">
      <c r="A163" s="56"/>
      <c r="B163" s="56"/>
      <c r="C163" s="58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V163" s="90"/>
      <c r="W163" s="90"/>
      <c r="X163" s="56"/>
      <c r="Y163" s="56"/>
      <c r="Z163" s="56"/>
      <c r="AA163" s="56"/>
    </row>
    <row r="164" spans="1:27" ht="30" customHeight="1" x14ac:dyDescent="0.25">
      <c r="A164" s="56"/>
      <c r="B164" s="56"/>
      <c r="C164" s="58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V164" s="90"/>
      <c r="W164" s="90"/>
      <c r="X164" s="56"/>
      <c r="Y164" s="56"/>
      <c r="Z164" s="56"/>
      <c r="AA164" s="56"/>
    </row>
    <row r="165" spans="1:27" ht="30" customHeight="1" x14ac:dyDescent="0.25">
      <c r="A165" s="56"/>
      <c r="B165" s="56"/>
      <c r="C165" s="58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V165" s="90"/>
      <c r="W165" s="90"/>
      <c r="X165" s="56"/>
      <c r="Y165" s="56"/>
      <c r="Z165" s="56"/>
      <c r="AA165" s="56"/>
    </row>
    <row r="166" spans="1:27" ht="30" customHeight="1" x14ac:dyDescent="0.25">
      <c r="A166" s="56"/>
      <c r="B166" s="56"/>
      <c r="C166" s="58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V166" s="90"/>
      <c r="W166" s="90"/>
      <c r="X166" s="56"/>
      <c r="Y166" s="56"/>
      <c r="Z166" s="56"/>
      <c r="AA166" s="56"/>
    </row>
    <row r="167" spans="1:27" ht="30" customHeight="1" x14ac:dyDescent="0.25">
      <c r="A167" s="56"/>
      <c r="B167" s="56"/>
      <c r="C167" s="58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V167" s="90"/>
      <c r="W167" s="90"/>
      <c r="X167" s="56"/>
      <c r="Y167" s="56"/>
      <c r="Z167" s="56"/>
      <c r="AA167" s="56"/>
    </row>
    <row r="168" spans="1:27" ht="30" customHeight="1" x14ac:dyDescent="0.25">
      <c r="A168" s="56"/>
      <c r="B168" s="56"/>
      <c r="C168" s="58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V168" s="90"/>
      <c r="W168" s="90"/>
      <c r="X168" s="56"/>
      <c r="Y168" s="56"/>
      <c r="Z168" s="56"/>
      <c r="AA168" s="56"/>
    </row>
    <row r="169" spans="1:27" ht="30" customHeight="1" x14ac:dyDescent="0.25">
      <c r="A169" s="56"/>
      <c r="B169" s="56"/>
      <c r="C169" s="58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V169" s="90"/>
      <c r="W169" s="90"/>
      <c r="X169" s="56"/>
      <c r="Y169" s="56"/>
      <c r="Z169" s="56"/>
      <c r="AA169" s="56"/>
    </row>
    <row r="170" spans="1:27" ht="30" customHeight="1" x14ac:dyDescent="0.25">
      <c r="A170" s="56"/>
      <c r="B170" s="56"/>
      <c r="C170" s="58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V170" s="90"/>
      <c r="W170" s="90"/>
      <c r="X170" s="56"/>
      <c r="Y170" s="56"/>
      <c r="Z170" s="56"/>
      <c r="AA170" s="56"/>
    </row>
    <row r="171" spans="1:27" ht="30" customHeight="1" x14ac:dyDescent="0.25">
      <c r="A171" s="56"/>
      <c r="B171" s="56"/>
      <c r="C171" s="58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V171" s="90"/>
      <c r="W171" s="90"/>
      <c r="X171" s="56"/>
      <c r="Y171" s="56"/>
      <c r="Z171" s="56"/>
      <c r="AA171" s="56"/>
    </row>
    <row r="172" spans="1:27" ht="30" customHeight="1" x14ac:dyDescent="0.25">
      <c r="A172" s="56"/>
      <c r="B172" s="56"/>
      <c r="C172" s="58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V172" s="90"/>
      <c r="W172" s="90"/>
      <c r="X172" s="56"/>
      <c r="Y172" s="56"/>
      <c r="Z172" s="56"/>
      <c r="AA172" s="56"/>
    </row>
    <row r="173" spans="1:27" ht="30" customHeight="1" x14ac:dyDescent="0.25">
      <c r="A173" s="56"/>
      <c r="B173" s="56"/>
      <c r="C173" s="58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V173" s="90"/>
      <c r="W173" s="90"/>
      <c r="X173" s="56"/>
      <c r="Y173" s="56"/>
      <c r="Z173" s="56"/>
      <c r="AA173" s="56"/>
    </row>
    <row r="174" spans="1:27" ht="30" customHeight="1" x14ac:dyDescent="0.25">
      <c r="A174" s="56"/>
      <c r="B174" s="56"/>
      <c r="C174" s="58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V174" s="90"/>
      <c r="W174" s="90"/>
      <c r="X174" s="56"/>
      <c r="Y174" s="56"/>
      <c r="Z174" s="56"/>
      <c r="AA174" s="56"/>
    </row>
    <row r="175" spans="1:27" ht="30" customHeight="1" x14ac:dyDescent="0.25">
      <c r="A175" s="56"/>
      <c r="B175" s="56"/>
      <c r="C175" s="58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V175" s="90"/>
      <c r="W175" s="90"/>
      <c r="X175" s="56"/>
      <c r="Y175" s="56"/>
      <c r="Z175" s="56"/>
      <c r="AA175" s="56"/>
    </row>
    <row r="176" spans="1:27" ht="30" customHeight="1" x14ac:dyDescent="0.25">
      <c r="A176" s="56"/>
      <c r="B176" s="56"/>
      <c r="C176" s="58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V176" s="90"/>
      <c r="W176" s="90"/>
      <c r="X176" s="56"/>
      <c r="Y176" s="56"/>
      <c r="Z176" s="56"/>
      <c r="AA176" s="56"/>
    </row>
    <row r="177" spans="1:27" ht="30" customHeight="1" x14ac:dyDescent="0.25">
      <c r="A177" s="56"/>
      <c r="B177" s="56"/>
      <c r="C177" s="58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V177" s="90"/>
      <c r="W177" s="90"/>
      <c r="X177" s="56"/>
      <c r="Y177" s="56"/>
      <c r="Z177" s="56"/>
      <c r="AA177" s="56"/>
    </row>
    <row r="178" spans="1:27" ht="30" customHeight="1" x14ac:dyDescent="0.25">
      <c r="A178" s="56"/>
      <c r="B178" s="56"/>
      <c r="C178" s="58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V178" s="90"/>
      <c r="W178" s="90"/>
      <c r="X178" s="56"/>
      <c r="Y178" s="56"/>
      <c r="Z178" s="56"/>
      <c r="AA178" s="56"/>
    </row>
    <row r="179" spans="1:27" ht="30" customHeight="1" x14ac:dyDescent="0.25">
      <c r="A179" s="56"/>
      <c r="B179" s="56"/>
      <c r="C179" s="58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V179" s="90"/>
      <c r="W179" s="90"/>
      <c r="X179" s="56"/>
      <c r="Y179" s="56"/>
      <c r="Z179" s="56"/>
      <c r="AA179" s="56"/>
    </row>
    <row r="180" spans="1:27" ht="30" customHeight="1" x14ac:dyDescent="0.25">
      <c r="A180" s="56"/>
      <c r="B180" s="56"/>
      <c r="C180" s="58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V180" s="90"/>
      <c r="W180" s="90"/>
      <c r="X180" s="56"/>
      <c r="Y180" s="56"/>
      <c r="Z180" s="56"/>
      <c r="AA180" s="56"/>
    </row>
    <row r="181" spans="1:27" ht="30" customHeight="1" x14ac:dyDescent="0.25">
      <c r="A181" s="56"/>
      <c r="B181" s="56"/>
      <c r="C181" s="58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V181" s="90"/>
      <c r="W181" s="90"/>
      <c r="X181" s="56"/>
      <c r="Y181" s="56"/>
      <c r="Z181" s="56"/>
      <c r="AA181" s="56"/>
    </row>
    <row r="182" spans="1:27" ht="30" customHeight="1" x14ac:dyDescent="0.25">
      <c r="A182" s="56"/>
      <c r="B182" s="56"/>
      <c r="C182" s="58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V182" s="90"/>
      <c r="W182" s="90"/>
      <c r="X182" s="56"/>
      <c r="Y182" s="56"/>
      <c r="Z182" s="56"/>
      <c r="AA182" s="56"/>
    </row>
    <row r="183" spans="1:27" ht="30" customHeight="1" x14ac:dyDescent="0.25">
      <c r="A183" s="56"/>
      <c r="B183" s="56"/>
      <c r="C183" s="58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V183" s="90"/>
      <c r="W183" s="90"/>
      <c r="X183" s="56"/>
      <c r="Y183" s="56"/>
      <c r="Z183" s="56"/>
      <c r="AA183" s="56"/>
    </row>
    <row r="184" spans="1:27" ht="30" customHeight="1" x14ac:dyDescent="0.25">
      <c r="A184" s="56"/>
      <c r="B184" s="56"/>
      <c r="C184" s="58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V184" s="90"/>
      <c r="W184" s="90"/>
      <c r="X184" s="56"/>
      <c r="Y184" s="56"/>
      <c r="Z184" s="56"/>
      <c r="AA184" s="56"/>
    </row>
    <row r="185" spans="1:27" ht="30" customHeight="1" x14ac:dyDescent="0.25">
      <c r="A185" s="56"/>
      <c r="B185" s="56"/>
      <c r="C185" s="58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V185" s="90"/>
      <c r="W185" s="90"/>
      <c r="X185" s="56"/>
      <c r="Y185" s="56"/>
      <c r="Z185" s="56"/>
      <c r="AA185" s="56"/>
    </row>
    <row r="186" spans="1:27" ht="30" customHeight="1" x14ac:dyDescent="0.25">
      <c r="A186" s="56"/>
      <c r="B186" s="56"/>
      <c r="C186" s="58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V186" s="90"/>
      <c r="W186" s="90"/>
      <c r="X186" s="56"/>
      <c r="Y186" s="56"/>
      <c r="Z186" s="56"/>
      <c r="AA186" s="56"/>
    </row>
    <row r="187" spans="1:27" ht="30" customHeight="1" x14ac:dyDescent="0.25">
      <c r="A187" s="56"/>
      <c r="B187" s="56"/>
      <c r="C187" s="58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V187" s="90"/>
      <c r="W187" s="90"/>
      <c r="X187" s="56"/>
      <c r="Y187" s="56"/>
      <c r="Z187" s="56"/>
      <c r="AA187" s="56"/>
    </row>
    <row r="188" spans="1:27" ht="30" customHeight="1" x14ac:dyDescent="0.25">
      <c r="A188" s="56"/>
      <c r="B188" s="56"/>
      <c r="C188" s="58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V188" s="90"/>
      <c r="W188" s="90"/>
      <c r="X188" s="56"/>
      <c r="Y188" s="56"/>
      <c r="Z188" s="56"/>
      <c r="AA188" s="56"/>
    </row>
    <row r="189" spans="1:27" ht="30" customHeight="1" x14ac:dyDescent="0.25">
      <c r="A189" s="56"/>
      <c r="B189" s="56"/>
      <c r="C189" s="58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V189" s="90"/>
      <c r="W189" s="90"/>
      <c r="X189" s="56"/>
      <c r="Y189" s="56"/>
      <c r="Z189" s="56"/>
      <c r="AA189" s="56"/>
    </row>
    <row r="190" spans="1:27" ht="30" customHeight="1" x14ac:dyDescent="0.25">
      <c r="A190" s="56"/>
      <c r="B190" s="56"/>
      <c r="C190" s="58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V190" s="90"/>
      <c r="W190" s="90"/>
      <c r="X190" s="56"/>
      <c r="Y190" s="56"/>
      <c r="Z190" s="56"/>
      <c r="AA190" s="56"/>
    </row>
    <row r="191" spans="1:27" ht="30" customHeight="1" x14ac:dyDescent="0.25">
      <c r="A191" s="56"/>
      <c r="B191" s="56"/>
      <c r="C191" s="58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V191" s="90"/>
      <c r="W191" s="90"/>
      <c r="X191" s="56"/>
      <c r="Y191" s="56"/>
      <c r="Z191" s="56"/>
      <c r="AA191" s="56"/>
    </row>
    <row r="192" spans="1:27" ht="30" customHeight="1" x14ac:dyDescent="0.25">
      <c r="A192" s="56"/>
      <c r="B192" s="56"/>
      <c r="C192" s="58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V192" s="90"/>
      <c r="W192" s="90"/>
      <c r="X192" s="56"/>
      <c r="Y192" s="56"/>
      <c r="Z192" s="56"/>
      <c r="AA192" s="56"/>
    </row>
    <row r="193" spans="1:27" ht="30" customHeight="1" x14ac:dyDescent="0.25">
      <c r="A193" s="56"/>
      <c r="B193" s="56"/>
      <c r="C193" s="58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V193" s="90"/>
      <c r="W193" s="90"/>
      <c r="X193" s="56"/>
      <c r="Y193" s="56"/>
      <c r="Z193" s="56"/>
      <c r="AA193" s="56"/>
    </row>
    <row r="194" spans="1:27" ht="30" customHeight="1" x14ac:dyDescent="0.25">
      <c r="A194" s="56"/>
      <c r="B194" s="56"/>
      <c r="C194" s="58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V194" s="90"/>
      <c r="W194" s="90"/>
      <c r="X194" s="56"/>
      <c r="Y194" s="56"/>
      <c r="Z194" s="56"/>
      <c r="AA194" s="56"/>
    </row>
    <row r="195" spans="1:27" ht="30" customHeight="1" x14ac:dyDescent="0.25">
      <c r="A195" s="56"/>
      <c r="B195" s="56"/>
      <c r="C195" s="58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V195" s="90"/>
      <c r="W195" s="90"/>
      <c r="X195" s="56"/>
      <c r="Y195" s="56"/>
      <c r="Z195" s="56"/>
      <c r="AA195" s="56"/>
    </row>
    <row r="196" spans="1:27" ht="30" customHeight="1" x14ac:dyDescent="0.25">
      <c r="A196" s="56"/>
      <c r="B196" s="56"/>
      <c r="C196" s="58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V196" s="90"/>
      <c r="W196" s="90"/>
      <c r="X196" s="56"/>
      <c r="Y196" s="56"/>
      <c r="Z196" s="56"/>
      <c r="AA196" s="56"/>
    </row>
    <row r="197" spans="1:27" ht="30" customHeight="1" x14ac:dyDescent="0.25">
      <c r="A197" s="56"/>
      <c r="B197" s="56"/>
      <c r="C197" s="58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V197" s="90"/>
      <c r="W197" s="90"/>
      <c r="X197" s="56"/>
      <c r="Y197" s="56"/>
      <c r="Z197" s="56"/>
      <c r="AA197" s="56"/>
    </row>
    <row r="198" spans="1:27" ht="30" customHeight="1" x14ac:dyDescent="0.25">
      <c r="A198" s="56"/>
      <c r="B198" s="56"/>
      <c r="C198" s="58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V198" s="90"/>
      <c r="W198" s="90"/>
      <c r="X198" s="56"/>
      <c r="Y198" s="56"/>
      <c r="Z198" s="56"/>
      <c r="AA198" s="56"/>
    </row>
    <row r="199" spans="1:27" ht="30" customHeight="1" x14ac:dyDescent="0.25">
      <c r="A199" s="56"/>
      <c r="B199" s="56"/>
      <c r="C199" s="58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V199" s="90"/>
      <c r="W199" s="90"/>
      <c r="X199" s="56"/>
      <c r="Y199" s="56"/>
      <c r="Z199" s="56"/>
      <c r="AA199" s="56"/>
    </row>
    <row r="200" spans="1:27" ht="30" customHeight="1" x14ac:dyDescent="0.25">
      <c r="A200" s="56"/>
      <c r="B200" s="56"/>
      <c r="C200" s="58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V200" s="90"/>
      <c r="W200" s="90"/>
      <c r="X200" s="56"/>
      <c r="Y200" s="56"/>
      <c r="Z200" s="56"/>
      <c r="AA200" s="56"/>
    </row>
    <row r="201" spans="1:27" ht="30" customHeight="1" x14ac:dyDescent="0.25">
      <c r="A201" s="56"/>
      <c r="B201" s="56"/>
      <c r="C201" s="58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V201" s="90"/>
      <c r="W201" s="90"/>
      <c r="X201" s="56"/>
      <c r="Y201" s="56"/>
      <c r="Z201" s="56"/>
      <c r="AA201" s="56"/>
    </row>
    <row r="202" spans="1:27" ht="30" customHeight="1" x14ac:dyDescent="0.25">
      <c r="A202" s="56"/>
      <c r="B202" s="56"/>
      <c r="C202" s="58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V202" s="90"/>
      <c r="W202" s="90"/>
      <c r="X202" s="56"/>
      <c r="Y202" s="56"/>
      <c r="Z202" s="56"/>
      <c r="AA202" s="56"/>
    </row>
    <row r="203" spans="1:27" ht="30" customHeight="1" x14ac:dyDescent="0.25">
      <c r="A203" s="56"/>
      <c r="B203" s="56"/>
      <c r="C203" s="58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V203" s="90"/>
      <c r="W203" s="90"/>
      <c r="X203" s="56"/>
      <c r="Y203" s="56"/>
      <c r="Z203" s="56"/>
      <c r="AA203" s="56"/>
    </row>
    <row r="204" spans="1:27" ht="30" customHeight="1" x14ac:dyDescent="0.25">
      <c r="A204" s="56"/>
      <c r="B204" s="56"/>
      <c r="C204" s="58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V204" s="90"/>
      <c r="W204" s="90"/>
      <c r="X204" s="56"/>
      <c r="Y204" s="56"/>
      <c r="Z204" s="56"/>
      <c r="AA204" s="56"/>
    </row>
    <row r="205" spans="1:27" ht="30" customHeight="1" x14ac:dyDescent="0.25">
      <c r="A205" s="56"/>
      <c r="B205" s="56"/>
      <c r="C205" s="58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V205" s="90"/>
      <c r="W205" s="90"/>
      <c r="X205" s="56"/>
      <c r="Y205" s="56"/>
      <c r="Z205" s="56"/>
      <c r="AA205" s="56"/>
    </row>
    <row r="206" spans="1:27" ht="30" customHeight="1" x14ac:dyDescent="0.25">
      <c r="A206" s="56"/>
      <c r="B206" s="56"/>
      <c r="C206" s="58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V206" s="90"/>
      <c r="W206" s="90"/>
      <c r="X206" s="56"/>
      <c r="Y206" s="56"/>
      <c r="Z206" s="56"/>
      <c r="AA206" s="56"/>
    </row>
    <row r="207" spans="1:27" ht="30" customHeight="1" x14ac:dyDescent="0.25">
      <c r="A207" s="56"/>
      <c r="B207" s="56"/>
      <c r="C207" s="58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V207" s="90"/>
      <c r="W207" s="90"/>
      <c r="X207" s="56"/>
      <c r="Y207" s="56"/>
      <c r="Z207" s="56"/>
      <c r="AA207" s="56"/>
    </row>
    <row r="208" spans="1:27" ht="30" customHeight="1" x14ac:dyDescent="0.25">
      <c r="A208" s="56"/>
      <c r="B208" s="56"/>
      <c r="C208" s="58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V208" s="90"/>
      <c r="W208" s="90"/>
      <c r="X208" s="56"/>
      <c r="Y208" s="56"/>
      <c r="Z208" s="56"/>
      <c r="AA208" s="56"/>
    </row>
    <row r="209" spans="1:27" ht="30" customHeight="1" x14ac:dyDescent="0.25">
      <c r="A209" s="56"/>
      <c r="B209" s="56"/>
      <c r="C209" s="58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V209" s="90"/>
      <c r="W209" s="90"/>
      <c r="X209" s="56"/>
      <c r="Y209" s="56"/>
      <c r="Z209" s="56"/>
      <c r="AA209" s="56"/>
    </row>
    <row r="210" spans="1:27" ht="30" customHeight="1" x14ac:dyDescent="0.25">
      <c r="A210" s="56"/>
      <c r="B210" s="56"/>
      <c r="C210" s="58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V210" s="90"/>
      <c r="W210" s="90"/>
      <c r="X210" s="56"/>
      <c r="Y210" s="56"/>
      <c r="Z210" s="56"/>
      <c r="AA210" s="56"/>
    </row>
    <row r="211" spans="1:27" ht="30" customHeight="1" x14ac:dyDescent="0.25">
      <c r="A211" s="56"/>
      <c r="B211" s="56"/>
      <c r="C211" s="58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V211" s="90"/>
      <c r="W211" s="90"/>
      <c r="X211" s="56"/>
      <c r="Y211" s="56"/>
      <c r="Z211" s="56"/>
      <c r="AA211" s="56"/>
    </row>
    <row r="212" spans="1:27" ht="30" customHeight="1" x14ac:dyDescent="0.25">
      <c r="A212" s="56"/>
      <c r="B212" s="56"/>
      <c r="C212" s="58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V212" s="90"/>
      <c r="W212" s="90"/>
      <c r="X212" s="56"/>
      <c r="Y212" s="56"/>
      <c r="Z212" s="56"/>
      <c r="AA212" s="56"/>
    </row>
    <row r="213" spans="1:27" ht="30" customHeight="1" x14ac:dyDescent="0.25">
      <c r="A213" s="56"/>
      <c r="B213" s="56"/>
      <c r="C213" s="58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V213" s="90"/>
      <c r="W213" s="90"/>
      <c r="X213" s="56"/>
      <c r="Y213" s="56"/>
      <c r="Z213" s="56"/>
      <c r="AA213" s="56"/>
    </row>
    <row r="214" spans="1:27" ht="30" customHeight="1" x14ac:dyDescent="0.25">
      <c r="A214" s="56"/>
      <c r="B214" s="56"/>
      <c r="C214" s="58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V214" s="90"/>
      <c r="W214" s="90"/>
      <c r="X214" s="56"/>
      <c r="Y214" s="56"/>
      <c r="Z214" s="56"/>
      <c r="AA214" s="56"/>
    </row>
    <row r="215" spans="1:27" ht="30" customHeight="1" x14ac:dyDescent="0.25">
      <c r="A215" s="56"/>
      <c r="B215" s="56"/>
      <c r="C215" s="58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V215" s="90"/>
      <c r="W215" s="90"/>
      <c r="X215" s="56"/>
      <c r="Y215" s="56"/>
      <c r="Z215" s="56"/>
      <c r="AA215" s="56"/>
    </row>
    <row r="216" spans="1:27" ht="30" customHeight="1" x14ac:dyDescent="0.25">
      <c r="A216" s="56"/>
      <c r="B216" s="56"/>
      <c r="C216" s="58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V216" s="90"/>
      <c r="W216" s="90"/>
      <c r="X216" s="56"/>
      <c r="Y216" s="56"/>
      <c r="Z216" s="56"/>
      <c r="AA216" s="56"/>
    </row>
    <row r="217" spans="1:27" ht="30" customHeight="1" x14ac:dyDescent="0.25">
      <c r="A217" s="56"/>
      <c r="B217" s="56"/>
      <c r="C217" s="58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V217" s="90"/>
      <c r="W217" s="90"/>
      <c r="X217" s="56"/>
      <c r="Y217" s="56"/>
      <c r="Z217" s="56"/>
      <c r="AA217" s="56"/>
    </row>
    <row r="218" spans="1:27" ht="30" customHeight="1" x14ac:dyDescent="0.25">
      <c r="A218" s="56"/>
      <c r="B218" s="56"/>
      <c r="C218" s="58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V218" s="90"/>
      <c r="W218" s="90"/>
      <c r="X218" s="56"/>
      <c r="Y218" s="56"/>
      <c r="Z218" s="56"/>
      <c r="AA218" s="56"/>
    </row>
    <row r="219" spans="1:27" ht="30" customHeight="1" x14ac:dyDescent="0.25">
      <c r="A219" s="56"/>
      <c r="B219" s="56"/>
      <c r="C219" s="58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V219" s="90"/>
      <c r="W219" s="90"/>
      <c r="X219" s="56"/>
      <c r="Y219" s="56"/>
      <c r="Z219" s="56"/>
      <c r="AA219" s="56"/>
    </row>
    <row r="220" spans="1:27" ht="30" customHeight="1" x14ac:dyDescent="0.25">
      <c r="A220" s="56"/>
      <c r="B220" s="56"/>
      <c r="C220" s="58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V220" s="90"/>
      <c r="W220" s="90"/>
      <c r="X220" s="56"/>
      <c r="Y220" s="56"/>
      <c r="Z220" s="56"/>
      <c r="AA220" s="56"/>
    </row>
    <row r="221" spans="1:27" ht="30" customHeight="1" x14ac:dyDescent="0.25">
      <c r="A221" s="56"/>
      <c r="B221" s="56"/>
      <c r="C221" s="58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V221" s="90"/>
      <c r="W221" s="90"/>
      <c r="X221" s="56"/>
      <c r="Y221" s="56"/>
      <c r="Z221" s="56"/>
      <c r="AA221" s="56"/>
    </row>
    <row r="222" spans="1:27" ht="30" customHeight="1" x14ac:dyDescent="0.25">
      <c r="A222" s="56"/>
      <c r="B222" s="56"/>
      <c r="C222" s="58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V222" s="90"/>
      <c r="W222" s="90"/>
      <c r="X222" s="56"/>
      <c r="Y222" s="56"/>
      <c r="Z222" s="56"/>
      <c r="AA222" s="56"/>
    </row>
    <row r="223" spans="1:27" ht="30" customHeight="1" x14ac:dyDescent="0.25">
      <c r="A223" s="56"/>
      <c r="B223" s="56"/>
      <c r="C223" s="58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V223" s="90"/>
      <c r="W223" s="90"/>
      <c r="X223" s="56"/>
      <c r="Y223" s="56"/>
      <c r="Z223" s="56"/>
      <c r="AA223" s="56"/>
    </row>
    <row r="224" spans="1:27" ht="30" customHeight="1" x14ac:dyDescent="0.25">
      <c r="A224" s="56"/>
      <c r="B224" s="56"/>
      <c r="C224" s="58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V224" s="90"/>
      <c r="W224" s="90"/>
      <c r="X224" s="56"/>
      <c r="Y224" s="56"/>
      <c r="Z224" s="56"/>
      <c r="AA224" s="56"/>
    </row>
    <row r="225" spans="1:27" ht="30" customHeight="1" x14ac:dyDescent="0.25">
      <c r="A225" s="56"/>
      <c r="B225" s="56"/>
      <c r="C225" s="58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V225" s="90"/>
      <c r="W225" s="90"/>
      <c r="X225" s="56"/>
      <c r="Y225" s="56"/>
      <c r="Z225" s="56"/>
      <c r="AA225" s="56"/>
    </row>
    <row r="226" spans="1:27" ht="30" customHeight="1" x14ac:dyDescent="0.25">
      <c r="A226" s="56"/>
      <c r="B226" s="56"/>
      <c r="C226" s="58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V226" s="90"/>
      <c r="W226" s="90"/>
      <c r="X226" s="56"/>
      <c r="Y226" s="56"/>
      <c r="Z226" s="56"/>
      <c r="AA226" s="56"/>
    </row>
    <row r="227" spans="1:27" ht="30" customHeight="1" x14ac:dyDescent="0.25">
      <c r="A227" s="56"/>
      <c r="B227" s="56"/>
      <c r="C227" s="58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V227" s="90"/>
      <c r="W227" s="90"/>
      <c r="X227" s="56"/>
      <c r="Y227" s="56"/>
      <c r="Z227" s="56"/>
      <c r="AA227" s="56"/>
    </row>
    <row r="228" spans="1:27" ht="30" customHeight="1" x14ac:dyDescent="0.25">
      <c r="A228" s="56"/>
      <c r="B228" s="56"/>
      <c r="C228" s="58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V228" s="90"/>
      <c r="W228" s="90"/>
      <c r="X228" s="56"/>
      <c r="Y228" s="56"/>
      <c r="Z228" s="56"/>
      <c r="AA228" s="56"/>
    </row>
    <row r="229" spans="1:27" ht="30" customHeight="1" x14ac:dyDescent="0.25">
      <c r="A229" s="56"/>
      <c r="B229" s="56"/>
      <c r="C229" s="58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V229" s="90"/>
      <c r="W229" s="90"/>
      <c r="X229" s="56"/>
      <c r="Y229" s="56"/>
      <c r="Z229" s="56"/>
      <c r="AA229" s="56"/>
    </row>
    <row r="230" spans="1:27" ht="30" customHeight="1" x14ac:dyDescent="0.25">
      <c r="A230" s="56"/>
      <c r="B230" s="56"/>
      <c r="C230" s="58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V230" s="90"/>
      <c r="W230" s="90"/>
      <c r="X230" s="56"/>
      <c r="Y230" s="56"/>
      <c r="Z230" s="56"/>
      <c r="AA230" s="56"/>
    </row>
    <row r="231" spans="1:27" ht="30" customHeight="1" x14ac:dyDescent="0.25">
      <c r="A231" s="56"/>
      <c r="B231" s="56"/>
      <c r="C231" s="58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V231" s="90"/>
      <c r="W231" s="90"/>
      <c r="X231" s="56"/>
      <c r="Y231" s="56"/>
      <c r="Z231" s="56"/>
      <c r="AA231" s="56"/>
    </row>
    <row r="232" spans="1:27" ht="30" customHeight="1" x14ac:dyDescent="0.25">
      <c r="A232" s="56"/>
      <c r="B232" s="56"/>
      <c r="C232" s="58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V232" s="90"/>
      <c r="W232" s="90"/>
      <c r="X232" s="56"/>
      <c r="Y232" s="56"/>
      <c r="Z232" s="56"/>
      <c r="AA232" s="56"/>
    </row>
    <row r="233" spans="1:27" ht="30" customHeight="1" x14ac:dyDescent="0.25">
      <c r="A233" s="56"/>
      <c r="B233" s="56"/>
      <c r="C233" s="58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V233" s="90"/>
      <c r="W233" s="90"/>
      <c r="X233" s="56"/>
      <c r="Y233" s="56"/>
      <c r="Z233" s="56"/>
      <c r="AA233" s="56"/>
    </row>
    <row r="234" spans="1:27" ht="30" customHeight="1" x14ac:dyDescent="0.25">
      <c r="A234" s="56"/>
      <c r="B234" s="56"/>
      <c r="C234" s="58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V234" s="90"/>
      <c r="W234" s="90"/>
      <c r="X234" s="56"/>
      <c r="Y234" s="56"/>
      <c r="Z234" s="56"/>
      <c r="AA234" s="56"/>
    </row>
    <row r="235" spans="1:27" ht="30" customHeight="1" x14ac:dyDescent="0.25">
      <c r="A235" s="56"/>
      <c r="B235" s="56"/>
      <c r="C235" s="58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V235" s="90"/>
      <c r="W235" s="90"/>
      <c r="X235" s="56"/>
      <c r="Y235" s="56"/>
      <c r="Z235" s="56"/>
      <c r="AA235" s="56"/>
    </row>
    <row r="236" spans="1:27" ht="30" customHeight="1" x14ac:dyDescent="0.25">
      <c r="A236" s="56"/>
      <c r="B236" s="56"/>
      <c r="C236" s="58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V236" s="90"/>
      <c r="W236" s="90"/>
      <c r="X236" s="56"/>
      <c r="Y236" s="56"/>
      <c r="Z236" s="56"/>
      <c r="AA236" s="56"/>
    </row>
    <row r="237" spans="1:27" ht="30" customHeight="1" x14ac:dyDescent="0.25">
      <c r="A237" s="56"/>
      <c r="B237" s="56"/>
      <c r="C237" s="58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V237" s="90"/>
      <c r="W237" s="90"/>
      <c r="X237" s="56"/>
      <c r="Y237" s="56"/>
      <c r="Z237" s="56"/>
      <c r="AA237" s="56"/>
    </row>
    <row r="238" spans="1:27" ht="30" customHeight="1" x14ac:dyDescent="0.25">
      <c r="A238" s="56"/>
      <c r="B238" s="56"/>
      <c r="C238" s="58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V238" s="90"/>
      <c r="W238" s="90"/>
      <c r="X238" s="56"/>
      <c r="Y238" s="56"/>
      <c r="Z238" s="56"/>
      <c r="AA238" s="56"/>
    </row>
    <row r="239" spans="1:27" ht="30" customHeight="1" x14ac:dyDescent="0.25">
      <c r="A239" s="56"/>
      <c r="B239" s="56"/>
      <c r="C239" s="58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V239" s="90"/>
      <c r="W239" s="90"/>
      <c r="X239" s="56"/>
      <c r="Y239" s="56"/>
      <c r="Z239" s="56"/>
      <c r="AA239" s="56"/>
    </row>
    <row r="240" spans="1:27" ht="30" customHeight="1" x14ac:dyDescent="0.25">
      <c r="A240" s="56"/>
      <c r="B240" s="56"/>
      <c r="C240" s="58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V240" s="90"/>
      <c r="W240" s="90"/>
      <c r="X240" s="56"/>
      <c r="Y240" s="56"/>
      <c r="Z240" s="56"/>
      <c r="AA240" s="56"/>
    </row>
    <row r="241" spans="1:27" ht="30" customHeight="1" x14ac:dyDescent="0.25">
      <c r="A241" s="56"/>
      <c r="B241" s="56"/>
      <c r="C241" s="58"/>
      <c r="D241" s="56"/>
      <c r="E241" s="56"/>
      <c r="F241" s="56"/>
      <c r="G241" s="56"/>
      <c r="H241" s="56"/>
      <c r="I241" s="56"/>
      <c r="V241" s="90"/>
      <c r="W241" s="90"/>
      <c r="X241" s="56"/>
      <c r="Y241" s="56"/>
      <c r="Z241" s="56"/>
      <c r="AA241" s="56"/>
    </row>
    <row r="242" spans="1:27" ht="15.75" customHeight="1" x14ac:dyDescent="0.25"/>
    <row r="243" spans="1:27" ht="15.75" customHeight="1" x14ac:dyDescent="0.25"/>
    <row r="244" spans="1:27" ht="15.75" customHeight="1" x14ac:dyDescent="0.25"/>
    <row r="245" spans="1:27" ht="15.75" customHeight="1" x14ac:dyDescent="0.25"/>
    <row r="246" spans="1:27" ht="15.75" customHeight="1" x14ac:dyDescent="0.25"/>
    <row r="247" spans="1:27" ht="15.75" customHeight="1" x14ac:dyDescent="0.25"/>
    <row r="248" spans="1:27" ht="15.75" customHeight="1" x14ac:dyDescent="0.25"/>
    <row r="249" spans="1:27" ht="15.75" customHeight="1" x14ac:dyDescent="0.25"/>
    <row r="250" spans="1:27" ht="15.75" customHeight="1" x14ac:dyDescent="0.25"/>
    <row r="251" spans="1:27" ht="15.75" customHeight="1" x14ac:dyDescent="0.25"/>
    <row r="252" spans="1:27" ht="15.75" customHeight="1" x14ac:dyDescent="0.25"/>
    <row r="253" spans="1:27" ht="15.75" customHeight="1" x14ac:dyDescent="0.25"/>
    <row r="254" spans="1:27" ht="15.75" customHeight="1" x14ac:dyDescent="0.25"/>
    <row r="255" spans="1:27" ht="15.75" customHeight="1" x14ac:dyDescent="0.25"/>
    <row r="256" spans="1:27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</sheetData>
  <sheetProtection algorithmName="SHA-512" hashValue="Y3N7y/z0UspdVd1GhndvGIqpWQyP2OueTgHqg0t8B36etI0nOYyiadxDrbW01ezMT9d6ZyypmZhTHd51Kp+sSg==" saltValue="NP9K1/0OkEfcnqj8+xDjjw==" spinCount="100000" sheet="1" objects="1" scenarios="1"/>
  <mergeCells count="96">
    <mergeCell ref="K47:L48"/>
    <mergeCell ref="K49:L50"/>
    <mergeCell ref="B37:D37"/>
    <mergeCell ref="E29:F30"/>
    <mergeCell ref="G29:H30"/>
    <mergeCell ref="E31:F32"/>
    <mergeCell ref="G31:H32"/>
    <mergeCell ref="B34:D34"/>
    <mergeCell ref="E33:F34"/>
    <mergeCell ref="G47:H48"/>
    <mergeCell ref="I47:J48"/>
    <mergeCell ref="G49:H50"/>
    <mergeCell ref="I49:J50"/>
    <mergeCell ref="B42:D42"/>
    <mergeCell ref="B41:D41"/>
    <mergeCell ref="E37:F38"/>
    <mergeCell ref="G37:H38"/>
    <mergeCell ref="E43:F43"/>
    <mergeCell ref="G43:H43"/>
    <mergeCell ref="K43:L43"/>
    <mergeCell ref="K42:L42"/>
    <mergeCell ref="I41:J41"/>
    <mergeCell ref="K41:L41"/>
    <mergeCell ref="I42:J42"/>
    <mergeCell ref="I43:J43"/>
    <mergeCell ref="E41:F41"/>
    <mergeCell ref="E42:F42"/>
    <mergeCell ref="G41:H41"/>
    <mergeCell ref="G42:H42"/>
    <mergeCell ref="G33:H34"/>
    <mergeCell ref="B36:D36"/>
    <mergeCell ref="E35:F36"/>
    <mergeCell ref="G35:H36"/>
    <mergeCell ref="B25:D25"/>
    <mergeCell ref="E25:F25"/>
    <mergeCell ref="E28:F28"/>
    <mergeCell ref="G28:H28"/>
    <mergeCell ref="B28:D28"/>
    <mergeCell ref="B29:D29"/>
    <mergeCell ref="B31:D31"/>
    <mergeCell ref="B33:D33"/>
    <mergeCell ref="B35:D35"/>
    <mergeCell ref="B49:D49"/>
    <mergeCell ref="E49:F50"/>
    <mergeCell ref="B47:D47"/>
    <mergeCell ref="E47:F48"/>
    <mergeCell ref="E45:J45"/>
    <mergeCell ref="K51:L52"/>
    <mergeCell ref="B53:D53"/>
    <mergeCell ref="B54:D54"/>
    <mergeCell ref="E53:F54"/>
    <mergeCell ref="G53:H54"/>
    <mergeCell ref="I53:J54"/>
    <mergeCell ref="K53:L54"/>
    <mergeCell ref="B52:D52"/>
    <mergeCell ref="B51:D51"/>
    <mergeCell ref="E51:F52"/>
    <mergeCell ref="G51:H52"/>
    <mergeCell ref="I51:J52"/>
    <mergeCell ref="P53:Q54"/>
    <mergeCell ref="B55:D55"/>
    <mergeCell ref="E55:F56"/>
    <mergeCell ref="G55:H56"/>
    <mergeCell ref="I55:J56"/>
    <mergeCell ref="K55:L56"/>
    <mergeCell ref="P55:Q56"/>
    <mergeCell ref="P40:Q41"/>
    <mergeCell ref="P45:Q45"/>
    <mergeCell ref="P47:Q48"/>
    <mergeCell ref="P49:Q50"/>
    <mergeCell ref="P51:Q52"/>
    <mergeCell ref="P13:Q13"/>
    <mergeCell ref="B2:T2"/>
    <mergeCell ref="B3:T3"/>
    <mergeCell ref="L10:T10"/>
    <mergeCell ref="L11:T11"/>
    <mergeCell ref="I10:K10"/>
    <mergeCell ref="I11:K11"/>
    <mergeCell ref="S13:T13"/>
    <mergeCell ref="B13:B14"/>
    <mergeCell ref="C13:C14"/>
    <mergeCell ref="D13:D14"/>
    <mergeCell ref="E13:G13"/>
    <mergeCell ref="H13:N13"/>
    <mergeCell ref="S40:T41"/>
    <mergeCell ref="S55:T56"/>
    <mergeCell ref="S47:T48"/>
    <mergeCell ref="S49:T50"/>
    <mergeCell ref="S51:T52"/>
    <mergeCell ref="S53:T54"/>
    <mergeCell ref="K45:L45"/>
    <mergeCell ref="B45:D45"/>
    <mergeCell ref="P42:Q44"/>
    <mergeCell ref="S42:T44"/>
    <mergeCell ref="S45:T45"/>
    <mergeCell ref="B43:D43"/>
  </mergeCells>
  <conditionalFormatting sqref="E43:F43 E45">
    <cfRule type="cellIs" dxfId="9" priority="23" operator="equal">
      <formula>"nenhum"</formula>
    </cfRule>
    <cfRule type="containsText" dxfId="8" priority="24" operator="containsText" text="Nenhum">
      <formula>NOT(ISERROR(SEARCH("Nenhum",E43)))</formula>
    </cfRule>
  </conditionalFormatting>
  <conditionalFormatting sqref="G43:H43">
    <cfRule type="cellIs" dxfId="7" priority="7" operator="equal">
      <formula>"nenhum"</formula>
    </cfRule>
    <cfRule type="containsText" dxfId="6" priority="8" operator="containsText" text="Nenhum">
      <formula>NOT(ISERROR(SEARCH("Nenhum",G43)))</formula>
    </cfRule>
  </conditionalFormatting>
  <conditionalFormatting sqref="I43:J43">
    <cfRule type="cellIs" dxfId="5" priority="5" operator="equal">
      <formula>"nenhum"</formula>
    </cfRule>
    <cfRule type="containsText" dxfId="4" priority="6" operator="containsText" text="Nenhum">
      <formula>NOT(ISERROR(SEARCH("Nenhum",I43)))</formula>
    </cfRule>
  </conditionalFormatting>
  <conditionalFormatting sqref="S45">
    <cfRule type="cellIs" dxfId="3" priority="3" operator="equal">
      <formula>"nenhum"</formula>
    </cfRule>
    <cfRule type="containsText" dxfId="2" priority="4" operator="containsText" text="Nenhum">
      <formula>NOT(ISERROR(SEARCH("Nenhum",S45)))</formula>
    </cfRule>
  </conditionalFormatting>
  <conditionalFormatting sqref="P45">
    <cfRule type="cellIs" dxfId="1" priority="1" operator="equal">
      <formula>"nenhum"</formula>
    </cfRule>
    <cfRule type="containsText" dxfId="0" priority="2" operator="containsText" text="Nenhum">
      <formula>NOT(ISERROR(SEARCH("Nenhum",P45)))</formula>
    </cfRule>
  </conditionalFormatting>
  <dataValidations count="4">
    <dataValidation type="list" allowBlank="1" showInputMessage="1" showErrorMessage="1" sqref="L6:L9">
      <formula1>"0%,10%,20%,30%,40%,50%,60%,70%,80%,90%,100%"</formula1>
    </dataValidation>
    <dataValidation type="list" allowBlank="1" showInputMessage="1" showErrorMessage="1" sqref="E42:G42 I42">
      <formula1>$V$13:$V$25</formula1>
    </dataValidation>
    <dataValidation type="custom" allowBlank="1" showInputMessage="1" showErrorMessage="1" sqref="E43:G43 I43">
      <formula1>E42&lt;&gt;"Nenhum"</formula1>
    </dataValidation>
    <dataValidation type="custom" allowBlank="1" showInputMessage="1" showErrorMessage="1" sqref="E45">
      <formula1>E43&lt;&gt;"Nenhum"</formula1>
    </dataValidation>
  </dataValidations>
  <pageMargins left="0.511811024" right="0.511811024" top="0.78740157499999996" bottom="0.78740157499999996" header="0" footer="0"/>
  <pageSetup paperSize="9" scale="53" fitToHeight="2" orientation="portrait" r:id="rId1"/>
  <rowBreaks count="1" manualBreakCount="1">
    <brk id="56" min="1" max="1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outlinePr summaryBelow="0" summaryRight="0"/>
  </sheetPr>
  <dimension ref="A1:DD328"/>
  <sheetViews>
    <sheetView showGridLines="0" zoomScale="85" zoomScaleNormal="85" workbookViewId="0">
      <selection activeCell="C7" sqref="C7"/>
    </sheetView>
  </sheetViews>
  <sheetFormatPr defaultColWidth="12.54296875" defaultRowHeight="15" customHeight="1" x14ac:dyDescent="0.25"/>
  <cols>
    <col min="1" max="1" width="2.7265625" customWidth="1"/>
    <col min="2" max="2" width="16.453125" customWidth="1"/>
    <col min="3" max="5" width="12.453125" customWidth="1"/>
    <col min="6" max="13" width="12" customWidth="1"/>
    <col min="14" max="14" width="1.26953125" customWidth="1"/>
    <col min="15" max="23" width="12" customWidth="1"/>
    <col min="24" max="24" width="1.7265625" customWidth="1"/>
    <col min="25" max="32" width="12.54296875" customWidth="1"/>
    <col min="34" max="34" width="3.26953125" customWidth="1"/>
    <col min="35" max="35" width="7.26953125" customWidth="1"/>
    <col min="36" max="44" width="12.54296875" customWidth="1"/>
    <col min="45" max="45" width="9.26953125" customWidth="1"/>
    <col min="46" max="46" width="6.26953125" customWidth="1"/>
    <col min="47" max="51" width="12.54296875" customWidth="1"/>
    <col min="52" max="53" width="14.453125" customWidth="1"/>
    <col min="54" max="54" width="13.453125" customWidth="1"/>
    <col min="55" max="55" width="16.453125" customWidth="1"/>
    <col min="56" max="56" width="14.26953125" customWidth="1"/>
    <col min="57" max="57" width="6.81640625" customWidth="1"/>
    <col min="58" max="66" width="12.54296875" customWidth="1"/>
    <col min="67" max="67" width="21.1796875" customWidth="1"/>
    <col min="68" max="68" width="14.26953125" customWidth="1"/>
    <col min="69" max="70" width="6.81640625" customWidth="1"/>
    <col min="71" max="78" width="15.1796875" customWidth="1"/>
    <col min="79" max="79" width="20.54296875" bestFit="1" customWidth="1"/>
    <col min="80" max="80" width="20.54296875" customWidth="1"/>
    <col min="81" max="81" width="2.81640625" customWidth="1"/>
    <col min="82" max="89" width="15.1796875" customWidth="1"/>
    <col min="90" max="90" width="20.54296875" customWidth="1"/>
    <col min="91" max="91" width="2.81640625" customWidth="1"/>
    <col min="92" max="92" width="7" customWidth="1"/>
    <col min="93" max="98" width="18.7265625" customWidth="1"/>
    <col min="99" max="99" width="23.26953125" customWidth="1"/>
    <col min="100" max="101" width="18.7265625" customWidth="1"/>
    <col min="102" max="102" width="23.81640625" bestFit="1" customWidth="1"/>
    <col min="103" max="106" width="16.54296875" customWidth="1"/>
  </cols>
  <sheetData>
    <row r="1" spans="1:106" ht="15.75" customHeight="1" x14ac:dyDescent="0.3">
      <c r="B1" s="9"/>
      <c r="P1" s="9"/>
      <c r="Y1" s="5"/>
      <c r="Z1" s="5"/>
      <c r="AA1" s="5"/>
      <c r="AB1" s="5"/>
      <c r="AC1" s="5"/>
      <c r="AD1" s="5"/>
      <c r="AE1" s="5"/>
      <c r="AF1" s="5"/>
      <c r="AG1" s="9"/>
      <c r="AH1" s="9"/>
      <c r="AI1" s="9"/>
      <c r="AJ1" s="5"/>
      <c r="AK1" s="5"/>
      <c r="AL1" s="5"/>
      <c r="AM1" s="5"/>
      <c r="AN1" s="5"/>
      <c r="AO1" s="5"/>
      <c r="AP1" s="5"/>
      <c r="AQ1" s="5"/>
      <c r="AR1" s="9"/>
    </row>
    <row r="2" spans="1:106" ht="15.75" customHeight="1" x14ac:dyDescent="0.3">
      <c r="B2" s="9"/>
      <c r="D2" s="10" t="s">
        <v>8</v>
      </c>
      <c r="E2" s="10" t="s">
        <v>13</v>
      </c>
      <c r="F2" s="10" t="s">
        <v>14</v>
      </c>
      <c r="G2" s="10" t="s">
        <v>15</v>
      </c>
      <c r="H2" s="10" t="s">
        <v>16</v>
      </c>
      <c r="P2" s="9"/>
      <c r="Y2" s="5"/>
      <c r="Z2" s="5"/>
      <c r="AA2" s="5"/>
      <c r="AB2" s="5"/>
      <c r="AC2" s="5"/>
      <c r="AD2" s="5"/>
      <c r="AE2" s="5"/>
      <c r="AF2" s="5"/>
      <c r="AG2" s="9"/>
      <c r="AH2" s="9"/>
      <c r="AI2" s="9"/>
      <c r="AJ2" s="5"/>
      <c r="AK2" s="5"/>
      <c r="AL2" s="5"/>
      <c r="AM2" s="5"/>
      <c r="AN2" s="5"/>
      <c r="AO2" s="5"/>
      <c r="AP2" s="5"/>
      <c r="AQ2" s="5"/>
      <c r="AR2" s="9"/>
    </row>
    <row r="3" spans="1:106" ht="15.75" customHeight="1" x14ac:dyDescent="0.3">
      <c r="B3" s="11" t="s">
        <v>25</v>
      </c>
      <c r="C3" s="11"/>
      <c r="D3" s="12">
        <f>H3*D4</f>
        <v>1961.2492671870002</v>
      </c>
      <c r="E3" s="12">
        <f>H3*E4</f>
        <v>2241.4277339280006</v>
      </c>
      <c r="F3" s="12">
        <f>H3*F4</f>
        <v>2801.7846674100006</v>
      </c>
      <c r="G3" s="12">
        <f>H3*G4</f>
        <v>3362.1416008920005</v>
      </c>
      <c r="H3" s="12">
        <f>C6</f>
        <v>5603.5693348200011</v>
      </c>
      <c r="P3" s="9"/>
      <c r="Y3" s="5"/>
      <c r="Z3" s="5"/>
      <c r="AA3" s="5"/>
      <c r="AB3" s="5"/>
      <c r="AC3" s="5"/>
      <c r="AD3" s="5"/>
      <c r="AE3" s="5"/>
      <c r="AF3" s="5"/>
      <c r="AG3" s="9"/>
      <c r="AH3" s="9"/>
      <c r="AI3" s="9"/>
      <c r="AJ3" s="5"/>
      <c r="AK3" s="5"/>
      <c r="AL3" s="5"/>
      <c r="AM3" s="5"/>
      <c r="AN3" s="5"/>
      <c r="AO3" s="5"/>
      <c r="AP3" s="5"/>
      <c r="AQ3" s="5"/>
      <c r="AR3" s="9"/>
    </row>
    <row r="4" spans="1:106" ht="15.75" customHeight="1" x14ac:dyDescent="0.3">
      <c r="B4" s="11">
        <f>'Quadro Resumo'!C7</f>
        <v>0.35</v>
      </c>
      <c r="C4" s="11"/>
      <c r="D4" s="73">
        <f>'Quadro Resumo'!C7</f>
        <v>0.35</v>
      </c>
      <c r="E4" s="73">
        <f>'Quadro Resumo'!C8</f>
        <v>0.4</v>
      </c>
      <c r="F4" s="73">
        <f>'Quadro Resumo'!C9</f>
        <v>0.5</v>
      </c>
      <c r="G4" s="73">
        <f>'Quadro Resumo'!C10</f>
        <v>0.6</v>
      </c>
      <c r="H4" s="74"/>
      <c r="P4" s="9"/>
      <c r="Y4" s="5"/>
      <c r="Z4" s="5"/>
      <c r="AA4" s="5"/>
      <c r="AB4" s="5"/>
      <c r="AC4" s="5"/>
      <c r="AD4" s="5"/>
      <c r="AE4" s="5"/>
      <c r="AF4" s="5"/>
      <c r="AG4" s="9"/>
      <c r="AH4" s="9"/>
      <c r="AI4" s="9"/>
      <c r="AJ4" s="5"/>
      <c r="AK4" s="5"/>
      <c r="AL4" s="5"/>
      <c r="AM4" s="5"/>
      <c r="AN4" s="5"/>
      <c r="AO4" s="5"/>
      <c r="AP4" s="5"/>
      <c r="AQ4" s="5"/>
      <c r="AR4" s="9"/>
    </row>
    <row r="5" spans="1:106" ht="15.75" customHeight="1" x14ac:dyDescent="0.3">
      <c r="P5" s="9"/>
      <c r="Y5" s="5"/>
      <c r="Z5" s="5"/>
      <c r="AA5" s="5"/>
      <c r="AB5" s="5"/>
      <c r="AC5" s="5"/>
      <c r="AD5" s="5"/>
      <c r="AE5" s="5"/>
      <c r="AF5" s="5"/>
      <c r="AG5" s="9"/>
      <c r="AH5" s="9"/>
      <c r="AI5" s="9"/>
      <c r="AJ5" s="5"/>
      <c r="AK5" s="5"/>
      <c r="AL5" s="5"/>
      <c r="AM5" s="5"/>
      <c r="AN5" s="5"/>
      <c r="AO5" s="5"/>
      <c r="AP5" s="5"/>
      <c r="AQ5" s="5"/>
      <c r="AR5" s="9"/>
    </row>
    <row r="6" spans="1:106" ht="15.75" customHeight="1" x14ac:dyDescent="0.3">
      <c r="A6" s="9"/>
      <c r="B6" s="78" t="s">
        <v>120</v>
      </c>
      <c r="C6" s="87">
        <f>'Quadro Resumo'!E23</f>
        <v>5603.5693348200011</v>
      </c>
      <c r="H6" s="15"/>
      <c r="I6" s="15"/>
      <c r="K6" s="9"/>
      <c r="L6" s="9"/>
      <c r="P6" s="9"/>
      <c r="Y6" s="5"/>
      <c r="Z6" s="5"/>
      <c r="AA6" s="5"/>
      <c r="AB6" s="5"/>
      <c r="AC6" s="5"/>
      <c r="AD6" s="5"/>
      <c r="AE6" s="5"/>
      <c r="AF6" s="5"/>
      <c r="AG6" s="9"/>
      <c r="AH6" s="9"/>
      <c r="AI6" s="9"/>
      <c r="AJ6" s="5"/>
      <c r="AK6" s="5"/>
      <c r="AL6" s="5"/>
      <c r="AM6" s="5"/>
      <c r="AN6" s="5"/>
      <c r="AO6" s="5"/>
      <c r="AP6" s="5"/>
      <c r="AQ6" s="5"/>
      <c r="AR6" s="9"/>
    </row>
    <row r="7" spans="1:106" ht="15.75" customHeight="1" x14ac:dyDescent="0.3">
      <c r="A7" s="9"/>
      <c r="B7" s="78" t="s">
        <v>109</v>
      </c>
      <c r="C7" s="86">
        <f>1+'Quadro Resumo'!C11</f>
        <v>1.0389999999999999</v>
      </c>
      <c r="E7" s="70"/>
      <c r="F7" s="71"/>
      <c r="G7" s="72"/>
      <c r="H7" s="15"/>
      <c r="I7" s="15"/>
      <c r="K7" s="9"/>
      <c r="L7" s="9"/>
      <c r="P7" s="9"/>
      <c r="U7" s="88"/>
      <c r="Y7" s="5"/>
      <c r="Z7" s="5"/>
      <c r="AA7" s="5"/>
      <c r="AB7" s="5"/>
      <c r="AC7" s="5"/>
      <c r="AD7" s="5"/>
      <c r="AE7" s="5"/>
      <c r="AF7" s="5"/>
      <c r="AG7" s="9"/>
      <c r="AH7" s="9"/>
      <c r="AI7" s="9"/>
      <c r="AJ7" s="5"/>
      <c r="AK7" s="5"/>
      <c r="AL7" s="5"/>
      <c r="AM7" s="5"/>
      <c r="AN7" s="5"/>
      <c r="AO7" s="5"/>
      <c r="AP7" s="5"/>
      <c r="AQ7" s="5"/>
      <c r="AR7" s="9"/>
    </row>
    <row r="8" spans="1:106" ht="15.75" customHeight="1" x14ac:dyDescent="0.3">
      <c r="A8" s="9"/>
      <c r="B8" s="70"/>
      <c r="C8" s="70"/>
      <c r="D8" s="70"/>
      <c r="E8" s="79"/>
      <c r="F8" s="80"/>
      <c r="G8" s="81" t="s">
        <v>123</v>
      </c>
      <c r="H8" s="82"/>
      <c r="I8" s="82"/>
      <c r="J8" s="83"/>
      <c r="K8" s="84"/>
      <c r="L8" s="84"/>
      <c r="M8" s="83"/>
      <c r="P8" s="9"/>
      <c r="Y8" s="5"/>
      <c r="Z8" s="5"/>
      <c r="AA8" s="5"/>
      <c r="AB8" s="5"/>
      <c r="AC8" s="5"/>
      <c r="AD8" s="5"/>
      <c r="AE8" s="5"/>
      <c r="AF8" s="5"/>
      <c r="AG8" s="9"/>
      <c r="AH8" s="9"/>
      <c r="AI8" s="9"/>
      <c r="AJ8" s="5"/>
      <c r="AK8" s="5"/>
      <c r="AL8" s="5"/>
      <c r="AM8" s="5"/>
      <c r="AN8" s="5"/>
      <c r="AO8" s="5"/>
      <c r="AP8" s="5"/>
      <c r="AQ8" s="5"/>
      <c r="AR8" s="9"/>
    </row>
    <row r="9" spans="1:106" ht="15.75" customHeight="1" x14ac:dyDescent="0.3">
      <c r="A9" s="9"/>
      <c r="B9" s="70"/>
      <c r="C9" s="70"/>
      <c r="D9" s="70"/>
      <c r="E9" s="79" t="s">
        <v>124</v>
      </c>
      <c r="F9" s="85">
        <v>1</v>
      </c>
      <c r="G9" s="85">
        <v>1.1000000000000001</v>
      </c>
      <c r="H9" s="85">
        <v>1.1499999999999999</v>
      </c>
      <c r="I9" s="85">
        <v>1.2</v>
      </c>
      <c r="J9" s="85">
        <v>1.25</v>
      </c>
      <c r="K9" s="85">
        <v>1.3</v>
      </c>
      <c r="L9" s="85">
        <v>1.52</v>
      </c>
      <c r="M9" s="85">
        <v>1.75</v>
      </c>
      <c r="P9" s="9"/>
      <c r="Y9" s="5"/>
      <c r="Z9" s="5"/>
      <c r="AA9" s="5"/>
      <c r="AB9" s="5"/>
      <c r="AC9" s="5"/>
      <c r="AD9" s="5"/>
      <c r="AE9" s="5"/>
      <c r="AF9" s="5"/>
      <c r="AG9" s="9"/>
      <c r="AH9" s="9"/>
      <c r="AI9" s="9"/>
      <c r="AJ9" s="5"/>
      <c r="AK9" s="5"/>
      <c r="AL9" s="5"/>
      <c r="AM9" s="5"/>
      <c r="AN9" s="5"/>
      <c r="AO9" s="5"/>
      <c r="AP9" s="5"/>
      <c r="AQ9" s="5"/>
      <c r="AR9" s="9"/>
    </row>
    <row r="10" spans="1:106" ht="15.75" customHeight="1" x14ac:dyDescent="0.3">
      <c r="A10" s="9"/>
      <c r="B10" s="70"/>
      <c r="C10" s="70"/>
      <c r="D10" s="70"/>
      <c r="E10" s="79" t="s">
        <v>125</v>
      </c>
      <c r="F10" s="85">
        <v>1</v>
      </c>
      <c r="G10" s="85"/>
      <c r="H10" s="85"/>
      <c r="I10" s="85"/>
      <c r="J10" s="85"/>
      <c r="K10" s="85"/>
      <c r="L10" s="85"/>
      <c r="M10" s="85"/>
      <c r="P10" s="9"/>
      <c r="Y10" s="5"/>
      <c r="Z10" s="5"/>
      <c r="AA10" s="5"/>
      <c r="AB10" s="5"/>
      <c r="AC10" s="5"/>
      <c r="AD10" s="5"/>
      <c r="AE10" s="5"/>
      <c r="AF10" s="5"/>
      <c r="AG10" s="9"/>
      <c r="AH10" s="9"/>
      <c r="AI10" s="9"/>
      <c r="AJ10" s="5"/>
      <c r="AK10" s="5"/>
      <c r="AL10" s="5"/>
      <c r="AM10" s="5"/>
      <c r="AN10" s="5"/>
      <c r="AO10" s="5"/>
      <c r="AP10" s="5"/>
      <c r="AQ10" s="5"/>
      <c r="AR10" s="9"/>
    </row>
    <row r="11" spans="1:106" ht="15.75" customHeight="1" x14ac:dyDescent="0.3">
      <c r="A11" s="9"/>
      <c r="B11" s="70"/>
      <c r="C11" s="70"/>
      <c r="D11" s="70"/>
      <c r="E11" s="70"/>
      <c r="F11" s="72"/>
      <c r="G11" s="72"/>
      <c r="H11" s="15"/>
      <c r="I11" s="15"/>
      <c r="K11" s="9"/>
      <c r="L11" s="9"/>
      <c r="P11" s="9"/>
      <c r="Y11" s="5"/>
      <c r="Z11" s="5"/>
      <c r="AA11" s="5"/>
      <c r="AB11" s="5"/>
      <c r="AC11" s="5"/>
      <c r="AD11" s="5"/>
      <c r="AE11" s="5"/>
      <c r="AF11" s="5"/>
      <c r="AG11" s="9"/>
      <c r="AH11" s="9"/>
      <c r="AI11" s="9"/>
      <c r="AJ11" s="5"/>
      <c r="AK11" s="5"/>
      <c r="AL11" s="5"/>
      <c r="AM11" s="5"/>
      <c r="AN11" s="5"/>
      <c r="AO11" s="5"/>
      <c r="AP11" s="5"/>
      <c r="AQ11" s="5"/>
      <c r="AR11" s="9"/>
    </row>
    <row r="12" spans="1:106" ht="15.75" customHeight="1" x14ac:dyDescent="0.3">
      <c r="A12" s="9"/>
      <c r="B12" s="70"/>
      <c r="C12" s="70"/>
      <c r="D12" s="70"/>
      <c r="E12" s="77" t="s">
        <v>124</v>
      </c>
      <c r="F12" s="75">
        <f>IF($E$12=$E$9,F9,F10)</f>
        <v>1</v>
      </c>
      <c r="G12" s="75">
        <f t="shared" ref="G12:M12" si="0">IF($E$12=$E$9,G9,G10)</f>
        <v>1.1000000000000001</v>
      </c>
      <c r="H12" s="75">
        <f t="shared" si="0"/>
        <v>1.1499999999999999</v>
      </c>
      <c r="I12" s="75">
        <f t="shared" si="0"/>
        <v>1.2</v>
      </c>
      <c r="J12" s="75">
        <f t="shared" si="0"/>
        <v>1.25</v>
      </c>
      <c r="K12" s="75">
        <f t="shared" si="0"/>
        <v>1.3</v>
      </c>
      <c r="L12" s="75">
        <f t="shared" si="0"/>
        <v>1.52</v>
      </c>
      <c r="M12" s="75">
        <f t="shared" si="0"/>
        <v>1.75</v>
      </c>
      <c r="P12" s="9"/>
      <c r="Q12" s="76">
        <f>$G$12</f>
        <v>1.1000000000000001</v>
      </c>
      <c r="R12" s="76">
        <f>$H$12</f>
        <v>1.1499999999999999</v>
      </c>
      <c r="S12" s="76">
        <f>$I$12</f>
        <v>1.2</v>
      </c>
      <c r="T12" s="76">
        <f>$J$12</f>
        <v>1.25</v>
      </c>
      <c r="U12" s="76">
        <f>$K$12</f>
        <v>1.3</v>
      </c>
      <c r="V12" s="76">
        <f>$L$12</f>
        <v>1.52</v>
      </c>
      <c r="W12" s="76">
        <f>$M$12</f>
        <v>1.75</v>
      </c>
      <c r="Y12" s="5"/>
      <c r="Z12" s="5"/>
      <c r="AA12" s="5"/>
      <c r="AB12" s="5"/>
      <c r="AC12" s="5"/>
      <c r="AD12" s="5"/>
      <c r="AE12" s="5"/>
      <c r="AF12" s="5"/>
      <c r="AG12" s="9"/>
      <c r="AH12" s="9"/>
      <c r="AI12" s="9"/>
      <c r="AJ12" s="5"/>
      <c r="AK12" s="5"/>
      <c r="AL12" s="5"/>
      <c r="AM12" s="5"/>
      <c r="AN12" s="5"/>
      <c r="AO12" s="5"/>
      <c r="AP12" s="5"/>
      <c r="AQ12" s="5"/>
      <c r="AR12" s="9"/>
    </row>
    <row r="13" spans="1:106" ht="15.75" customHeight="1" x14ac:dyDescent="0.3">
      <c r="A13" s="9"/>
      <c r="B13" s="9"/>
      <c r="C13" s="9"/>
      <c r="D13" s="9"/>
      <c r="E13" s="9"/>
      <c r="F13" s="15"/>
      <c r="P13" s="9"/>
      <c r="Y13" s="466" t="s">
        <v>26</v>
      </c>
      <c r="Z13" s="467"/>
      <c r="AA13" s="467"/>
      <c r="AB13" s="467"/>
      <c r="AC13" s="467"/>
      <c r="AD13" s="467"/>
      <c r="AE13" s="467"/>
      <c r="AF13" s="468"/>
      <c r="AG13" s="16"/>
      <c r="AH13" s="17"/>
      <c r="AI13" s="17"/>
      <c r="AJ13" s="466" t="s">
        <v>27</v>
      </c>
      <c r="AK13" s="467"/>
      <c r="AL13" s="467"/>
      <c r="AM13" s="467"/>
      <c r="AN13" s="467"/>
      <c r="AO13" s="467"/>
      <c r="AP13" s="467"/>
      <c r="AQ13" s="468"/>
      <c r="AR13" s="16"/>
      <c r="AS13" s="17"/>
      <c r="AT13" s="17"/>
      <c r="AU13" s="466" t="s">
        <v>28</v>
      </c>
      <c r="AV13" s="467"/>
      <c r="AW13" s="467"/>
      <c r="AX13" s="467"/>
      <c r="AY13" s="467"/>
      <c r="AZ13" s="467"/>
      <c r="BA13" s="467"/>
      <c r="BB13" s="467"/>
      <c r="BC13" s="468"/>
      <c r="BF13" s="17"/>
      <c r="BG13" s="466" t="s">
        <v>29</v>
      </c>
      <c r="BH13" s="467"/>
      <c r="BI13" s="467"/>
      <c r="BJ13" s="467"/>
      <c r="BK13" s="467"/>
      <c r="BL13" s="467"/>
      <c r="BM13" s="467"/>
      <c r="BN13" s="467"/>
      <c r="BO13" s="468"/>
      <c r="BS13" s="466" t="s">
        <v>30</v>
      </c>
      <c r="BT13" s="467"/>
      <c r="BU13" s="467"/>
      <c r="BV13" s="467"/>
      <c r="BW13" s="467"/>
      <c r="BX13" s="467"/>
      <c r="BY13" s="467"/>
      <c r="BZ13" s="468"/>
      <c r="CD13" s="466" t="s">
        <v>31</v>
      </c>
      <c r="CE13" s="467"/>
      <c r="CF13" s="467"/>
      <c r="CG13" s="467"/>
      <c r="CH13" s="467"/>
      <c r="CI13" s="467"/>
      <c r="CJ13" s="467"/>
      <c r="CK13" s="468"/>
      <c r="CO13" s="469" t="s">
        <v>126</v>
      </c>
      <c r="CP13" s="467"/>
      <c r="CQ13" s="467"/>
      <c r="CR13" s="467"/>
      <c r="CS13" s="467"/>
      <c r="CT13" s="467"/>
      <c r="CU13" s="467"/>
      <c r="CV13" s="468"/>
    </row>
    <row r="14" spans="1:106" ht="54.65" customHeight="1" x14ac:dyDescent="0.3">
      <c r="A14" s="9"/>
      <c r="B14" s="9"/>
      <c r="C14" s="1"/>
      <c r="D14" s="1"/>
      <c r="E14" s="2" t="s">
        <v>32</v>
      </c>
      <c r="F14" s="6" t="s">
        <v>25</v>
      </c>
      <c r="G14" s="18" t="s">
        <v>17</v>
      </c>
      <c r="H14" s="18" t="s">
        <v>18</v>
      </c>
      <c r="I14" s="18" t="s">
        <v>19</v>
      </c>
      <c r="J14" s="18" t="s">
        <v>20</v>
      </c>
      <c r="K14" s="18" t="s">
        <v>21</v>
      </c>
      <c r="L14" s="18" t="s">
        <v>22</v>
      </c>
      <c r="M14" s="18" t="s">
        <v>23</v>
      </c>
      <c r="O14" s="19" t="s">
        <v>3</v>
      </c>
      <c r="P14" s="19" t="s">
        <v>33</v>
      </c>
      <c r="Q14" s="10" t="s">
        <v>34</v>
      </c>
      <c r="R14" s="10" t="s">
        <v>35</v>
      </c>
      <c r="S14" s="10" t="s">
        <v>36</v>
      </c>
      <c r="T14" s="10" t="s">
        <v>37</v>
      </c>
      <c r="U14" s="10" t="s">
        <v>38</v>
      </c>
      <c r="V14" s="10" t="s">
        <v>39</v>
      </c>
      <c r="W14" s="10" t="s">
        <v>40</v>
      </c>
      <c r="Y14" s="18" t="s">
        <v>41</v>
      </c>
      <c r="Z14" s="18" t="s">
        <v>42</v>
      </c>
      <c r="AA14" s="18" t="s">
        <v>43</v>
      </c>
      <c r="AB14" s="18" t="s">
        <v>44</v>
      </c>
      <c r="AC14" s="18" t="s">
        <v>45</v>
      </c>
      <c r="AD14" s="18" t="s">
        <v>46</v>
      </c>
      <c r="AE14" s="18" t="s">
        <v>47</v>
      </c>
      <c r="AF14" s="18" t="s">
        <v>48</v>
      </c>
      <c r="AG14" s="6" t="s">
        <v>49</v>
      </c>
      <c r="AH14" s="17"/>
      <c r="AI14" s="17"/>
      <c r="AJ14" s="18" t="s">
        <v>50</v>
      </c>
      <c r="AK14" s="18" t="s">
        <v>51</v>
      </c>
      <c r="AL14" s="18" t="s">
        <v>52</v>
      </c>
      <c r="AM14" s="18" t="s">
        <v>53</v>
      </c>
      <c r="AN14" s="18" t="s">
        <v>54</v>
      </c>
      <c r="AO14" s="18" t="s">
        <v>55</v>
      </c>
      <c r="AP14" s="18" t="s">
        <v>56</v>
      </c>
      <c r="AQ14" s="18" t="s">
        <v>57</v>
      </c>
      <c r="AR14" s="6" t="s">
        <v>58</v>
      </c>
      <c r="AS14" s="17"/>
      <c r="AT14" s="17"/>
      <c r="AU14" s="18" t="s">
        <v>59</v>
      </c>
      <c r="AV14" s="18" t="s">
        <v>60</v>
      </c>
      <c r="AW14" s="18" t="s">
        <v>61</v>
      </c>
      <c r="AX14" s="18" t="s">
        <v>62</v>
      </c>
      <c r="AY14" s="18" t="s">
        <v>63</v>
      </c>
      <c r="AZ14" s="18" t="s">
        <v>64</v>
      </c>
      <c r="BA14" s="18" t="s">
        <v>65</v>
      </c>
      <c r="BB14" s="18" t="s">
        <v>66</v>
      </c>
      <c r="BC14" s="18" t="s">
        <v>67</v>
      </c>
      <c r="BF14" s="17"/>
      <c r="BG14" s="18" t="s">
        <v>68</v>
      </c>
      <c r="BH14" s="18" t="s">
        <v>69</v>
      </c>
      <c r="BI14" s="18" t="s">
        <v>70</v>
      </c>
      <c r="BJ14" s="18" t="s">
        <v>71</v>
      </c>
      <c r="BK14" s="18" t="s">
        <v>72</v>
      </c>
      <c r="BL14" s="18" t="s">
        <v>73</v>
      </c>
      <c r="BM14" s="18" t="s">
        <v>74</v>
      </c>
      <c r="BN14" s="18" t="s">
        <v>75</v>
      </c>
      <c r="BO14" s="18" t="s">
        <v>76</v>
      </c>
      <c r="BS14" s="20" t="s">
        <v>77</v>
      </c>
      <c r="BT14" s="20" t="s">
        <v>78</v>
      </c>
      <c r="BU14" s="20" t="s">
        <v>79</v>
      </c>
      <c r="BV14" s="20" t="s">
        <v>80</v>
      </c>
      <c r="BW14" s="20" t="s">
        <v>81</v>
      </c>
      <c r="BX14" s="20" t="s">
        <v>82</v>
      </c>
      <c r="BY14" s="20" t="s">
        <v>83</v>
      </c>
      <c r="BZ14" s="20" t="s">
        <v>84</v>
      </c>
      <c r="CA14" s="21" t="s">
        <v>85</v>
      </c>
      <c r="CB14" s="183" t="s">
        <v>613</v>
      </c>
      <c r="CD14" s="20" t="s">
        <v>86</v>
      </c>
      <c r="CE14" s="20" t="s">
        <v>87</v>
      </c>
      <c r="CF14" s="20" t="s">
        <v>88</v>
      </c>
      <c r="CG14" s="20" t="s">
        <v>89</v>
      </c>
      <c r="CH14" s="20" t="s">
        <v>90</v>
      </c>
      <c r="CI14" s="20" t="s">
        <v>91</v>
      </c>
      <c r="CJ14" s="20" t="s">
        <v>92</v>
      </c>
      <c r="CK14" s="20" t="s">
        <v>93</v>
      </c>
      <c r="CL14" s="21" t="s">
        <v>85</v>
      </c>
      <c r="CO14" s="20" t="s">
        <v>127</v>
      </c>
      <c r="CP14" s="20" t="s">
        <v>128</v>
      </c>
      <c r="CQ14" s="20" t="s">
        <v>129</v>
      </c>
      <c r="CR14" s="20" t="s">
        <v>130</v>
      </c>
      <c r="CS14" s="20" t="s">
        <v>131</v>
      </c>
      <c r="CT14" s="20" t="s">
        <v>132</v>
      </c>
      <c r="CU14" s="20" t="s">
        <v>133</v>
      </c>
      <c r="CV14" s="20" t="s">
        <v>134</v>
      </c>
      <c r="CW14" s="21" t="s">
        <v>135</v>
      </c>
    </row>
    <row r="15" spans="1:106" ht="15.75" customHeight="1" x14ac:dyDescent="0.3">
      <c r="A15" s="5"/>
      <c r="B15" s="463" t="s">
        <v>8</v>
      </c>
      <c r="C15" s="7" t="s">
        <v>8</v>
      </c>
      <c r="D15" s="7" t="str">
        <f t="shared" ref="D15:D33" si="1">CONCATENATE("AP",E15)</f>
        <v>AP1</v>
      </c>
      <c r="E15" s="7">
        <v>1</v>
      </c>
      <c r="F15" s="8">
        <v>1446.12</v>
      </c>
      <c r="G15" s="12">
        <f t="shared" ref="G15:G90" si="2">F15*1.1</f>
        <v>1590.732</v>
      </c>
      <c r="H15" s="12">
        <f t="shared" ref="H15:H90" si="3">F15*1.15</f>
        <v>1663.0379999999998</v>
      </c>
      <c r="I15" s="12">
        <f t="shared" ref="I15:I90" si="4">F15*1.2</f>
        <v>1735.3439999999998</v>
      </c>
      <c r="J15" s="12">
        <f t="shared" ref="J15:J90" si="5">F15*1.25</f>
        <v>1807.6499999999999</v>
      </c>
      <c r="K15" s="12">
        <f t="shared" ref="K15:K109" si="6">F15*1.3</f>
        <v>1879.9559999999999</v>
      </c>
      <c r="L15" s="12">
        <f t="shared" ref="L15:L109" si="7">F15*1.52</f>
        <v>2198.1023999999998</v>
      </c>
      <c r="M15" s="12">
        <f t="shared" ref="M15:M109" si="8">F15*1.75</f>
        <v>2530.71</v>
      </c>
      <c r="O15" s="22">
        <f>D3</f>
        <v>1961.2492671870002</v>
      </c>
      <c r="P15" s="23">
        <f t="shared" ref="P15:P109" si="9">O15/F15-1</f>
        <v>0.35621474510206652</v>
      </c>
      <c r="Q15" s="12">
        <f t="shared" ref="Q15:Q31" si="10">$O15*Q$12</f>
        <v>2157.3741939057004</v>
      </c>
      <c r="R15" s="12">
        <f t="shared" ref="R15:W30" si="11">$O15*R$12</f>
        <v>2255.4366572650501</v>
      </c>
      <c r="S15" s="12">
        <f t="shared" si="11"/>
        <v>2353.4991206244003</v>
      </c>
      <c r="T15" s="12">
        <f t="shared" si="11"/>
        <v>2451.5615839837501</v>
      </c>
      <c r="U15" s="12">
        <f t="shared" si="11"/>
        <v>2549.6240473431003</v>
      </c>
      <c r="V15" s="12">
        <f t="shared" si="11"/>
        <v>2981.0988861242404</v>
      </c>
      <c r="W15" s="12">
        <f t="shared" si="11"/>
        <v>3432.1862175772503</v>
      </c>
      <c r="Y15" s="7">
        <f>SUMIF('BD Qtde Servidores Ativos'!$D:$D,$D:$D,'BD Qtde Servidores Ativos'!E:E)</f>
        <v>0</v>
      </c>
      <c r="Z15" s="7">
        <f>SUMIF('BD Qtde Servidores Ativos'!$D:$D,$D:$D,'BD Qtde Servidores Ativos'!F:F)</f>
        <v>0</v>
      </c>
      <c r="AA15" s="7">
        <f>SUMIF('BD Qtde Servidores Ativos'!$D:$D,$D:$D,'BD Qtde Servidores Ativos'!G:G)</f>
        <v>0</v>
      </c>
      <c r="AB15" s="7">
        <f>SUMIF('BD Qtde Servidores Ativos'!$D:$D,$D:$D,'BD Qtde Servidores Ativos'!H:H)</f>
        <v>0</v>
      </c>
      <c r="AC15" s="7">
        <f>SUMIF('BD Qtde Servidores Ativos'!$D:$D,$D:$D,'BD Qtde Servidores Ativos'!I:I)</f>
        <v>0</v>
      </c>
      <c r="AD15" s="7">
        <f>SUMIF('BD Qtde Servidores Ativos'!$D:$D,$D:$D,'BD Qtde Servidores Ativos'!J:J)</f>
        <v>0</v>
      </c>
      <c r="AE15" s="7">
        <f>SUMIF('BD Qtde Servidores Ativos'!$D:$D,$D:$D,'BD Qtde Servidores Ativos'!K:K)</f>
        <v>0</v>
      </c>
      <c r="AF15" s="7">
        <f>SUMIF('BD Qtde Servidores Ativos'!$D:$D,$D:$D,'BD Qtde Servidores Ativos'!L:L)</f>
        <v>0</v>
      </c>
      <c r="AG15" s="24">
        <f t="shared" ref="AG15:AG109" si="12">SUM(Y15:AF15)</f>
        <v>0</v>
      </c>
      <c r="AH15" s="25"/>
      <c r="AI15" s="25"/>
      <c r="AJ15" s="7">
        <f>SUMIF('BD Qtde Servidores Aposentados '!$D:$D,$D:$D,'BD Qtde Servidores Aposentados '!E:E)</f>
        <v>4</v>
      </c>
      <c r="AK15" s="7">
        <f>SUMIF('BD Qtde Servidores Aposentados '!$D:$D,$D:$D,'BD Qtde Servidores Aposentados '!F:F)</f>
        <v>0</v>
      </c>
      <c r="AL15" s="7">
        <f>SUMIF('BD Qtde Servidores Aposentados '!$D:$D,$D:$D,'BD Qtde Servidores Aposentados '!G:G)</f>
        <v>0</v>
      </c>
      <c r="AM15" s="7">
        <f>SUMIF('BD Qtde Servidores Aposentados '!$D:$D,$D:$D,'BD Qtde Servidores Aposentados '!H:H)</f>
        <v>1</v>
      </c>
      <c r="AN15" s="7">
        <f>SUMIF('BD Qtde Servidores Aposentados '!$D:$D,$D:$D,'BD Qtde Servidores Aposentados '!I:I)</f>
        <v>0</v>
      </c>
      <c r="AO15" s="7">
        <f>SUMIF('BD Qtde Servidores Aposentados '!$D:$D,$D:$D,'BD Qtde Servidores Aposentados '!J:J)</f>
        <v>0</v>
      </c>
      <c r="AP15" s="7">
        <f>SUMIF('BD Qtde Servidores Aposentados '!$D:$D,$D:$D,'BD Qtde Servidores Aposentados '!K:K)</f>
        <v>0</v>
      </c>
      <c r="AQ15" s="7">
        <f>SUMIF('BD Qtde Servidores Aposentados '!$D:$D,$D:$D,'BD Qtde Servidores Aposentados '!L:L)</f>
        <v>0</v>
      </c>
      <c r="AR15" s="24">
        <f t="shared" ref="AR15:AR109" si="13">SUM(AJ15:AQ15)</f>
        <v>5</v>
      </c>
      <c r="AS15" s="26"/>
      <c r="AT15" s="26"/>
      <c r="AU15" s="27">
        <f t="shared" ref="AU15:BB15" si="14">Y15*F15</f>
        <v>0</v>
      </c>
      <c r="AV15" s="27">
        <f t="shared" si="14"/>
        <v>0</v>
      </c>
      <c r="AW15" s="27">
        <f t="shared" si="14"/>
        <v>0</v>
      </c>
      <c r="AX15" s="27">
        <f t="shared" si="14"/>
        <v>0</v>
      </c>
      <c r="AY15" s="27">
        <f t="shared" si="14"/>
        <v>0</v>
      </c>
      <c r="AZ15" s="27">
        <f t="shared" si="14"/>
        <v>0</v>
      </c>
      <c r="BA15" s="27">
        <f t="shared" si="14"/>
        <v>0</v>
      </c>
      <c r="BB15" s="27">
        <f t="shared" si="14"/>
        <v>0</v>
      </c>
      <c r="BC15" s="28">
        <f t="shared" ref="BC15:BC109" si="15">SUM(AU15:BB15)</f>
        <v>0</v>
      </c>
      <c r="BF15" s="26"/>
      <c r="BG15" s="27">
        <f t="shared" ref="BG15:BN15" si="16">F15*AJ15</f>
        <v>5784.48</v>
      </c>
      <c r="BH15" s="27">
        <f t="shared" si="16"/>
        <v>0</v>
      </c>
      <c r="BI15" s="27">
        <f t="shared" si="16"/>
        <v>0</v>
      </c>
      <c r="BJ15" s="27">
        <f t="shared" si="16"/>
        <v>1735.3439999999998</v>
      </c>
      <c r="BK15" s="27">
        <f t="shared" si="16"/>
        <v>0</v>
      </c>
      <c r="BL15" s="27">
        <f t="shared" si="16"/>
        <v>0</v>
      </c>
      <c r="BM15" s="27">
        <f t="shared" si="16"/>
        <v>0</v>
      </c>
      <c r="BN15" s="27">
        <f t="shared" si="16"/>
        <v>0</v>
      </c>
      <c r="BO15" s="28">
        <f t="shared" ref="BO15:BO109" si="17">SUM(BG15:BN15)</f>
        <v>7519.8239999999996</v>
      </c>
      <c r="BS15" s="12">
        <f>Y15*O15</f>
        <v>0</v>
      </c>
      <c r="BT15" s="12">
        <f t="shared" ref="BT15:BZ15" si="18">Z15*Q15</f>
        <v>0</v>
      </c>
      <c r="BU15" s="12">
        <f t="shared" si="18"/>
        <v>0</v>
      </c>
      <c r="BV15" s="12">
        <f t="shared" si="18"/>
        <v>0</v>
      </c>
      <c r="BW15" s="12">
        <f t="shared" si="18"/>
        <v>0</v>
      </c>
      <c r="BX15" s="12">
        <f t="shared" si="18"/>
        <v>0</v>
      </c>
      <c r="BY15" s="12">
        <f t="shared" si="18"/>
        <v>0</v>
      </c>
      <c r="BZ15" s="12">
        <f t="shared" si="18"/>
        <v>0</v>
      </c>
      <c r="CA15" s="29">
        <f t="shared" ref="CA15:CA109" si="19">SUM(BS15:BZ15)</f>
        <v>0</v>
      </c>
      <c r="CB15" s="184">
        <f>CA15*0.039</f>
        <v>0</v>
      </c>
      <c r="CD15" s="12">
        <f>(Y15*'Quadro Resumo'!$L$9)*($O$109*10%)</f>
        <v>0</v>
      </c>
      <c r="CE15" s="12">
        <f>(Z15*'Quadro Resumo'!$L$9)*($O$109*15%)</f>
        <v>0</v>
      </c>
      <c r="CF15" s="12">
        <f>(AA15*'Quadro Resumo'!$L$9)*($O$109*10%)</f>
        <v>0</v>
      </c>
      <c r="CG15" s="12">
        <f>(AB15*'Quadro Resumo'!$L$9)*($O$109*5%)</f>
        <v>0</v>
      </c>
      <c r="CH15" s="12">
        <f>(AC15*'Quadro Resumo'!$L$9)*($O$109*5%)</f>
        <v>0</v>
      </c>
      <c r="CI15" s="12">
        <f>(AD15*'Quadro Resumo'!$L$9)*(O15*22%)</f>
        <v>0</v>
      </c>
      <c r="CJ15" s="12">
        <f>(AE15*'Quadro Resumo'!$L$9)*(O15*23%)</f>
        <v>0</v>
      </c>
      <c r="CK15" s="12">
        <v>0</v>
      </c>
      <c r="CL15" s="29">
        <f t="shared" ref="CL15:CL108" si="20">SUM(CD15:CK15)</f>
        <v>0</v>
      </c>
      <c r="CO15" s="12">
        <f t="shared" ref="CO15:CO109" si="21">AJ15*O15</f>
        <v>7844.9970687480009</v>
      </c>
      <c r="CP15" s="12">
        <f t="shared" ref="CP15:CP46" si="22">AK15*Q15</f>
        <v>0</v>
      </c>
      <c r="CQ15" s="12">
        <f t="shared" ref="CQ15:CQ46" si="23">AL15*R15</f>
        <v>0</v>
      </c>
      <c r="CR15" s="12">
        <f t="shared" ref="CR15:CR46" si="24">AM15*S15</f>
        <v>2353.4991206244003</v>
      </c>
      <c r="CS15" s="12">
        <f t="shared" ref="CS15:CS46" si="25">AN15*T15</f>
        <v>0</v>
      </c>
      <c r="CT15" s="12">
        <f t="shared" ref="CT15:CT46" si="26">AO15*U15</f>
        <v>0</v>
      </c>
      <c r="CU15" s="12">
        <f t="shared" ref="CU15:CU46" si="27">AP15*V15</f>
        <v>0</v>
      </c>
      <c r="CV15" s="12">
        <f t="shared" ref="CV15:CV46" si="28">AQ15*W15</f>
        <v>0</v>
      </c>
      <c r="CW15" s="29">
        <f t="shared" ref="CW15:CW109" si="29">SUM(CO15:CV15)</f>
        <v>10198.496189372401</v>
      </c>
      <c r="CX15" s="9"/>
      <c r="CY15" s="9"/>
      <c r="CZ15" s="9"/>
      <c r="DA15" s="9"/>
      <c r="DB15" s="9"/>
    </row>
    <row r="16" spans="1:106" ht="15.75" customHeight="1" x14ac:dyDescent="0.3">
      <c r="A16" s="5"/>
      <c r="B16" s="464"/>
      <c r="C16" s="7" t="s">
        <v>8</v>
      </c>
      <c r="D16" s="7" t="str">
        <f t="shared" si="1"/>
        <v>AP2</v>
      </c>
      <c r="E16" s="7">
        <v>2</v>
      </c>
      <c r="F16" s="8">
        <f t="shared" ref="F16:F33" si="30">F15*1.039</f>
        <v>1502.5186799999997</v>
      </c>
      <c r="G16" s="12">
        <f t="shared" si="2"/>
        <v>1652.7705479999997</v>
      </c>
      <c r="H16" s="12">
        <f t="shared" si="3"/>
        <v>1727.8964819999994</v>
      </c>
      <c r="I16" s="12">
        <f t="shared" si="4"/>
        <v>1803.0224159999996</v>
      </c>
      <c r="J16" s="12">
        <f t="shared" si="5"/>
        <v>1878.1483499999995</v>
      </c>
      <c r="K16" s="12">
        <f t="shared" si="6"/>
        <v>1953.2742839999996</v>
      </c>
      <c r="L16" s="12">
        <f t="shared" si="7"/>
        <v>2283.8283935999993</v>
      </c>
      <c r="M16" s="12">
        <f t="shared" si="8"/>
        <v>2629.4076899999995</v>
      </c>
      <c r="O16" s="8">
        <f>O15*$C$7</f>
        <v>2037.7379886072931</v>
      </c>
      <c r="P16" s="23">
        <f t="shared" si="9"/>
        <v>0.35621474510206652</v>
      </c>
      <c r="Q16" s="12">
        <f t="shared" si="10"/>
        <v>2241.5117874680227</v>
      </c>
      <c r="R16" s="12">
        <f t="shared" si="11"/>
        <v>2343.398686898387</v>
      </c>
      <c r="S16" s="12">
        <f t="shared" si="11"/>
        <v>2445.2855863287518</v>
      </c>
      <c r="T16" s="12">
        <f t="shared" si="11"/>
        <v>2547.1724857591162</v>
      </c>
      <c r="U16" s="12">
        <f t="shared" si="11"/>
        <v>2649.059385189481</v>
      </c>
      <c r="V16" s="12">
        <f t="shared" si="11"/>
        <v>3097.3617426830856</v>
      </c>
      <c r="W16" s="12">
        <f t="shared" si="11"/>
        <v>3566.0414800627632</v>
      </c>
      <c r="Y16" s="7">
        <f>SUMIF('BD Qtde Servidores Ativos'!$D:$D,$D:$D,'BD Qtde Servidores Ativos'!E:E)</f>
        <v>0</v>
      </c>
      <c r="Z16" s="7">
        <f>SUMIF('BD Qtde Servidores Ativos'!$D:$D,$D:$D,'BD Qtde Servidores Ativos'!F:F)</f>
        <v>0</v>
      </c>
      <c r="AA16" s="7">
        <f>SUMIF('BD Qtde Servidores Ativos'!$D:$D,$D:$D,'BD Qtde Servidores Ativos'!G:G)</f>
        <v>0</v>
      </c>
      <c r="AB16" s="7">
        <f>SUMIF('BD Qtde Servidores Ativos'!$D:$D,$D:$D,'BD Qtde Servidores Ativos'!H:H)</f>
        <v>0</v>
      </c>
      <c r="AC16" s="7">
        <f>SUMIF('BD Qtde Servidores Ativos'!$D:$D,$D:$D,'BD Qtde Servidores Ativos'!I:I)</f>
        <v>0</v>
      </c>
      <c r="AD16" s="7">
        <f>SUMIF('BD Qtde Servidores Ativos'!$D:$D,$D:$D,'BD Qtde Servidores Ativos'!J:J)</f>
        <v>0</v>
      </c>
      <c r="AE16" s="7">
        <f>SUMIF('BD Qtde Servidores Ativos'!$D:$D,$D:$D,'BD Qtde Servidores Ativos'!K:K)</f>
        <v>0</v>
      </c>
      <c r="AF16" s="7">
        <f>SUMIF('BD Qtde Servidores Ativos'!$D:$D,$D:$D,'BD Qtde Servidores Ativos'!L:L)</f>
        <v>0</v>
      </c>
      <c r="AG16" s="24">
        <f t="shared" si="12"/>
        <v>0</v>
      </c>
      <c r="AH16" s="25"/>
      <c r="AI16" s="25"/>
      <c r="AJ16" s="7">
        <f>SUMIF('BD Qtde Servidores Aposentados '!$D:$D,$D:$D,'BD Qtde Servidores Aposentados '!E:E)</f>
        <v>8</v>
      </c>
      <c r="AK16" s="7">
        <f>SUMIF('BD Qtde Servidores Aposentados '!$D:$D,$D:$D,'BD Qtde Servidores Aposentados '!F:F)</f>
        <v>0</v>
      </c>
      <c r="AL16" s="7">
        <f>SUMIF('BD Qtde Servidores Aposentados '!$D:$D,$D:$D,'BD Qtde Servidores Aposentados '!G:G)</f>
        <v>0</v>
      </c>
      <c r="AM16" s="7">
        <f>SUMIF('BD Qtde Servidores Aposentados '!$D:$D,$D:$D,'BD Qtde Servidores Aposentados '!H:H)</f>
        <v>0</v>
      </c>
      <c r="AN16" s="7">
        <f>SUMIF('BD Qtde Servidores Aposentados '!$D:$D,$D:$D,'BD Qtde Servidores Aposentados '!I:I)</f>
        <v>0</v>
      </c>
      <c r="AO16" s="7">
        <f>SUMIF('BD Qtde Servidores Aposentados '!$D:$D,$D:$D,'BD Qtde Servidores Aposentados '!J:J)</f>
        <v>0</v>
      </c>
      <c r="AP16" s="7">
        <f>SUMIF('BD Qtde Servidores Aposentados '!$D:$D,$D:$D,'BD Qtde Servidores Aposentados '!K:K)</f>
        <v>0</v>
      </c>
      <c r="AQ16" s="7">
        <f>SUMIF('BD Qtde Servidores Aposentados '!$D:$D,$D:$D,'BD Qtde Servidores Aposentados '!L:L)</f>
        <v>0</v>
      </c>
      <c r="AR16" s="24">
        <f t="shared" si="13"/>
        <v>8</v>
      </c>
      <c r="AS16" s="182">
        <f>F16/F15</f>
        <v>1.0389999999999999</v>
      </c>
      <c r="AT16" s="26"/>
      <c r="AU16" s="27">
        <f t="shared" ref="AU16:BB16" si="31">Y16*F16</f>
        <v>0</v>
      </c>
      <c r="AV16" s="27">
        <f t="shared" si="31"/>
        <v>0</v>
      </c>
      <c r="AW16" s="27">
        <f t="shared" si="31"/>
        <v>0</v>
      </c>
      <c r="AX16" s="27">
        <f t="shared" si="31"/>
        <v>0</v>
      </c>
      <c r="AY16" s="27">
        <f t="shared" si="31"/>
        <v>0</v>
      </c>
      <c r="AZ16" s="27">
        <f t="shared" si="31"/>
        <v>0</v>
      </c>
      <c r="BA16" s="27">
        <f t="shared" si="31"/>
        <v>0</v>
      </c>
      <c r="BB16" s="27">
        <f t="shared" si="31"/>
        <v>0</v>
      </c>
      <c r="BC16" s="28">
        <f t="shared" si="15"/>
        <v>0</v>
      </c>
      <c r="BF16" s="26"/>
      <c r="BG16" s="27">
        <f t="shared" ref="BG16:BN16" si="32">F16*AJ16</f>
        <v>12020.149439999997</v>
      </c>
      <c r="BH16" s="27">
        <f t="shared" si="32"/>
        <v>0</v>
      </c>
      <c r="BI16" s="27">
        <f t="shared" si="32"/>
        <v>0</v>
      </c>
      <c r="BJ16" s="27">
        <f t="shared" si="32"/>
        <v>0</v>
      </c>
      <c r="BK16" s="27">
        <f t="shared" si="32"/>
        <v>0</v>
      </c>
      <c r="BL16" s="27">
        <f t="shared" si="32"/>
        <v>0</v>
      </c>
      <c r="BM16" s="27">
        <f t="shared" si="32"/>
        <v>0</v>
      </c>
      <c r="BN16" s="27">
        <f t="shared" si="32"/>
        <v>0</v>
      </c>
      <c r="BO16" s="28">
        <f t="shared" si="17"/>
        <v>12020.149439999997</v>
      </c>
      <c r="BS16" s="12">
        <f t="shared" ref="BS16:BS109" si="33">Y16*O16</f>
        <v>0</v>
      </c>
      <c r="BT16" s="12">
        <f t="shared" ref="BT16:BZ16" si="34">Z16*Q16</f>
        <v>0</v>
      </c>
      <c r="BU16" s="12">
        <f t="shared" si="34"/>
        <v>0</v>
      </c>
      <c r="BV16" s="12">
        <f t="shared" si="34"/>
        <v>0</v>
      </c>
      <c r="BW16" s="12">
        <f t="shared" si="34"/>
        <v>0</v>
      </c>
      <c r="BX16" s="12">
        <f t="shared" si="34"/>
        <v>0</v>
      </c>
      <c r="BY16" s="12">
        <f t="shared" si="34"/>
        <v>0</v>
      </c>
      <c r="BZ16" s="12">
        <f t="shared" si="34"/>
        <v>0</v>
      </c>
      <c r="CA16" s="29">
        <f t="shared" si="19"/>
        <v>0</v>
      </c>
      <c r="CB16" s="184">
        <f t="shared" ref="CB16:CB79" si="35">CA16*0.039</f>
        <v>0</v>
      </c>
      <c r="CD16" s="12">
        <f>(Y16*'Quadro Resumo'!$L$9)*($O$109*10%)</f>
        <v>0</v>
      </c>
      <c r="CE16" s="12">
        <f>(Z16*'Quadro Resumo'!$L$9)*($O$109*15%)</f>
        <v>0</v>
      </c>
      <c r="CF16" s="12">
        <f>(AA16*'Quadro Resumo'!$L$9)*($O$109*10%)</f>
        <v>0</v>
      </c>
      <c r="CG16" s="12">
        <f>(AB16*'Quadro Resumo'!$L$9)*($O$109*5%)</f>
        <v>0</v>
      </c>
      <c r="CH16" s="12">
        <f>(AC16*'Quadro Resumo'!$L$9)*($O$109*5%)</f>
        <v>0</v>
      </c>
      <c r="CI16" s="12">
        <f>(AD16*'Quadro Resumo'!$L$9)*(O16*22%)</f>
        <v>0</v>
      </c>
      <c r="CJ16" s="12">
        <f>(AE16*'Quadro Resumo'!$L$9)*(O16*23%)</f>
        <v>0</v>
      </c>
      <c r="CK16" s="12">
        <v>0</v>
      </c>
      <c r="CL16" s="29">
        <f t="shared" si="20"/>
        <v>0</v>
      </c>
      <c r="CO16" s="12">
        <f t="shared" si="21"/>
        <v>16301.903908858345</v>
      </c>
      <c r="CP16" s="12">
        <f t="shared" si="22"/>
        <v>0</v>
      </c>
      <c r="CQ16" s="12">
        <f t="shared" si="23"/>
        <v>0</v>
      </c>
      <c r="CR16" s="12">
        <f t="shared" si="24"/>
        <v>0</v>
      </c>
      <c r="CS16" s="12">
        <f t="shared" si="25"/>
        <v>0</v>
      </c>
      <c r="CT16" s="12">
        <f t="shared" si="26"/>
        <v>0</v>
      </c>
      <c r="CU16" s="12">
        <f t="shared" si="27"/>
        <v>0</v>
      </c>
      <c r="CV16" s="12">
        <f t="shared" si="28"/>
        <v>0</v>
      </c>
      <c r="CW16" s="29">
        <f t="shared" si="29"/>
        <v>16301.903908858345</v>
      </c>
      <c r="CX16" s="9"/>
      <c r="CY16" s="9"/>
      <c r="CZ16" s="9"/>
      <c r="DA16" s="9"/>
      <c r="DB16" s="9"/>
    </row>
    <row r="17" spans="1:108" ht="15.75" customHeight="1" x14ac:dyDescent="0.3">
      <c r="A17" s="5"/>
      <c r="B17" s="464"/>
      <c r="C17" s="7" t="s">
        <v>8</v>
      </c>
      <c r="D17" s="7" t="str">
        <f t="shared" si="1"/>
        <v>AP3</v>
      </c>
      <c r="E17" s="7">
        <v>3</v>
      </c>
      <c r="F17" s="8">
        <f t="shared" si="30"/>
        <v>1561.1169085199995</v>
      </c>
      <c r="G17" s="12">
        <f t="shared" si="2"/>
        <v>1717.2285993719995</v>
      </c>
      <c r="H17" s="12">
        <f t="shared" si="3"/>
        <v>1795.2844447979992</v>
      </c>
      <c r="I17" s="12">
        <f t="shared" si="4"/>
        <v>1873.3402902239993</v>
      </c>
      <c r="J17" s="12">
        <f t="shared" si="5"/>
        <v>1951.3961356499995</v>
      </c>
      <c r="K17" s="12">
        <f t="shared" si="6"/>
        <v>2029.4519810759994</v>
      </c>
      <c r="L17" s="12">
        <f t="shared" si="7"/>
        <v>2372.8977009503992</v>
      </c>
      <c r="M17" s="12">
        <f t="shared" si="8"/>
        <v>2731.954589909999</v>
      </c>
      <c r="O17" s="8">
        <f t="shared" ref="O17:O33" si="36">O16*$C$7</f>
        <v>2117.2097701629773</v>
      </c>
      <c r="P17" s="23">
        <f t="shared" si="9"/>
        <v>0.35621474510206652</v>
      </c>
      <c r="Q17" s="12">
        <f t="shared" si="10"/>
        <v>2328.9307471792754</v>
      </c>
      <c r="R17" s="12">
        <f t="shared" si="11"/>
        <v>2434.7912356874235</v>
      </c>
      <c r="S17" s="12">
        <f t="shared" si="11"/>
        <v>2540.6517241955726</v>
      </c>
      <c r="T17" s="12">
        <f t="shared" si="11"/>
        <v>2646.5122127037216</v>
      </c>
      <c r="U17" s="12">
        <f t="shared" si="11"/>
        <v>2752.3727012118707</v>
      </c>
      <c r="V17" s="12">
        <f t="shared" si="11"/>
        <v>3218.1588506477256</v>
      </c>
      <c r="W17" s="12">
        <f t="shared" si="11"/>
        <v>3705.1170977852103</v>
      </c>
      <c r="Y17" s="7">
        <f>SUMIF('BD Qtde Servidores Ativos'!$D:$D,$D:$D,'BD Qtde Servidores Ativos'!E:E)</f>
        <v>0</v>
      </c>
      <c r="Z17" s="7">
        <f>SUMIF('BD Qtde Servidores Ativos'!$D:$D,$D:$D,'BD Qtde Servidores Ativos'!F:F)</f>
        <v>0</v>
      </c>
      <c r="AA17" s="7">
        <f>SUMIF('BD Qtde Servidores Ativos'!$D:$D,$D:$D,'BD Qtde Servidores Ativos'!G:G)</f>
        <v>0</v>
      </c>
      <c r="AB17" s="7">
        <f>SUMIF('BD Qtde Servidores Ativos'!$D:$D,$D:$D,'BD Qtde Servidores Ativos'!H:H)</f>
        <v>0</v>
      </c>
      <c r="AC17" s="7">
        <f>SUMIF('BD Qtde Servidores Ativos'!$D:$D,$D:$D,'BD Qtde Servidores Ativos'!I:I)</f>
        <v>0</v>
      </c>
      <c r="AD17" s="7">
        <f>SUMIF('BD Qtde Servidores Ativos'!$D:$D,$D:$D,'BD Qtde Servidores Ativos'!J:J)</f>
        <v>0</v>
      </c>
      <c r="AE17" s="7">
        <f>SUMIF('BD Qtde Servidores Ativos'!$D:$D,$D:$D,'BD Qtde Servidores Ativos'!K:K)</f>
        <v>0</v>
      </c>
      <c r="AF17" s="7">
        <f>SUMIF('BD Qtde Servidores Ativos'!$D:$D,$D:$D,'BD Qtde Servidores Ativos'!L:L)</f>
        <v>0</v>
      </c>
      <c r="AG17" s="24">
        <f t="shared" si="12"/>
        <v>0</v>
      </c>
      <c r="AH17" s="25"/>
      <c r="AI17" s="25"/>
      <c r="AJ17" s="7">
        <f>SUMIF('BD Qtde Servidores Aposentados '!$D:$D,$D:$D,'BD Qtde Servidores Aposentados '!E:E)</f>
        <v>23</v>
      </c>
      <c r="AK17" s="7">
        <f>SUMIF('BD Qtde Servidores Aposentados '!$D:$D,$D:$D,'BD Qtde Servidores Aposentados '!F:F)</f>
        <v>0</v>
      </c>
      <c r="AL17" s="7">
        <f>SUMIF('BD Qtde Servidores Aposentados '!$D:$D,$D:$D,'BD Qtde Servidores Aposentados '!G:G)</f>
        <v>0</v>
      </c>
      <c r="AM17" s="7">
        <f>SUMIF('BD Qtde Servidores Aposentados '!$D:$D,$D:$D,'BD Qtde Servidores Aposentados '!H:H)</f>
        <v>0</v>
      </c>
      <c r="AN17" s="7">
        <f>SUMIF('BD Qtde Servidores Aposentados '!$D:$D,$D:$D,'BD Qtde Servidores Aposentados '!I:I)</f>
        <v>0</v>
      </c>
      <c r="AO17" s="7">
        <f>SUMIF('BD Qtde Servidores Aposentados '!$D:$D,$D:$D,'BD Qtde Servidores Aposentados '!J:J)</f>
        <v>0</v>
      </c>
      <c r="AP17" s="7">
        <f>SUMIF('BD Qtde Servidores Aposentados '!$D:$D,$D:$D,'BD Qtde Servidores Aposentados '!K:K)</f>
        <v>0</v>
      </c>
      <c r="AQ17" s="7">
        <f>SUMIF('BD Qtde Servidores Aposentados '!$D:$D,$D:$D,'BD Qtde Servidores Aposentados '!L:L)</f>
        <v>0</v>
      </c>
      <c r="AR17" s="24">
        <f t="shared" si="13"/>
        <v>23</v>
      </c>
      <c r="AS17" s="26"/>
      <c r="AT17" s="26"/>
      <c r="AU17" s="27">
        <f t="shared" ref="AU17:BB17" si="37">Y17*F17</f>
        <v>0</v>
      </c>
      <c r="AV17" s="27">
        <f t="shared" si="37"/>
        <v>0</v>
      </c>
      <c r="AW17" s="27">
        <f t="shared" si="37"/>
        <v>0</v>
      </c>
      <c r="AX17" s="27">
        <f t="shared" si="37"/>
        <v>0</v>
      </c>
      <c r="AY17" s="27">
        <f t="shared" si="37"/>
        <v>0</v>
      </c>
      <c r="AZ17" s="27">
        <f t="shared" si="37"/>
        <v>0</v>
      </c>
      <c r="BA17" s="27">
        <f t="shared" si="37"/>
        <v>0</v>
      </c>
      <c r="BB17" s="27">
        <f t="shared" si="37"/>
        <v>0</v>
      </c>
      <c r="BC17" s="28">
        <f t="shared" si="15"/>
        <v>0</v>
      </c>
      <c r="BF17" s="26"/>
      <c r="BG17" s="27">
        <f t="shared" ref="BG17:BN17" si="38">F17*AJ17</f>
        <v>35905.688895959989</v>
      </c>
      <c r="BH17" s="27">
        <f t="shared" si="38"/>
        <v>0</v>
      </c>
      <c r="BI17" s="27">
        <f t="shared" si="38"/>
        <v>0</v>
      </c>
      <c r="BJ17" s="27">
        <f t="shared" si="38"/>
        <v>0</v>
      </c>
      <c r="BK17" s="27">
        <f t="shared" si="38"/>
        <v>0</v>
      </c>
      <c r="BL17" s="27">
        <f t="shared" si="38"/>
        <v>0</v>
      </c>
      <c r="BM17" s="27">
        <f t="shared" si="38"/>
        <v>0</v>
      </c>
      <c r="BN17" s="27">
        <f t="shared" si="38"/>
        <v>0</v>
      </c>
      <c r="BO17" s="28">
        <f t="shared" si="17"/>
        <v>35905.688895959989</v>
      </c>
      <c r="BS17" s="12">
        <f t="shared" si="33"/>
        <v>0</v>
      </c>
      <c r="BT17" s="12">
        <f t="shared" ref="BT17:BZ17" si="39">Z17*Q17</f>
        <v>0</v>
      </c>
      <c r="BU17" s="12">
        <f t="shared" si="39"/>
        <v>0</v>
      </c>
      <c r="BV17" s="12">
        <f t="shared" si="39"/>
        <v>0</v>
      </c>
      <c r="BW17" s="12">
        <f t="shared" si="39"/>
        <v>0</v>
      </c>
      <c r="BX17" s="12">
        <f t="shared" si="39"/>
        <v>0</v>
      </c>
      <c r="BY17" s="12">
        <f t="shared" si="39"/>
        <v>0</v>
      </c>
      <c r="BZ17" s="12">
        <f t="shared" si="39"/>
        <v>0</v>
      </c>
      <c r="CA17" s="29">
        <f t="shared" si="19"/>
        <v>0</v>
      </c>
      <c r="CB17" s="184">
        <f t="shared" si="35"/>
        <v>0</v>
      </c>
      <c r="CD17" s="12">
        <f>(Y17*'Quadro Resumo'!$L$9)*($O$109*10%)</f>
        <v>0</v>
      </c>
      <c r="CE17" s="12">
        <f>(Z17*'Quadro Resumo'!$L$9)*($O$109*15%)</f>
        <v>0</v>
      </c>
      <c r="CF17" s="12">
        <f>(AA17*'Quadro Resumo'!$L$9)*($O$109*10%)</f>
        <v>0</v>
      </c>
      <c r="CG17" s="12">
        <f>(AB17*'Quadro Resumo'!$L$9)*($O$109*5%)</f>
        <v>0</v>
      </c>
      <c r="CH17" s="12">
        <f>(AC17*'Quadro Resumo'!$L$9)*($O$109*5%)</f>
        <v>0</v>
      </c>
      <c r="CI17" s="12">
        <f>(AD17*'Quadro Resumo'!$L$9)*(O17*22%)</f>
        <v>0</v>
      </c>
      <c r="CJ17" s="12">
        <f>(AE17*'Quadro Resumo'!$L$9)*(O17*23%)</f>
        <v>0</v>
      </c>
      <c r="CK17" s="12">
        <v>0</v>
      </c>
      <c r="CL17" s="29">
        <f t="shared" si="20"/>
        <v>0</v>
      </c>
      <c r="CO17" s="12">
        <f t="shared" si="21"/>
        <v>48695.82471374848</v>
      </c>
      <c r="CP17" s="12">
        <f t="shared" si="22"/>
        <v>0</v>
      </c>
      <c r="CQ17" s="12">
        <f t="shared" si="23"/>
        <v>0</v>
      </c>
      <c r="CR17" s="12">
        <f t="shared" si="24"/>
        <v>0</v>
      </c>
      <c r="CS17" s="12">
        <f t="shared" si="25"/>
        <v>0</v>
      </c>
      <c r="CT17" s="12">
        <f t="shared" si="26"/>
        <v>0</v>
      </c>
      <c r="CU17" s="12">
        <f t="shared" si="27"/>
        <v>0</v>
      </c>
      <c r="CV17" s="12">
        <f t="shared" si="28"/>
        <v>0</v>
      </c>
      <c r="CW17" s="29">
        <f t="shared" si="29"/>
        <v>48695.82471374848</v>
      </c>
      <c r="CX17" s="9"/>
      <c r="CY17" s="9"/>
      <c r="CZ17" s="9"/>
      <c r="DA17" s="9"/>
      <c r="DB17" s="9"/>
      <c r="DC17" s="30"/>
      <c r="DD17" s="30"/>
    </row>
    <row r="18" spans="1:108" ht="15.75" customHeight="1" x14ac:dyDescent="0.3">
      <c r="A18" s="5"/>
      <c r="B18" s="464"/>
      <c r="C18" s="7" t="s">
        <v>8</v>
      </c>
      <c r="D18" s="7" t="str">
        <f t="shared" si="1"/>
        <v>AP4</v>
      </c>
      <c r="E18" s="7">
        <v>4</v>
      </c>
      <c r="F18" s="8">
        <f t="shared" si="30"/>
        <v>1622.0004679522792</v>
      </c>
      <c r="G18" s="12">
        <f t="shared" si="2"/>
        <v>1784.2005147475072</v>
      </c>
      <c r="H18" s="12">
        <f t="shared" si="3"/>
        <v>1865.300538145121</v>
      </c>
      <c r="I18" s="12">
        <f t="shared" si="4"/>
        <v>1946.400561542735</v>
      </c>
      <c r="J18" s="12">
        <f t="shared" si="5"/>
        <v>2027.500584940349</v>
      </c>
      <c r="K18" s="12">
        <f t="shared" si="6"/>
        <v>2108.600608337963</v>
      </c>
      <c r="L18" s="12">
        <f t="shared" si="7"/>
        <v>2465.4407112874646</v>
      </c>
      <c r="M18" s="12">
        <f t="shared" si="8"/>
        <v>2838.5008189164887</v>
      </c>
      <c r="O18" s="8">
        <f t="shared" si="36"/>
        <v>2199.7809511993332</v>
      </c>
      <c r="P18" s="23">
        <f t="shared" si="9"/>
        <v>0.35621474510206674</v>
      </c>
      <c r="Q18" s="12">
        <f t="shared" si="10"/>
        <v>2419.7590463192669</v>
      </c>
      <c r="R18" s="12">
        <f t="shared" si="11"/>
        <v>2529.7480938792332</v>
      </c>
      <c r="S18" s="12">
        <f t="shared" si="11"/>
        <v>2639.7371414391996</v>
      </c>
      <c r="T18" s="12">
        <f t="shared" si="11"/>
        <v>2749.7261889991664</v>
      </c>
      <c r="U18" s="12">
        <f t="shared" si="11"/>
        <v>2859.7152365591332</v>
      </c>
      <c r="V18" s="12">
        <f t="shared" si="11"/>
        <v>3343.6670458229864</v>
      </c>
      <c r="W18" s="12">
        <f t="shared" si="11"/>
        <v>3849.6166645988333</v>
      </c>
      <c r="Y18" s="7">
        <f>SUMIF('BD Qtde Servidores Ativos'!$D:$D,$D:$D,'BD Qtde Servidores Ativos'!E:E)</f>
        <v>0</v>
      </c>
      <c r="Z18" s="7">
        <f>SUMIF('BD Qtde Servidores Ativos'!$D:$D,$D:$D,'BD Qtde Servidores Ativos'!F:F)</f>
        <v>0</v>
      </c>
      <c r="AA18" s="7">
        <f>SUMIF('BD Qtde Servidores Ativos'!$D:$D,$D:$D,'BD Qtde Servidores Ativos'!G:G)</f>
        <v>0</v>
      </c>
      <c r="AB18" s="7">
        <f>SUMIF('BD Qtde Servidores Ativos'!$D:$D,$D:$D,'BD Qtde Servidores Ativos'!H:H)</f>
        <v>0</v>
      </c>
      <c r="AC18" s="7">
        <f>SUMIF('BD Qtde Servidores Ativos'!$D:$D,$D:$D,'BD Qtde Servidores Ativos'!I:I)</f>
        <v>0</v>
      </c>
      <c r="AD18" s="7">
        <f>SUMIF('BD Qtde Servidores Ativos'!$D:$D,$D:$D,'BD Qtde Servidores Ativos'!J:J)</f>
        <v>0</v>
      </c>
      <c r="AE18" s="7">
        <f>SUMIF('BD Qtde Servidores Ativos'!$D:$D,$D:$D,'BD Qtde Servidores Ativos'!K:K)</f>
        <v>0</v>
      </c>
      <c r="AF18" s="7">
        <f>SUMIF('BD Qtde Servidores Ativos'!$D:$D,$D:$D,'BD Qtde Servidores Ativos'!L:L)</f>
        <v>0</v>
      </c>
      <c r="AG18" s="24">
        <f t="shared" si="12"/>
        <v>0</v>
      </c>
      <c r="AH18" s="25"/>
      <c r="AI18" s="25"/>
      <c r="AJ18" s="7">
        <f>SUMIF('BD Qtde Servidores Aposentados '!$D:$D,$D:$D,'BD Qtde Servidores Aposentados '!E:E)</f>
        <v>22</v>
      </c>
      <c r="AK18" s="7">
        <f>SUMIF('BD Qtde Servidores Aposentados '!$D:$D,$D:$D,'BD Qtde Servidores Aposentados '!F:F)</f>
        <v>1</v>
      </c>
      <c r="AL18" s="7">
        <f>SUMIF('BD Qtde Servidores Aposentados '!$D:$D,$D:$D,'BD Qtde Servidores Aposentados '!G:G)</f>
        <v>2</v>
      </c>
      <c r="AM18" s="7">
        <f>SUMIF('BD Qtde Servidores Aposentados '!$D:$D,$D:$D,'BD Qtde Servidores Aposentados '!H:H)</f>
        <v>0</v>
      </c>
      <c r="AN18" s="7">
        <f>SUMIF('BD Qtde Servidores Aposentados '!$D:$D,$D:$D,'BD Qtde Servidores Aposentados '!I:I)</f>
        <v>0</v>
      </c>
      <c r="AO18" s="7">
        <f>SUMIF('BD Qtde Servidores Aposentados '!$D:$D,$D:$D,'BD Qtde Servidores Aposentados '!J:J)</f>
        <v>0</v>
      </c>
      <c r="AP18" s="7">
        <f>SUMIF('BD Qtde Servidores Aposentados '!$D:$D,$D:$D,'BD Qtde Servidores Aposentados '!K:K)</f>
        <v>0</v>
      </c>
      <c r="AQ18" s="7">
        <f>SUMIF('BD Qtde Servidores Aposentados '!$D:$D,$D:$D,'BD Qtde Servidores Aposentados '!L:L)</f>
        <v>0</v>
      </c>
      <c r="AR18" s="24">
        <f t="shared" si="13"/>
        <v>25</v>
      </c>
      <c r="AS18" s="26"/>
      <c r="AT18" s="26"/>
      <c r="AU18" s="27">
        <f t="shared" ref="AU18:BB18" si="40">Y18*F18</f>
        <v>0</v>
      </c>
      <c r="AV18" s="27">
        <f t="shared" si="40"/>
        <v>0</v>
      </c>
      <c r="AW18" s="27">
        <f t="shared" si="40"/>
        <v>0</v>
      </c>
      <c r="AX18" s="27">
        <f t="shared" si="40"/>
        <v>0</v>
      </c>
      <c r="AY18" s="27">
        <f t="shared" si="40"/>
        <v>0</v>
      </c>
      <c r="AZ18" s="27">
        <f t="shared" si="40"/>
        <v>0</v>
      </c>
      <c r="BA18" s="27">
        <f t="shared" si="40"/>
        <v>0</v>
      </c>
      <c r="BB18" s="27">
        <f t="shared" si="40"/>
        <v>0</v>
      </c>
      <c r="BC18" s="28">
        <f t="shared" si="15"/>
        <v>0</v>
      </c>
      <c r="BF18" s="26"/>
      <c r="BG18" s="27">
        <f t="shared" ref="BG18:BN18" si="41">F18*AJ18</f>
        <v>35684.010294950145</v>
      </c>
      <c r="BH18" s="27">
        <f t="shared" si="41"/>
        <v>1784.2005147475072</v>
      </c>
      <c r="BI18" s="27">
        <f t="shared" si="41"/>
        <v>3730.601076290242</v>
      </c>
      <c r="BJ18" s="27">
        <f t="shared" si="41"/>
        <v>0</v>
      </c>
      <c r="BK18" s="27">
        <f t="shared" si="41"/>
        <v>0</v>
      </c>
      <c r="BL18" s="27">
        <f t="shared" si="41"/>
        <v>0</v>
      </c>
      <c r="BM18" s="27">
        <f t="shared" si="41"/>
        <v>0</v>
      </c>
      <c r="BN18" s="27">
        <f t="shared" si="41"/>
        <v>0</v>
      </c>
      <c r="BO18" s="28">
        <f t="shared" si="17"/>
        <v>41198.811885987896</v>
      </c>
      <c r="BS18" s="12">
        <f t="shared" si="33"/>
        <v>0</v>
      </c>
      <c r="BT18" s="12">
        <f t="shared" ref="BT18:BZ18" si="42">Z18*Q18</f>
        <v>0</v>
      </c>
      <c r="BU18" s="12">
        <f t="shared" si="42"/>
        <v>0</v>
      </c>
      <c r="BV18" s="12">
        <f t="shared" si="42"/>
        <v>0</v>
      </c>
      <c r="BW18" s="12">
        <f t="shared" si="42"/>
        <v>0</v>
      </c>
      <c r="BX18" s="12">
        <f t="shared" si="42"/>
        <v>0</v>
      </c>
      <c r="BY18" s="12">
        <f t="shared" si="42"/>
        <v>0</v>
      </c>
      <c r="BZ18" s="12">
        <f t="shared" si="42"/>
        <v>0</v>
      </c>
      <c r="CA18" s="29">
        <f t="shared" si="19"/>
        <v>0</v>
      </c>
      <c r="CB18" s="184">
        <f t="shared" si="35"/>
        <v>0</v>
      </c>
      <c r="CC18" s="9"/>
      <c r="CD18" s="12">
        <f>(Y18*'Quadro Resumo'!$L$9)*($O$109*10%)</f>
        <v>0</v>
      </c>
      <c r="CE18" s="12">
        <f>(Z18*'Quadro Resumo'!$L$9)*($O$109*15%)</f>
        <v>0</v>
      </c>
      <c r="CF18" s="12">
        <f>(AA18*'Quadro Resumo'!$L$9)*($O$109*10%)</f>
        <v>0</v>
      </c>
      <c r="CG18" s="12">
        <f>(AB18*'Quadro Resumo'!$L$9)*($O$109*5%)</f>
        <v>0</v>
      </c>
      <c r="CH18" s="12">
        <f>(AC18*'Quadro Resumo'!$L$9)*($O$109*5%)</f>
        <v>0</v>
      </c>
      <c r="CI18" s="12">
        <f>(AD18*'Quadro Resumo'!$L$9)*(O18*22%)</f>
        <v>0</v>
      </c>
      <c r="CJ18" s="12">
        <f>(AE18*'Quadro Resumo'!$L$9)*(O18*23%)</f>
        <v>0</v>
      </c>
      <c r="CK18" s="12">
        <v>0</v>
      </c>
      <c r="CL18" s="29">
        <f t="shared" si="20"/>
        <v>0</v>
      </c>
      <c r="CM18" s="9"/>
      <c r="CN18" s="9"/>
      <c r="CO18" s="12">
        <f t="shared" si="21"/>
        <v>48395.180926385328</v>
      </c>
      <c r="CP18" s="12">
        <f t="shared" si="22"/>
        <v>2419.7590463192669</v>
      </c>
      <c r="CQ18" s="12">
        <f t="shared" si="23"/>
        <v>5059.4961877584665</v>
      </c>
      <c r="CR18" s="12">
        <f t="shared" si="24"/>
        <v>0</v>
      </c>
      <c r="CS18" s="12">
        <f t="shared" si="25"/>
        <v>0</v>
      </c>
      <c r="CT18" s="12">
        <f t="shared" si="26"/>
        <v>0</v>
      </c>
      <c r="CU18" s="12">
        <f t="shared" si="27"/>
        <v>0</v>
      </c>
      <c r="CV18" s="12">
        <f t="shared" si="28"/>
        <v>0</v>
      </c>
      <c r="CW18" s="29">
        <f t="shared" si="29"/>
        <v>55874.436160463061</v>
      </c>
      <c r="CX18" s="9"/>
      <c r="CY18" s="9"/>
      <c r="CZ18" s="9"/>
      <c r="DA18" s="9"/>
      <c r="DB18" s="9"/>
      <c r="DC18" s="30"/>
      <c r="DD18" s="30"/>
    </row>
    <row r="19" spans="1:108" ht="15.75" customHeight="1" x14ac:dyDescent="0.3">
      <c r="A19" s="5"/>
      <c r="B19" s="464"/>
      <c r="C19" s="7" t="s">
        <v>8</v>
      </c>
      <c r="D19" s="7" t="str">
        <f t="shared" si="1"/>
        <v>AP5</v>
      </c>
      <c r="E19" s="7">
        <v>5</v>
      </c>
      <c r="F19" s="8">
        <f t="shared" si="30"/>
        <v>1685.258486202418</v>
      </c>
      <c r="G19" s="12">
        <f t="shared" si="2"/>
        <v>1853.78433482266</v>
      </c>
      <c r="H19" s="12">
        <f t="shared" si="3"/>
        <v>1938.0472591327805</v>
      </c>
      <c r="I19" s="12">
        <f t="shared" si="4"/>
        <v>2022.3101834429015</v>
      </c>
      <c r="J19" s="12">
        <f t="shared" si="5"/>
        <v>2106.5731077530227</v>
      </c>
      <c r="K19" s="12">
        <f t="shared" si="6"/>
        <v>2190.8360320631436</v>
      </c>
      <c r="L19" s="12">
        <f t="shared" si="7"/>
        <v>2561.5928990276752</v>
      </c>
      <c r="M19" s="12">
        <f t="shared" si="8"/>
        <v>2949.2023508542316</v>
      </c>
      <c r="O19" s="8">
        <f t="shared" si="36"/>
        <v>2285.5724082961069</v>
      </c>
      <c r="P19" s="23">
        <f t="shared" si="9"/>
        <v>0.35621474510206652</v>
      </c>
      <c r="Q19" s="12">
        <f t="shared" si="10"/>
        <v>2514.1296491257176</v>
      </c>
      <c r="R19" s="12">
        <f t="shared" si="11"/>
        <v>2628.4082695405227</v>
      </c>
      <c r="S19" s="12">
        <f t="shared" si="11"/>
        <v>2742.6868899553283</v>
      </c>
      <c r="T19" s="12">
        <f t="shared" si="11"/>
        <v>2856.9655103701334</v>
      </c>
      <c r="U19" s="12">
        <f t="shared" si="11"/>
        <v>2971.244130784939</v>
      </c>
      <c r="V19" s="12">
        <f t="shared" si="11"/>
        <v>3474.0700606100827</v>
      </c>
      <c r="W19" s="12">
        <f t="shared" si="11"/>
        <v>3999.7517145181873</v>
      </c>
      <c r="Y19" s="7">
        <f>SUMIF('BD Qtde Servidores Ativos'!$D:$D,$D:$D,'BD Qtde Servidores Ativos'!E:E)</f>
        <v>0</v>
      </c>
      <c r="Z19" s="7">
        <f>SUMIF('BD Qtde Servidores Ativos'!$D:$D,$D:$D,'BD Qtde Servidores Ativos'!F:F)</f>
        <v>0</v>
      </c>
      <c r="AA19" s="7">
        <f>SUMIF('BD Qtde Servidores Ativos'!$D:$D,$D:$D,'BD Qtde Servidores Ativos'!G:G)</f>
        <v>0</v>
      </c>
      <c r="AB19" s="7">
        <f>SUMIF('BD Qtde Servidores Ativos'!$D:$D,$D:$D,'BD Qtde Servidores Ativos'!H:H)</f>
        <v>0</v>
      </c>
      <c r="AC19" s="7">
        <f>SUMIF('BD Qtde Servidores Ativos'!$D:$D,$D:$D,'BD Qtde Servidores Ativos'!I:I)</f>
        <v>0</v>
      </c>
      <c r="AD19" s="7">
        <f>SUMIF('BD Qtde Servidores Ativos'!$D:$D,$D:$D,'BD Qtde Servidores Ativos'!J:J)</f>
        <v>0</v>
      </c>
      <c r="AE19" s="7">
        <f>SUMIF('BD Qtde Servidores Ativos'!$D:$D,$D:$D,'BD Qtde Servidores Ativos'!K:K)</f>
        <v>0</v>
      </c>
      <c r="AF19" s="7">
        <f>SUMIF('BD Qtde Servidores Ativos'!$D:$D,$D:$D,'BD Qtde Servidores Ativos'!L:L)</f>
        <v>0</v>
      </c>
      <c r="AG19" s="24">
        <f t="shared" si="12"/>
        <v>0</v>
      </c>
      <c r="AH19" s="25"/>
      <c r="AI19" s="25"/>
      <c r="AJ19" s="7">
        <f>SUMIF('BD Qtde Servidores Aposentados '!$D:$D,$D:$D,'BD Qtde Servidores Aposentados '!E:E)</f>
        <v>43</v>
      </c>
      <c r="AK19" s="7">
        <f>SUMIF('BD Qtde Servidores Aposentados '!$D:$D,$D:$D,'BD Qtde Servidores Aposentados '!F:F)</f>
        <v>0</v>
      </c>
      <c r="AL19" s="7">
        <f>SUMIF('BD Qtde Servidores Aposentados '!$D:$D,$D:$D,'BD Qtde Servidores Aposentados '!G:G)</f>
        <v>0</v>
      </c>
      <c r="AM19" s="7">
        <f>SUMIF('BD Qtde Servidores Aposentados '!$D:$D,$D:$D,'BD Qtde Servidores Aposentados '!H:H)</f>
        <v>1</v>
      </c>
      <c r="AN19" s="7">
        <f>SUMIF('BD Qtde Servidores Aposentados '!$D:$D,$D:$D,'BD Qtde Servidores Aposentados '!I:I)</f>
        <v>0</v>
      </c>
      <c r="AO19" s="7">
        <f>SUMIF('BD Qtde Servidores Aposentados '!$D:$D,$D:$D,'BD Qtde Servidores Aposentados '!J:J)</f>
        <v>0</v>
      </c>
      <c r="AP19" s="7">
        <f>SUMIF('BD Qtde Servidores Aposentados '!$D:$D,$D:$D,'BD Qtde Servidores Aposentados '!K:K)</f>
        <v>0</v>
      </c>
      <c r="AQ19" s="7">
        <f>SUMIF('BD Qtde Servidores Aposentados '!$D:$D,$D:$D,'BD Qtde Servidores Aposentados '!L:L)</f>
        <v>0</v>
      </c>
      <c r="AR19" s="24">
        <f t="shared" si="13"/>
        <v>44</v>
      </c>
      <c r="AS19" s="26"/>
      <c r="AT19" s="26"/>
      <c r="AU19" s="27">
        <f t="shared" ref="AU19:BB19" si="43">Y19*F19</f>
        <v>0</v>
      </c>
      <c r="AV19" s="27">
        <f t="shared" si="43"/>
        <v>0</v>
      </c>
      <c r="AW19" s="27">
        <f t="shared" si="43"/>
        <v>0</v>
      </c>
      <c r="AX19" s="27">
        <f t="shared" si="43"/>
        <v>0</v>
      </c>
      <c r="AY19" s="27">
        <f t="shared" si="43"/>
        <v>0</v>
      </c>
      <c r="AZ19" s="27">
        <f t="shared" si="43"/>
        <v>0</v>
      </c>
      <c r="BA19" s="27">
        <f t="shared" si="43"/>
        <v>0</v>
      </c>
      <c r="BB19" s="27">
        <f t="shared" si="43"/>
        <v>0</v>
      </c>
      <c r="BC19" s="28">
        <f t="shared" si="15"/>
        <v>0</v>
      </c>
      <c r="BF19" s="26"/>
      <c r="BG19" s="27">
        <f t="shared" ref="BG19:BN19" si="44">F19*AJ19</f>
        <v>72466.114906703981</v>
      </c>
      <c r="BH19" s="27">
        <f t="shared" si="44"/>
        <v>0</v>
      </c>
      <c r="BI19" s="27">
        <f t="shared" si="44"/>
        <v>0</v>
      </c>
      <c r="BJ19" s="27">
        <f t="shared" si="44"/>
        <v>2022.3101834429015</v>
      </c>
      <c r="BK19" s="27">
        <f t="shared" si="44"/>
        <v>0</v>
      </c>
      <c r="BL19" s="27">
        <f t="shared" si="44"/>
        <v>0</v>
      </c>
      <c r="BM19" s="27">
        <f t="shared" si="44"/>
        <v>0</v>
      </c>
      <c r="BN19" s="27">
        <f t="shared" si="44"/>
        <v>0</v>
      </c>
      <c r="BO19" s="28">
        <f t="shared" si="17"/>
        <v>74488.425090146877</v>
      </c>
      <c r="BS19" s="12">
        <f t="shared" si="33"/>
        <v>0</v>
      </c>
      <c r="BT19" s="12">
        <f t="shared" ref="BT19:BZ19" si="45">Z19*Q19</f>
        <v>0</v>
      </c>
      <c r="BU19" s="12">
        <f t="shared" si="45"/>
        <v>0</v>
      </c>
      <c r="BV19" s="12">
        <f t="shared" si="45"/>
        <v>0</v>
      </c>
      <c r="BW19" s="12">
        <f t="shared" si="45"/>
        <v>0</v>
      </c>
      <c r="BX19" s="12">
        <f t="shared" si="45"/>
        <v>0</v>
      </c>
      <c r="BY19" s="12">
        <f t="shared" si="45"/>
        <v>0</v>
      </c>
      <c r="BZ19" s="12">
        <f t="shared" si="45"/>
        <v>0</v>
      </c>
      <c r="CA19" s="29">
        <f t="shared" si="19"/>
        <v>0</v>
      </c>
      <c r="CB19" s="184">
        <f t="shared" si="35"/>
        <v>0</v>
      </c>
      <c r="CC19" s="9"/>
      <c r="CD19" s="12">
        <f>(Y19*'Quadro Resumo'!$L$9)*($O$109*10%)</f>
        <v>0</v>
      </c>
      <c r="CE19" s="12">
        <f>(Z19*'Quadro Resumo'!$L$9)*($O$109*15%)</f>
        <v>0</v>
      </c>
      <c r="CF19" s="12">
        <f>(AA19*'Quadro Resumo'!$L$9)*($O$109*10%)</f>
        <v>0</v>
      </c>
      <c r="CG19" s="12">
        <f>(AB19*'Quadro Resumo'!$L$9)*($O$109*5%)</f>
        <v>0</v>
      </c>
      <c r="CH19" s="12">
        <f>(AC19*'Quadro Resumo'!$L$9)*($O$109*5%)</f>
        <v>0</v>
      </c>
      <c r="CI19" s="12">
        <f>(AD19*'Quadro Resumo'!$L$9)*(O19*22%)</f>
        <v>0</v>
      </c>
      <c r="CJ19" s="12">
        <f>(AE19*'Quadro Resumo'!$L$9)*(O19*23%)</f>
        <v>0</v>
      </c>
      <c r="CK19" s="12">
        <v>0</v>
      </c>
      <c r="CL19" s="29">
        <f t="shared" si="20"/>
        <v>0</v>
      </c>
      <c r="CM19" s="9"/>
      <c r="CN19" s="9"/>
      <c r="CO19" s="12">
        <f t="shared" si="21"/>
        <v>98279.613556732598</v>
      </c>
      <c r="CP19" s="12">
        <f t="shared" si="22"/>
        <v>0</v>
      </c>
      <c r="CQ19" s="12">
        <f t="shared" si="23"/>
        <v>0</v>
      </c>
      <c r="CR19" s="12">
        <f t="shared" si="24"/>
        <v>2742.6868899553283</v>
      </c>
      <c r="CS19" s="12">
        <f t="shared" si="25"/>
        <v>0</v>
      </c>
      <c r="CT19" s="12">
        <f t="shared" si="26"/>
        <v>0</v>
      </c>
      <c r="CU19" s="12">
        <f t="shared" si="27"/>
        <v>0</v>
      </c>
      <c r="CV19" s="12">
        <f t="shared" si="28"/>
        <v>0</v>
      </c>
      <c r="CW19" s="29">
        <f t="shared" si="29"/>
        <v>101022.30044668792</v>
      </c>
      <c r="CX19" s="9"/>
      <c r="CY19" s="9"/>
      <c r="CZ19" s="9"/>
      <c r="DA19" s="9"/>
      <c r="DB19" s="9"/>
      <c r="DC19" s="30"/>
      <c r="DD19" s="30"/>
    </row>
    <row r="20" spans="1:108" ht="15.75" customHeight="1" x14ac:dyDescent="0.3">
      <c r="A20" s="5"/>
      <c r="B20" s="464"/>
      <c r="C20" s="7" t="s">
        <v>8</v>
      </c>
      <c r="D20" s="7" t="str">
        <f t="shared" si="1"/>
        <v>AP6</v>
      </c>
      <c r="E20" s="7">
        <v>6</v>
      </c>
      <c r="F20" s="8">
        <f t="shared" si="30"/>
        <v>1750.9835671643123</v>
      </c>
      <c r="G20" s="12">
        <f t="shared" si="2"/>
        <v>1926.0819238807437</v>
      </c>
      <c r="H20" s="12">
        <f t="shared" si="3"/>
        <v>2013.6311022389589</v>
      </c>
      <c r="I20" s="12">
        <f t="shared" si="4"/>
        <v>2101.1802805971747</v>
      </c>
      <c r="J20" s="12">
        <f t="shared" si="5"/>
        <v>2188.7294589553903</v>
      </c>
      <c r="K20" s="12">
        <f t="shared" si="6"/>
        <v>2276.2786373136059</v>
      </c>
      <c r="L20" s="12">
        <f t="shared" si="7"/>
        <v>2661.4950220897545</v>
      </c>
      <c r="M20" s="12">
        <f t="shared" si="8"/>
        <v>3064.2212425375465</v>
      </c>
      <c r="O20" s="8">
        <f t="shared" si="36"/>
        <v>2374.7097322196551</v>
      </c>
      <c r="P20" s="23">
        <f t="shared" si="9"/>
        <v>0.35621474510206652</v>
      </c>
      <c r="Q20" s="12">
        <f t="shared" si="10"/>
        <v>2612.1807054416208</v>
      </c>
      <c r="R20" s="12">
        <f t="shared" si="11"/>
        <v>2730.916192052603</v>
      </c>
      <c r="S20" s="12">
        <f t="shared" si="11"/>
        <v>2849.6516786635862</v>
      </c>
      <c r="T20" s="12">
        <f t="shared" si="11"/>
        <v>2968.3871652745688</v>
      </c>
      <c r="U20" s="12">
        <f t="shared" si="11"/>
        <v>3087.1226518855515</v>
      </c>
      <c r="V20" s="12">
        <f t="shared" si="11"/>
        <v>3609.5587929738758</v>
      </c>
      <c r="W20" s="12">
        <f t="shared" si="11"/>
        <v>4155.7420313843959</v>
      </c>
      <c r="Y20" s="7">
        <f>SUMIF('BD Qtde Servidores Ativos'!$D:$D,$D:$D,'BD Qtde Servidores Ativos'!E:E)</f>
        <v>0</v>
      </c>
      <c r="Z20" s="7">
        <f>SUMIF('BD Qtde Servidores Ativos'!$D:$D,$D:$D,'BD Qtde Servidores Ativos'!F:F)</f>
        <v>0</v>
      </c>
      <c r="AA20" s="7">
        <f>SUMIF('BD Qtde Servidores Ativos'!$D:$D,$D:$D,'BD Qtde Servidores Ativos'!G:G)</f>
        <v>0</v>
      </c>
      <c r="AB20" s="7">
        <f>SUMIF('BD Qtde Servidores Ativos'!$D:$D,$D:$D,'BD Qtde Servidores Ativos'!H:H)</f>
        <v>0</v>
      </c>
      <c r="AC20" s="7">
        <f>SUMIF('BD Qtde Servidores Ativos'!$D:$D,$D:$D,'BD Qtde Servidores Ativos'!I:I)</f>
        <v>0</v>
      </c>
      <c r="AD20" s="7">
        <f>SUMIF('BD Qtde Servidores Ativos'!$D:$D,$D:$D,'BD Qtde Servidores Ativos'!J:J)</f>
        <v>0</v>
      </c>
      <c r="AE20" s="7">
        <f>SUMIF('BD Qtde Servidores Ativos'!$D:$D,$D:$D,'BD Qtde Servidores Ativos'!K:K)</f>
        <v>0</v>
      </c>
      <c r="AF20" s="7">
        <f>SUMIF('BD Qtde Servidores Ativos'!$D:$D,$D:$D,'BD Qtde Servidores Ativos'!L:L)</f>
        <v>0</v>
      </c>
      <c r="AG20" s="24">
        <f t="shared" si="12"/>
        <v>0</v>
      </c>
      <c r="AH20" s="25"/>
      <c r="AI20" s="25"/>
      <c r="AJ20" s="7">
        <f>SUMIF('BD Qtde Servidores Aposentados '!$D:$D,$D:$D,'BD Qtde Servidores Aposentados '!E:E)</f>
        <v>61</v>
      </c>
      <c r="AK20" s="7">
        <f>SUMIF('BD Qtde Servidores Aposentados '!$D:$D,$D:$D,'BD Qtde Servidores Aposentados '!F:F)</f>
        <v>0</v>
      </c>
      <c r="AL20" s="7">
        <f>SUMIF('BD Qtde Servidores Aposentados '!$D:$D,$D:$D,'BD Qtde Servidores Aposentados '!G:G)</f>
        <v>1</v>
      </c>
      <c r="AM20" s="7">
        <f>SUMIF('BD Qtde Servidores Aposentados '!$D:$D,$D:$D,'BD Qtde Servidores Aposentados '!H:H)</f>
        <v>2</v>
      </c>
      <c r="AN20" s="7">
        <f>SUMIF('BD Qtde Servidores Aposentados '!$D:$D,$D:$D,'BD Qtde Servidores Aposentados '!I:I)</f>
        <v>0</v>
      </c>
      <c r="AO20" s="7">
        <f>SUMIF('BD Qtde Servidores Aposentados '!$D:$D,$D:$D,'BD Qtde Servidores Aposentados '!J:J)</f>
        <v>0</v>
      </c>
      <c r="AP20" s="7">
        <f>SUMIF('BD Qtde Servidores Aposentados '!$D:$D,$D:$D,'BD Qtde Servidores Aposentados '!K:K)</f>
        <v>0</v>
      </c>
      <c r="AQ20" s="7">
        <f>SUMIF('BD Qtde Servidores Aposentados '!$D:$D,$D:$D,'BD Qtde Servidores Aposentados '!L:L)</f>
        <v>0</v>
      </c>
      <c r="AR20" s="24">
        <f t="shared" si="13"/>
        <v>64</v>
      </c>
      <c r="AS20" s="26"/>
      <c r="AT20" s="26"/>
      <c r="AU20" s="27">
        <f t="shared" ref="AU20:BB20" si="46">Y20*F20</f>
        <v>0</v>
      </c>
      <c r="AV20" s="27">
        <f t="shared" si="46"/>
        <v>0</v>
      </c>
      <c r="AW20" s="27">
        <f t="shared" si="46"/>
        <v>0</v>
      </c>
      <c r="AX20" s="27">
        <f t="shared" si="46"/>
        <v>0</v>
      </c>
      <c r="AY20" s="27">
        <f t="shared" si="46"/>
        <v>0</v>
      </c>
      <c r="AZ20" s="27">
        <f t="shared" si="46"/>
        <v>0</v>
      </c>
      <c r="BA20" s="27">
        <f t="shared" si="46"/>
        <v>0</v>
      </c>
      <c r="BB20" s="27">
        <f t="shared" si="46"/>
        <v>0</v>
      </c>
      <c r="BC20" s="28">
        <f t="shared" si="15"/>
        <v>0</v>
      </c>
      <c r="BF20" s="26"/>
      <c r="BG20" s="27">
        <f t="shared" ref="BG20:BN20" si="47">F20*AJ20</f>
        <v>106809.99759702304</v>
      </c>
      <c r="BH20" s="27">
        <f t="shared" si="47"/>
        <v>0</v>
      </c>
      <c r="BI20" s="27">
        <f t="shared" si="47"/>
        <v>2013.6311022389589</v>
      </c>
      <c r="BJ20" s="27">
        <f t="shared" si="47"/>
        <v>4202.3605611943494</v>
      </c>
      <c r="BK20" s="27">
        <f t="shared" si="47"/>
        <v>0</v>
      </c>
      <c r="BL20" s="27">
        <f t="shared" si="47"/>
        <v>0</v>
      </c>
      <c r="BM20" s="27">
        <f t="shared" si="47"/>
        <v>0</v>
      </c>
      <c r="BN20" s="27">
        <f t="shared" si="47"/>
        <v>0</v>
      </c>
      <c r="BO20" s="28">
        <f t="shared" si="17"/>
        <v>113025.98926045635</v>
      </c>
      <c r="BS20" s="12">
        <f t="shared" si="33"/>
        <v>0</v>
      </c>
      <c r="BT20" s="12">
        <f t="shared" ref="BT20:BZ20" si="48">Z20*Q20</f>
        <v>0</v>
      </c>
      <c r="BU20" s="12">
        <f t="shared" si="48"/>
        <v>0</v>
      </c>
      <c r="BV20" s="12">
        <f t="shared" si="48"/>
        <v>0</v>
      </c>
      <c r="BW20" s="12">
        <f t="shared" si="48"/>
        <v>0</v>
      </c>
      <c r="BX20" s="12">
        <f t="shared" si="48"/>
        <v>0</v>
      </c>
      <c r="BY20" s="12">
        <f t="shared" si="48"/>
        <v>0</v>
      </c>
      <c r="BZ20" s="12">
        <f t="shared" si="48"/>
        <v>0</v>
      </c>
      <c r="CA20" s="29">
        <f t="shared" si="19"/>
        <v>0</v>
      </c>
      <c r="CB20" s="184">
        <f t="shared" si="35"/>
        <v>0</v>
      </c>
      <c r="CC20" s="9"/>
      <c r="CD20" s="12">
        <f>(Y20*'Quadro Resumo'!$L$9)*($O$109*10%)</f>
        <v>0</v>
      </c>
      <c r="CE20" s="12">
        <f>(Z20*'Quadro Resumo'!$L$9)*($O$109*15%)</f>
        <v>0</v>
      </c>
      <c r="CF20" s="12">
        <f>(AA20*'Quadro Resumo'!$L$9)*($O$109*10%)</f>
        <v>0</v>
      </c>
      <c r="CG20" s="12">
        <f>(AB20*'Quadro Resumo'!$L$9)*($O$109*5%)</f>
        <v>0</v>
      </c>
      <c r="CH20" s="12">
        <f>(AC20*'Quadro Resumo'!$L$9)*($O$109*5%)</f>
        <v>0</v>
      </c>
      <c r="CI20" s="12">
        <f>(AD20*'Quadro Resumo'!$L$9)*(O20*22%)</f>
        <v>0</v>
      </c>
      <c r="CJ20" s="12">
        <f>(AE20*'Quadro Resumo'!$L$9)*(O20*23%)</f>
        <v>0</v>
      </c>
      <c r="CK20" s="12">
        <v>0</v>
      </c>
      <c r="CL20" s="29">
        <f t="shared" si="20"/>
        <v>0</v>
      </c>
      <c r="CM20" s="9"/>
      <c r="CN20" s="9"/>
      <c r="CO20" s="12">
        <f t="shared" si="21"/>
        <v>144857.29366539896</v>
      </c>
      <c r="CP20" s="12">
        <f t="shared" si="22"/>
        <v>0</v>
      </c>
      <c r="CQ20" s="12">
        <f t="shared" si="23"/>
        <v>2730.916192052603</v>
      </c>
      <c r="CR20" s="12">
        <f t="shared" si="24"/>
        <v>5699.3033573271723</v>
      </c>
      <c r="CS20" s="12">
        <f t="shared" si="25"/>
        <v>0</v>
      </c>
      <c r="CT20" s="12">
        <f t="shared" si="26"/>
        <v>0</v>
      </c>
      <c r="CU20" s="12">
        <f t="shared" si="27"/>
        <v>0</v>
      </c>
      <c r="CV20" s="12">
        <f t="shared" si="28"/>
        <v>0</v>
      </c>
      <c r="CW20" s="29">
        <f t="shared" si="29"/>
        <v>153287.51321477874</v>
      </c>
      <c r="CX20" s="9"/>
      <c r="CY20" s="9"/>
      <c r="CZ20" s="9"/>
      <c r="DA20" s="9"/>
      <c r="DB20" s="9"/>
      <c r="DC20" s="30"/>
      <c r="DD20" s="30"/>
    </row>
    <row r="21" spans="1:108" ht="15.75" customHeight="1" x14ac:dyDescent="0.3">
      <c r="A21" s="5"/>
      <c r="B21" s="464"/>
      <c r="C21" s="7" t="s">
        <v>8</v>
      </c>
      <c r="D21" s="7" t="str">
        <f t="shared" si="1"/>
        <v>AP7</v>
      </c>
      <c r="E21" s="7">
        <v>7</v>
      </c>
      <c r="F21" s="8">
        <f t="shared" si="30"/>
        <v>1819.2719262837204</v>
      </c>
      <c r="G21" s="12">
        <f t="shared" si="2"/>
        <v>2001.1991189120927</v>
      </c>
      <c r="H21" s="12">
        <f t="shared" si="3"/>
        <v>2092.1627152262781</v>
      </c>
      <c r="I21" s="12">
        <f t="shared" si="4"/>
        <v>2183.1263115404645</v>
      </c>
      <c r="J21" s="12">
        <f t="shared" si="5"/>
        <v>2274.0899078546504</v>
      </c>
      <c r="K21" s="12">
        <f t="shared" si="6"/>
        <v>2365.0535041688368</v>
      </c>
      <c r="L21" s="12">
        <f t="shared" si="7"/>
        <v>2765.2933279512549</v>
      </c>
      <c r="M21" s="12">
        <f t="shared" si="8"/>
        <v>3183.7258709965108</v>
      </c>
      <c r="O21" s="8">
        <f t="shared" si="36"/>
        <v>2467.3234117762213</v>
      </c>
      <c r="P21" s="23">
        <f t="shared" si="9"/>
        <v>0.35621474510206652</v>
      </c>
      <c r="Q21" s="12">
        <f t="shared" si="10"/>
        <v>2714.0557529538437</v>
      </c>
      <c r="R21" s="12">
        <f t="shared" si="11"/>
        <v>2837.4219235426544</v>
      </c>
      <c r="S21" s="12">
        <f t="shared" si="11"/>
        <v>2960.7880941314656</v>
      </c>
      <c r="T21" s="12">
        <f t="shared" si="11"/>
        <v>3084.1542647202768</v>
      </c>
      <c r="U21" s="12">
        <f t="shared" si="11"/>
        <v>3207.5204353090876</v>
      </c>
      <c r="V21" s="12">
        <f t="shared" si="11"/>
        <v>3750.3315858998562</v>
      </c>
      <c r="W21" s="12">
        <f t="shared" si="11"/>
        <v>4317.815970608387</v>
      </c>
      <c r="Y21" s="7">
        <f>SUMIF('BD Qtde Servidores Ativos'!$D:$D,$D:$D,'BD Qtde Servidores Ativos'!E:E)</f>
        <v>0</v>
      </c>
      <c r="Z21" s="7">
        <f>SUMIF('BD Qtde Servidores Ativos'!$D:$D,$D:$D,'BD Qtde Servidores Ativos'!F:F)</f>
        <v>0</v>
      </c>
      <c r="AA21" s="7">
        <f>SUMIF('BD Qtde Servidores Ativos'!$D:$D,$D:$D,'BD Qtde Servidores Ativos'!G:G)</f>
        <v>0</v>
      </c>
      <c r="AB21" s="7">
        <f>SUMIF('BD Qtde Servidores Ativos'!$D:$D,$D:$D,'BD Qtde Servidores Ativos'!H:H)</f>
        <v>0</v>
      </c>
      <c r="AC21" s="7">
        <f>SUMIF('BD Qtde Servidores Ativos'!$D:$D,$D:$D,'BD Qtde Servidores Ativos'!I:I)</f>
        <v>0</v>
      </c>
      <c r="AD21" s="7">
        <f>SUMIF('BD Qtde Servidores Ativos'!$D:$D,$D:$D,'BD Qtde Servidores Ativos'!J:J)</f>
        <v>0</v>
      </c>
      <c r="AE21" s="7">
        <f>SUMIF('BD Qtde Servidores Ativos'!$D:$D,$D:$D,'BD Qtde Servidores Ativos'!K:K)</f>
        <v>0</v>
      </c>
      <c r="AF21" s="7">
        <f>SUMIF('BD Qtde Servidores Ativos'!$D:$D,$D:$D,'BD Qtde Servidores Ativos'!L:L)</f>
        <v>0</v>
      </c>
      <c r="AG21" s="24">
        <f t="shared" si="12"/>
        <v>0</v>
      </c>
      <c r="AH21" s="25"/>
      <c r="AI21" s="25"/>
      <c r="AJ21" s="7">
        <f>SUMIF('BD Qtde Servidores Aposentados '!$D:$D,$D:$D,'BD Qtde Servidores Aposentados '!E:E)</f>
        <v>70</v>
      </c>
      <c r="AK21" s="7">
        <f>SUMIF('BD Qtde Servidores Aposentados '!$D:$D,$D:$D,'BD Qtde Servidores Aposentados '!F:F)</f>
        <v>2</v>
      </c>
      <c r="AL21" s="7">
        <f>SUMIF('BD Qtde Servidores Aposentados '!$D:$D,$D:$D,'BD Qtde Servidores Aposentados '!G:G)</f>
        <v>0</v>
      </c>
      <c r="AM21" s="7">
        <f>SUMIF('BD Qtde Servidores Aposentados '!$D:$D,$D:$D,'BD Qtde Servidores Aposentados '!H:H)</f>
        <v>2</v>
      </c>
      <c r="AN21" s="7">
        <f>SUMIF('BD Qtde Servidores Aposentados '!$D:$D,$D:$D,'BD Qtde Servidores Aposentados '!I:I)</f>
        <v>0</v>
      </c>
      <c r="AO21" s="7">
        <f>SUMIF('BD Qtde Servidores Aposentados '!$D:$D,$D:$D,'BD Qtde Servidores Aposentados '!J:J)</f>
        <v>0</v>
      </c>
      <c r="AP21" s="7">
        <f>SUMIF('BD Qtde Servidores Aposentados '!$D:$D,$D:$D,'BD Qtde Servidores Aposentados '!K:K)</f>
        <v>0</v>
      </c>
      <c r="AQ21" s="7">
        <f>SUMIF('BD Qtde Servidores Aposentados '!$D:$D,$D:$D,'BD Qtde Servidores Aposentados '!L:L)</f>
        <v>0</v>
      </c>
      <c r="AR21" s="24">
        <f t="shared" si="13"/>
        <v>74</v>
      </c>
      <c r="AS21" s="26"/>
      <c r="AT21" s="26"/>
      <c r="AU21" s="27">
        <f t="shared" ref="AU21:BB21" si="49">Y21*F21</f>
        <v>0</v>
      </c>
      <c r="AV21" s="27">
        <f t="shared" si="49"/>
        <v>0</v>
      </c>
      <c r="AW21" s="27">
        <f t="shared" si="49"/>
        <v>0</v>
      </c>
      <c r="AX21" s="27">
        <f t="shared" si="49"/>
        <v>0</v>
      </c>
      <c r="AY21" s="27">
        <f t="shared" si="49"/>
        <v>0</v>
      </c>
      <c r="AZ21" s="27">
        <f t="shared" si="49"/>
        <v>0</v>
      </c>
      <c r="BA21" s="27">
        <f t="shared" si="49"/>
        <v>0</v>
      </c>
      <c r="BB21" s="27">
        <f t="shared" si="49"/>
        <v>0</v>
      </c>
      <c r="BC21" s="28">
        <f t="shared" si="15"/>
        <v>0</v>
      </c>
      <c r="BF21" s="26"/>
      <c r="BG21" s="27">
        <f t="shared" ref="BG21:BN21" si="50">F21*AJ21</f>
        <v>127349.03483986043</v>
      </c>
      <c r="BH21" s="27">
        <f t="shared" si="50"/>
        <v>4002.3982378241853</v>
      </c>
      <c r="BI21" s="27">
        <f t="shared" si="50"/>
        <v>0</v>
      </c>
      <c r="BJ21" s="27">
        <f t="shared" si="50"/>
        <v>4366.252623080929</v>
      </c>
      <c r="BK21" s="27">
        <f t="shared" si="50"/>
        <v>0</v>
      </c>
      <c r="BL21" s="27">
        <f t="shared" si="50"/>
        <v>0</v>
      </c>
      <c r="BM21" s="27">
        <f t="shared" si="50"/>
        <v>0</v>
      </c>
      <c r="BN21" s="27">
        <f t="shared" si="50"/>
        <v>0</v>
      </c>
      <c r="BO21" s="28">
        <f t="shared" si="17"/>
        <v>135717.68570076552</v>
      </c>
      <c r="BS21" s="12">
        <f t="shared" si="33"/>
        <v>0</v>
      </c>
      <c r="BT21" s="12">
        <f t="shared" ref="BT21:BZ21" si="51">Z21*Q21</f>
        <v>0</v>
      </c>
      <c r="BU21" s="12">
        <f t="shared" si="51"/>
        <v>0</v>
      </c>
      <c r="BV21" s="12">
        <f t="shared" si="51"/>
        <v>0</v>
      </c>
      <c r="BW21" s="12">
        <f t="shared" si="51"/>
        <v>0</v>
      </c>
      <c r="BX21" s="12">
        <f t="shared" si="51"/>
        <v>0</v>
      </c>
      <c r="BY21" s="12">
        <f t="shared" si="51"/>
        <v>0</v>
      </c>
      <c r="BZ21" s="12">
        <f t="shared" si="51"/>
        <v>0</v>
      </c>
      <c r="CA21" s="29">
        <f t="shared" si="19"/>
        <v>0</v>
      </c>
      <c r="CB21" s="184">
        <f t="shared" si="35"/>
        <v>0</v>
      </c>
      <c r="CC21" s="9"/>
      <c r="CD21" s="12">
        <f>(Y21*'Quadro Resumo'!$L$9)*($O$109*10%)</f>
        <v>0</v>
      </c>
      <c r="CE21" s="12">
        <f>(Z21*'Quadro Resumo'!$L$9)*($O$109*15%)</f>
        <v>0</v>
      </c>
      <c r="CF21" s="12">
        <f>(AA21*'Quadro Resumo'!$L$9)*($O$109*10%)</f>
        <v>0</v>
      </c>
      <c r="CG21" s="12">
        <f>(AB21*'Quadro Resumo'!$L$9)*($O$109*5%)</f>
        <v>0</v>
      </c>
      <c r="CH21" s="12">
        <f>(AC21*'Quadro Resumo'!$L$9)*($O$109*5%)</f>
        <v>0</v>
      </c>
      <c r="CI21" s="12">
        <f>(AD21*'Quadro Resumo'!$L$9)*(O21*22%)</f>
        <v>0</v>
      </c>
      <c r="CJ21" s="12">
        <f>(AE21*'Quadro Resumo'!$L$9)*(O21*23%)</f>
        <v>0</v>
      </c>
      <c r="CK21" s="12">
        <v>0</v>
      </c>
      <c r="CL21" s="29">
        <f t="shared" si="20"/>
        <v>0</v>
      </c>
      <c r="CM21" s="9"/>
      <c r="CN21" s="9"/>
      <c r="CO21" s="12">
        <f t="shared" si="21"/>
        <v>172712.6388243355</v>
      </c>
      <c r="CP21" s="12">
        <f t="shared" si="22"/>
        <v>5428.1115059076874</v>
      </c>
      <c r="CQ21" s="12">
        <f t="shared" si="23"/>
        <v>0</v>
      </c>
      <c r="CR21" s="12">
        <f t="shared" si="24"/>
        <v>5921.5761882629313</v>
      </c>
      <c r="CS21" s="12">
        <f t="shared" si="25"/>
        <v>0</v>
      </c>
      <c r="CT21" s="12">
        <f t="shared" si="26"/>
        <v>0</v>
      </c>
      <c r="CU21" s="12">
        <f t="shared" si="27"/>
        <v>0</v>
      </c>
      <c r="CV21" s="12">
        <f t="shared" si="28"/>
        <v>0</v>
      </c>
      <c r="CW21" s="29">
        <f t="shared" si="29"/>
        <v>184062.32651850613</v>
      </c>
      <c r="CX21" s="9"/>
      <c r="CY21" s="9"/>
      <c r="CZ21" s="9"/>
      <c r="DA21" s="9"/>
      <c r="DB21" s="9"/>
      <c r="DC21" s="30"/>
      <c r="DD21" s="30"/>
    </row>
    <row r="22" spans="1:108" ht="15.75" customHeight="1" x14ac:dyDescent="0.3">
      <c r="A22" s="5"/>
      <c r="B22" s="464"/>
      <c r="C22" s="7" t="s">
        <v>8</v>
      </c>
      <c r="D22" s="7" t="str">
        <f t="shared" si="1"/>
        <v>AP8</v>
      </c>
      <c r="E22" s="7">
        <v>8</v>
      </c>
      <c r="F22" s="8">
        <f t="shared" si="30"/>
        <v>1890.2235314087854</v>
      </c>
      <c r="G22" s="12">
        <f t="shared" si="2"/>
        <v>2079.245884549664</v>
      </c>
      <c r="H22" s="12">
        <f t="shared" si="3"/>
        <v>2173.7570611201031</v>
      </c>
      <c r="I22" s="12">
        <f t="shared" si="4"/>
        <v>2268.2682376905423</v>
      </c>
      <c r="J22" s="12">
        <f t="shared" si="5"/>
        <v>2362.7794142609819</v>
      </c>
      <c r="K22" s="12">
        <f t="shared" si="6"/>
        <v>2457.290590831421</v>
      </c>
      <c r="L22" s="12">
        <f t="shared" si="7"/>
        <v>2873.1397677413538</v>
      </c>
      <c r="M22" s="12">
        <f t="shared" si="8"/>
        <v>3307.8911799653747</v>
      </c>
      <c r="O22" s="8">
        <f t="shared" si="36"/>
        <v>2563.5490248354936</v>
      </c>
      <c r="P22" s="23">
        <f t="shared" si="9"/>
        <v>0.3562147451020663</v>
      </c>
      <c r="Q22" s="12">
        <f t="shared" si="10"/>
        <v>2819.9039273190433</v>
      </c>
      <c r="R22" s="12">
        <f t="shared" si="11"/>
        <v>2948.0813785608175</v>
      </c>
      <c r="S22" s="12">
        <f t="shared" si="11"/>
        <v>3076.2588298025921</v>
      </c>
      <c r="T22" s="12">
        <f t="shared" si="11"/>
        <v>3204.4362810443672</v>
      </c>
      <c r="U22" s="12">
        <f t="shared" si="11"/>
        <v>3332.6137322861418</v>
      </c>
      <c r="V22" s="12">
        <f t="shared" si="11"/>
        <v>3896.5945177499502</v>
      </c>
      <c r="W22" s="12">
        <f t="shared" si="11"/>
        <v>4486.2107934621135</v>
      </c>
      <c r="Y22" s="7">
        <f>SUMIF('BD Qtde Servidores Ativos'!$D:$D,$D:$D,'BD Qtde Servidores Ativos'!E:E)</f>
        <v>0</v>
      </c>
      <c r="Z22" s="7">
        <f>SUMIF('BD Qtde Servidores Ativos'!$D:$D,$D:$D,'BD Qtde Servidores Ativos'!F:F)</f>
        <v>0</v>
      </c>
      <c r="AA22" s="7">
        <f>SUMIF('BD Qtde Servidores Ativos'!$D:$D,$D:$D,'BD Qtde Servidores Ativos'!G:G)</f>
        <v>0</v>
      </c>
      <c r="AB22" s="7">
        <f>SUMIF('BD Qtde Servidores Ativos'!$D:$D,$D:$D,'BD Qtde Servidores Ativos'!H:H)</f>
        <v>0</v>
      </c>
      <c r="AC22" s="7">
        <f>SUMIF('BD Qtde Servidores Ativos'!$D:$D,$D:$D,'BD Qtde Servidores Ativos'!I:I)</f>
        <v>0</v>
      </c>
      <c r="AD22" s="7">
        <f>SUMIF('BD Qtde Servidores Ativos'!$D:$D,$D:$D,'BD Qtde Servidores Ativos'!J:J)</f>
        <v>0</v>
      </c>
      <c r="AE22" s="7">
        <f>SUMIF('BD Qtde Servidores Ativos'!$D:$D,$D:$D,'BD Qtde Servidores Ativos'!K:K)</f>
        <v>0</v>
      </c>
      <c r="AF22" s="7">
        <f>SUMIF('BD Qtde Servidores Ativos'!$D:$D,$D:$D,'BD Qtde Servidores Ativos'!L:L)</f>
        <v>0</v>
      </c>
      <c r="AG22" s="24">
        <f t="shared" si="12"/>
        <v>0</v>
      </c>
      <c r="AH22" s="25"/>
      <c r="AI22" s="25"/>
      <c r="AJ22" s="7">
        <f>SUMIF('BD Qtde Servidores Aposentados '!$D:$D,$D:$D,'BD Qtde Servidores Aposentados '!E:E)</f>
        <v>84</v>
      </c>
      <c r="AK22" s="7">
        <f>SUMIF('BD Qtde Servidores Aposentados '!$D:$D,$D:$D,'BD Qtde Servidores Aposentados '!F:F)</f>
        <v>5</v>
      </c>
      <c r="AL22" s="7">
        <f>SUMIF('BD Qtde Servidores Aposentados '!$D:$D,$D:$D,'BD Qtde Servidores Aposentados '!G:G)</f>
        <v>1</v>
      </c>
      <c r="AM22" s="7">
        <f>SUMIF('BD Qtde Servidores Aposentados '!$D:$D,$D:$D,'BD Qtde Servidores Aposentados '!H:H)</f>
        <v>2</v>
      </c>
      <c r="AN22" s="7">
        <f>SUMIF('BD Qtde Servidores Aposentados '!$D:$D,$D:$D,'BD Qtde Servidores Aposentados '!I:I)</f>
        <v>0</v>
      </c>
      <c r="AO22" s="7">
        <f>SUMIF('BD Qtde Servidores Aposentados '!$D:$D,$D:$D,'BD Qtde Servidores Aposentados '!J:J)</f>
        <v>0</v>
      </c>
      <c r="AP22" s="7">
        <f>SUMIF('BD Qtde Servidores Aposentados '!$D:$D,$D:$D,'BD Qtde Servidores Aposentados '!K:K)</f>
        <v>0</v>
      </c>
      <c r="AQ22" s="7">
        <f>SUMIF('BD Qtde Servidores Aposentados '!$D:$D,$D:$D,'BD Qtde Servidores Aposentados '!L:L)</f>
        <v>0</v>
      </c>
      <c r="AR22" s="24">
        <f t="shared" si="13"/>
        <v>92</v>
      </c>
      <c r="AS22" s="26"/>
      <c r="AT22" s="26"/>
      <c r="AU22" s="27">
        <f t="shared" ref="AU22:BB22" si="52">Y22*F22</f>
        <v>0</v>
      </c>
      <c r="AV22" s="27">
        <f t="shared" si="52"/>
        <v>0</v>
      </c>
      <c r="AW22" s="27">
        <f t="shared" si="52"/>
        <v>0</v>
      </c>
      <c r="AX22" s="27">
        <f t="shared" si="52"/>
        <v>0</v>
      </c>
      <c r="AY22" s="27">
        <f t="shared" si="52"/>
        <v>0</v>
      </c>
      <c r="AZ22" s="27">
        <f t="shared" si="52"/>
        <v>0</v>
      </c>
      <c r="BA22" s="27">
        <f t="shared" si="52"/>
        <v>0</v>
      </c>
      <c r="BB22" s="27">
        <f t="shared" si="52"/>
        <v>0</v>
      </c>
      <c r="BC22" s="28">
        <f t="shared" si="15"/>
        <v>0</v>
      </c>
      <c r="BF22" s="26"/>
      <c r="BG22" s="27">
        <f t="shared" ref="BG22:BN22" si="53">F22*AJ22</f>
        <v>158778.77663833796</v>
      </c>
      <c r="BH22" s="27">
        <f t="shared" si="53"/>
        <v>10396.22942274832</v>
      </c>
      <c r="BI22" s="27">
        <f t="shared" si="53"/>
        <v>2173.7570611201031</v>
      </c>
      <c r="BJ22" s="27">
        <f t="shared" si="53"/>
        <v>4536.5364753810845</v>
      </c>
      <c r="BK22" s="27">
        <f t="shared" si="53"/>
        <v>0</v>
      </c>
      <c r="BL22" s="27">
        <f t="shared" si="53"/>
        <v>0</v>
      </c>
      <c r="BM22" s="27">
        <f t="shared" si="53"/>
        <v>0</v>
      </c>
      <c r="BN22" s="27">
        <f t="shared" si="53"/>
        <v>0</v>
      </c>
      <c r="BO22" s="28">
        <f t="shared" si="17"/>
        <v>175885.29959758747</v>
      </c>
      <c r="BS22" s="12">
        <f t="shared" si="33"/>
        <v>0</v>
      </c>
      <c r="BT22" s="12">
        <f t="shared" ref="BT22:BZ22" si="54">Z22*Q22</f>
        <v>0</v>
      </c>
      <c r="BU22" s="12">
        <f t="shared" si="54"/>
        <v>0</v>
      </c>
      <c r="BV22" s="12">
        <f t="shared" si="54"/>
        <v>0</v>
      </c>
      <c r="BW22" s="12">
        <f t="shared" si="54"/>
        <v>0</v>
      </c>
      <c r="BX22" s="12">
        <f t="shared" si="54"/>
        <v>0</v>
      </c>
      <c r="BY22" s="12">
        <f t="shared" si="54"/>
        <v>0</v>
      </c>
      <c r="BZ22" s="12">
        <f t="shared" si="54"/>
        <v>0</v>
      </c>
      <c r="CA22" s="29">
        <f t="shared" si="19"/>
        <v>0</v>
      </c>
      <c r="CB22" s="184">
        <f t="shared" si="35"/>
        <v>0</v>
      </c>
      <c r="CC22" s="9"/>
      <c r="CD22" s="12">
        <f>(Y22*'Quadro Resumo'!$L$9)*($O$109*10%)</f>
        <v>0</v>
      </c>
      <c r="CE22" s="12">
        <f>(Z22*'Quadro Resumo'!$L$9)*($O$109*15%)</f>
        <v>0</v>
      </c>
      <c r="CF22" s="12">
        <f>(AA22*'Quadro Resumo'!$L$9)*($O$109*10%)</f>
        <v>0</v>
      </c>
      <c r="CG22" s="12">
        <f>(AB22*'Quadro Resumo'!$L$9)*($O$109*5%)</f>
        <v>0</v>
      </c>
      <c r="CH22" s="12">
        <f>(AC22*'Quadro Resumo'!$L$9)*($O$109*5%)</f>
        <v>0</v>
      </c>
      <c r="CI22" s="12">
        <f>(AD22*'Quadro Resumo'!$L$9)*(O22*22%)</f>
        <v>0</v>
      </c>
      <c r="CJ22" s="12">
        <f>(AE22*'Quadro Resumo'!$L$9)*(O22*23%)</f>
        <v>0</v>
      </c>
      <c r="CK22" s="12">
        <v>0</v>
      </c>
      <c r="CL22" s="29">
        <f t="shared" si="20"/>
        <v>0</v>
      </c>
      <c r="CM22" s="9"/>
      <c r="CN22" s="9"/>
      <c r="CO22" s="12">
        <f t="shared" si="21"/>
        <v>215338.11808618146</v>
      </c>
      <c r="CP22" s="12">
        <f t="shared" si="22"/>
        <v>14099.519636595216</v>
      </c>
      <c r="CQ22" s="12">
        <f t="shared" si="23"/>
        <v>2948.0813785608175</v>
      </c>
      <c r="CR22" s="12">
        <f t="shared" si="24"/>
        <v>6152.5176596051842</v>
      </c>
      <c r="CS22" s="12">
        <f t="shared" si="25"/>
        <v>0</v>
      </c>
      <c r="CT22" s="12">
        <f t="shared" si="26"/>
        <v>0</v>
      </c>
      <c r="CU22" s="12">
        <f t="shared" si="27"/>
        <v>0</v>
      </c>
      <c r="CV22" s="12">
        <f t="shared" si="28"/>
        <v>0</v>
      </c>
      <c r="CW22" s="29">
        <f t="shared" si="29"/>
        <v>238538.23676094267</v>
      </c>
      <c r="CX22" s="9"/>
      <c r="CY22" s="9"/>
      <c r="CZ22" s="9"/>
      <c r="DA22" s="9"/>
      <c r="DB22" s="9"/>
      <c r="DC22" s="30"/>
      <c r="DD22" s="30"/>
    </row>
    <row r="23" spans="1:108" ht="15.75" customHeight="1" x14ac:dyDescent="0.3">
      <c r="A23" s="5"/>
      <c r="B23" s="464"/>
      <c r="C23" s="7" t="s">
        <v>8</v>
      </c>
      <c r="D23" s="7" t="str">
        <f t="shared" si="1"/>
        <v>AP9</v>
      </c>
      <c r="E23" s="7">
        <v>9</v>
      </c>
      <c r="F23" s="8">
        <f t="shared" si="30"/>
        <v>1963.942249133728</v>
      </c>
      <c r="G23" s="12">
        <f t="shared" si="2"/>
        <v>2160.3364740471011</v>
      </c>
      <c r="H23" s="12">
        <f t="shared" si="3"/>
        <v>2258.5335865037869</v>
      </c>
      <c r="I23" s="12">
        <f t="shared" si="4"/>
        <v>2356.7306989604735</v>
      </c>
      <c r="J23" s="12">
        <f t="shared" si="5"/>
        <v>2454.9278114171598</v>
      </c>
      <c r="K23" s="12">
        <f t="shared" si="6"/>
        <v>2553.1249238738465</v>
      </c>
      <c r="L23" s="12">
        <f t="shared" si="7"/>
        <v>2985.1922186832667</v>
      </c>
      <c r="M23" s="12">
        <f t="shared" si="8"/>
        <v>3436.8989359840239</v>
      </c>
      <c r="O23" s="8">
        <f t="shared" si="36"/>
        <v>2663.5274368040778</v>
      </c>
      <c r="P23" s="23">
        <f t="shared" si="9"/>
        <v>0.3562147451020663</v>
      </c>
      <c r="Q23" s="12">
        <f t="shared" si="10"/>
        <v>2929.8801804844857</v>
      </c>
      <c r="R23" s="12">
        <f t="shared" si="11"/>
        <v>3063.0565523246892</v>
      </c>
      <c r="S23" s="12">
        <f t="shared" si="11"/>
        <v>3196.2329241648931</v>
      </c>
      <c r="T23" s="12">
        <f t="shared" si="11"/>
        <v>3329.4092960050971</v>
      </c>
      <c r="U23" s="12">
        <f t="shared" si="11"/>
        <v>3462.585667845301</v>
      </c>
      <c r="V23" s="12">
        <f t="shared" si="11"/>
        <v>4048.5617039421982</v>
      </c>
      <c r="W23" s="12">
        <f t="shared" si="11"/>
        <v>4661.1730144071362</v>
      </c>
      <c r="Y23" s="7">
        <f>SUMIF('BD Qtde Servidores Ativos'!$D:$D,$D:$D,'BD Qtde Servidores Ativos'!E:E)</f>
        <v>1</v>
      </c>
      <c r="Z23" s="7">
        <f>SUMIF('BD Qtde Servidores Ativos'!$D:$D,$D:$D,'BD Qtde Servidores Ativos'!F:F)</f>
        <v>0</v>
      </c>
      <c r="AA23" s="7">
        <f>SUMIF('BD Qtde Servidores Ativos'!$D:$D,$D:$D,'BD Qtde Servidores Ativos'!G:G)</f>
        <v>0</v>
      </c>
      <c r="AB23" s="7">
        <f>SUMIF('BD Qtde Servidores Ativos'!$D:$D,$D:$D,'BD Qtde Servidores Ativos'!H:H)</f>
        <v>0</v>
      </c>
      <c r="AC23" s="7">
        <f>SUMIF('BD Qtde Servidores Ativos'!$D:$D,$D:$D,'BD Qtde Servidores Ativos'!I:I)</f>
        <v>0</v>
      </c>
      <c r="AD23" s="7">
        <f>SUMIF('BD Qtde Servidores Ativos'!$D:$D,$D:$D,'BD Qtde Servidores Ativos'!J:J)</f>
        <v>0</v>
      </c>
      <c r="AE23" s="7">
        <f>SUMIF('BD Qtde Servidores Ativos'!$D:$D,$D:$D,'BD Qtde Servidores Ativos'!K:K)</f>
        <v>0</v>
      </c>
      <c r="AF23" s="7">
        <f>SUMIF('BD Qtde Servidores Ativos'!$D:$D,$D:$D,'BD Qtde Servidores Ativos'!L:L)</f>
        <v>0</v>
      </c>
      <c r="AG23" s="24">
        <f t="shared" si="12"/>
        <v>1</v>
      </c>
      <c r="AH23" s="25"/>
      <c r="AI23" s="25"/>
      <c r="AJ23" s="7">
        <f>SUMIF('BD Qtde Servidores Aposentados '!$D:$D,$D:$D,'BD Qtde Servidores Aposentados '!E:E)</f>
        <v>99</v>
      </c>
      <c r="AK23" s="7">
        <f>SUMIF('BD Qtde Servidores Aposentados '!$D:$D,$D:$D,'BD Qtde Servidores Aposentados '!F:F)</f>
        <v>2</v>
      </c>
      <c r="AL23" s="7">
        <f>SUMIF('BD Qtde Servidores Aposentados '!$D:$D,$D:$D,'BD Qtde Servidores Aposentados '!G:G)</f>
        <v>4</v>
      </c>
      <c r="AM23" s="7">
        <f>SUMIF('BD Qtde Servidores Aposentados '!$D:$D,$D:$D,'BD Qtde Servidores Aposentados '!H:H)</f>
        <v>2</v>
      </c>
      <c r="AN23" s="7">
        <f>SUMIF('BD Qtde Servidores Aposentados '!$D:$D,$D:$D,'BD Qtde Servidores Aposentados '!I:I)</f>
        <v>0</v>
      </c>
      <c r="AO23" s="7">
        <f>SUMIF('BD Qtde Servidores Aposentados '!$D:$D,$D:$D,'BD Qtde Servidores Aposentados '!J:J)</f>
        <v>0</v>
      </c>
      <c r="AP23" s="7">
        <f>SUMIF('BD Qtde Servidores Aposentados '!$D:$D,$D:$D,'BD Qtde Servidores Aposentados '!K:K)</f>
        <v>0</v>
      </c>
      <c r="AQ23" s="7">
        <f>SUMIF('BD Qtde Servidores Aposentados '!$D:$D,$D:$D,'BD Qtde Servidores Aposentados '!L:L)</f>
        <v>0</v>
      </c>
      <c r="AR23" s="24">
        <f t="shared" si="13"/>
        <v>107</v>
      </c>
      <c r="AS23" s="26"/>
      <c r="AT23" s="26"/>
      <c r="AU23" s="27">
        <f t="shared" ref="AU23:BB23" si="55">Y23*F23</f>
        <v>1963.942249133728</v>
      </c>
      <c r="AV23" s="27">
        <f t="shared" si="55"/>
        <v>0</v>
      </c>
      <c r="AW23" s="27">
        <f t="shared" si="55"/>
        <v>0</v>
      </c>
      <c r="AX23" s="27">
        <f t="shared" si="55"/>
        <v>0</v>
      </c>
      <c r="AY23" s="27">
        <f t="shared" si="55"/>
        <v>0</v>
      </c>
      <c r="AZ23" s="27">
        <f t="shared" si="55"/>
        <v>0</v>
      </c>
      <c r="BA23" s="27">
        <f t="shared" si="55"/>
        <v>0</v>
      </c>
      <c r="BB23" s="27">
        <f t="shared" si="55"/>
        <v>0</v>
      </c>
      <c r="BC23" s="28">
        <f t="shared" si="15"/>
        <v>1963.942249133728</v>
      </c>
      <c r="BF23" s="26"/>
      <c r="BG23" s="27">
        <f t="shared" ref="BG23:BN23" si="56">F23*AJ23</f>
        <v>194430.28266423906</v>
      </c>
      <c r="BH23" s="27">
        <f t="shared" si="56"/>
        <v>4320.6729480942022</v>
      </c>
      <c r="BI23" s="27">
        <f t="shared" si="56"/>
        <v>9034.1343460151475</v>
      </c>
      <c r="BJ23" s="27">
        <f t="shared" si="56"/>
        <v>4713.4613979209471</v>
      </c>
      <c r="BK23" s="27">
        <f t="shared" si="56"/>
        <v>0</v>
      </c>
      <c r="BL23" s="27">
        <f t="shared" si="56"/>
        <v>0</v>
      </c>
      <c r="BM23" s="27">
        <f t="shared" si="56"/>
        <v>0</v>
      </c>
      <c r="BN23" s="27">
        <f t="shared" si="56"/>
        <v>0</v>
      </c>
      <c r="BO23" s="28">
        <f t="shared" si="17"/>
        <v>212498.55135626934</v>
      </c>
      <c r="BS23" s="12">
        <f t="shared" si="33"/>
        <v>2663.5274368040778</v>
      </c>
      <c r="BT23" s="12">
        <f t="shared" ref="BT23:BZ23" si="57">Z23*Q23</f>
        <v>0</v>
      </c>
      <c r="BU23" s="12">
        <f t="shared" si="57"/>
        <v>0</v>
      </c>
      <c r="BV23" s="12">
        <f t="shared" si="57"/>
        <v>0</v>
      </c>
      <c r="BW23" s="12">
        <f t="shared" si="57"/>
        <v>0</v>
      </c>
      <c r="BX23" s="12">
        <f t="shared" si="57"/>
        <v>0</v>
      </c>
      <c r="BY23" s="12">
        <f t="shared" si="57"/>
        <v>0</v>
      </c>
      <c r="BZ23" s="12">
        <f t="shared" si="57"/>
        <v>0</v>
      </c>
      <c r="CA23" s="29">
        <f t="shared" si="19"/>
        <v>2663.5274368040778</v>
      </c>
      <c r="CB23" s="184">
        <f t="shared" si="35"/>
        <v>103.87757003535903</v>
      </c>
      <c r="CC23" s="9"/>
      <c r="CD23" s="12">
        <f>(Y23*'Quadro Resumo'!$L$9)*($O$109*10%)</f>
        <v>223.13854745579843</v>
      </c>
      <c r="CE23" s="12">
        <f>(Z23*'Quadro Resumo'!$L$9)*($O$109*15%)</f>
        <v>0</v>
      </c>
      <c r="CF23" s="12">
        <f>(AA23*'Quadro Resumo'!$L$9)*($O$109*10%)</f>
        <v>0</v>
      </c>
      <c r="CG23" s="12">
        <f>(AB23*'Quadro Resumo'!$L$9)*($O$109*5%)</f>
        <v>0</v>
      </c>
      <c r="CH23" s="12">
        <f>(AC23*'Quadro Resumo'!$L$9)*($O$109*5%)</f>
        <v>0</v>
      </c>
      <c r="CI23" s="12">
        <f>(AD23*'Quadro Resumo'!$L$9)*(O23*22%)</f>
        <v>0</v>
      </c>
      <c r="CJ23" s="12">
        <f>(AE23*'Quadro Resumo'!$L$9)*(O23*23%)</f>
        <v>0</v>
      </c>
      <c r="CK23" s="12">
        <v>0</v>
      </c>
      <c r="CL23" s="29">
        <f t="shared" si="20"/>
        <v>223.13854745579843</v>
      </c>
      <c r="CM23" s="9"/>
      <c r="CN23" s="9"/>
      <c r="CO23" s="12">
        <f t="shared" si="21"/>
        <v>263689.21624360367</v>
      </c>
      <c r="CP23" s="12">
        <f t="shared" si="22"/>
        <v>5859.7603609689713</v>
      </c>
      <c r="CQ23" s="12">
        <f t="shared" si="23"/>
        <v>12252.226209298757</v>
      </c>
      <c r="CR23" s="12">
        <f t="shared" si="24"/>
        <v>6392.4658483297862</v>
      </c>
      <c r="CS23" s="12">
        <f t="shared" si="25"/>
        <v>0</v>
      </c>
      <c r="CT23" s="12">
        <f t="shared" si="26"/>
        <v>0</v>
      </c>
      <c r="CU23" s="12">
        <f t="shared" si="27"/>
        <v>0</v>
      </c>
      <c r="CV23" s="12">
        <f t="shared" si="28"/>
        <v>0</v>
      </c>
      <c r="CW23" s="29">
        <f t="shared" si="29"/>
        <v>288193.66866220121</v>
      </c>
      <c r="CX23" s="9"/>
      <c r="CY23" s="9"/>
      <c r="CZ23" s="9"/>
      <c r="DA23" s="9"/>
      <c r="DB23" s="9"/>
      <c r="DC23" s="30"/>
      <c r="DD23" s="30"/>
    </row>
    <row r="24" spans="1:108" ht="15.75" customHeight="1" x14ac:dyDescent="0.3">
      <c r="A24" s="5"/>
      <c r="B24" s="464"/>
      <c r="C24" s="7" t="s">
        <v>8</v>
      </c>
      <c r="D24" s="7" t="str">
        <f t="shared" si="1"/>
        <v>AP10</v>
      </c>
      <c r="E24" s="7">
        <v>10</v>
      </c>
      <c r="F24" s="8">
        <f t="shared" si="30"/>
        <v>2040.5359968499431</v>
      </c>
      <c r="G24" s="12">
        <f t="shared" si="2"/>
        <v>2244.5895965349378</v>
      </c>
      <c r="H24" s="12">
        <f t="shared" si="3"/>
        <v>2346.6163963774343</v>
      </c>
      <c r="I24" s="12">
        <f t="shared" si="4"/>
        <v>2448.6431962199317</v>
      </c>
      <c r="J24" s="12">
        <f t="shared" si="5"/>
        <v>2550.6699960624287</v>
      </c>
      <c r="K24" s="12">
        <f t="shared" si="6"/>
        <v>2652.6967959049261</v>
      </c>
      <c r="L24" s="12">
        <f t="shared" si="7"/>
        <v>3101.6147152119133</v>
      </c>
      <c r="M24" s="12">
        <f t="shared" si="8"/>
        <v>3570.9379944874004</v>
      </c>
      <c r="O24" s="8">
        <f t="shared" si="36"/>
        <v>2767.4050068394367</v>
      </c>
      <c r="P24" s="23">
        <f t="shared" si="9"/>
        <v>0.35621474510206652</v>
      </c>
      <c r="Q24" s="12">
        <f t="shared" si="10"/>
        <v>3044.1455075233807</v>
      </c>
      <c r="R24" s="12">
        <f t="shared" si="11"/>
        <v>3182.515757865352</v>
      </c>
      <c r="S24" s="12">
        <f t="shared" si="11"/>
        <v>3320.8860082073238</v>
      </c>
      <c r="T24" s="12">
        <f t="shared" si="11"/>
        <v>3459.256258549296</v>
      </c>
      <c r="U24" s="12">
        <f t="shared" si="11"/>
        <v>3597.6265088912678</v>
      </c>
      <c r="V24" s="12">
        <f t="shared" si="11"/>
        <v>4206.4556103959439</v>
      </c>
      <c r="W24" s="12">
        <f t="shared" si="11"/>
        <v>4842.9587619690146</v>
      </c>
      <c r="Y24" s="7">
        <f>SUMIF('BD Qtde Servidores Ativos'!$D:$D,$D:$D,'BD Qtde Servidores Ativos'!E:E)</f>
        <v>2</v>
      </c>
      <c r="Z24" s="7">
        <f>SUMIF('BD Qtde Servidores Ativos'!$D:$D,$D:$D,'BD Qtde Servidores Ativos'!F:F)</f>
        <v>0</v>
      </c>
      <c r="AA24" s="7">
        <f>SUMIF('BD Qtde Servidores Ativos'!$D:$D,$D:$D,'BD Qtde Servidores Ativos'!G:G)</f>
        <v>0</v>
      </c>
      <c r="AB24" s="7">
        <f>SUMIF('BD Qtde Servidores Ativos'!$D:$D,$D:$D,'BD Qtde Servidores Ativos'!H:H)</f>
        <v>0</v>
      </c>
      <c r="AC24" s="7">
        <f>SUMIF('BD Qtde Servidores Ativos'!$D:$D,$D:$D,'BD Qtde Servidores Ativos'!I:I)</f>
        <v>1</v>
      </c>
      <c r="AD24" s="7">
        <f>SUMIF('BD Qtde Servidores Ativos'!$D:$D,$D:$D,'BD Qtde Servidores Ativos'!J:J)</f>
        <v>0</v>
      </c>
      <c r="AE24" s="7">
        <f>SUMIF('BD Qtde Servidores Ativos'!$D:$D,$D:$D,'BD Qtde Servidores Ativos'!K:K)</f>
        <v>0</v>
      </c>
      <c r="AF24" s="7">
        <f>SUMIF('BD Qtde Servidores Ativos'!$D:$D,$D:$D,'BD Qtde Servidores Ativos'!L:L)</f>
        <v>0</v>
      </c>
      <c r="AG24" s="24">
        <f t="shared" si="12"/>
        <v>3</v>
      </c>
      <c r="AH24" s="25"/>
      <c r="AI24" s="25"/>
      <c r="AJ24" s="7">
        <f>SUMIF('BD Qtde Servidores Aposentados '!$D:$D,$D:$D,'BD Qtde Servidores Aposentados '!E:E)</f>
        <v>97</v>
      </c>
      <c r="AK24" s="7">
        <f>SUMIF('BD Qtde Servidores Aposentados '!$D:$D,$D:$D,'BD Qtde Servidores Aposentados '!F:F)</f>
        <v>5</v>
      </c>
      <c r="AL24" s="7">
        <f>SUMIF('BD Qtde Servidores Aposentados '!$D:$D,$D:$D,'BD Qtde Servidores Aposentados '!G:G)</f>
        <v>3</v>
      </c>
      <c r="AM24" s="7">
        <f>SUMIF('BD Qtde Servidores Aposentados '!$D:$D,$D:$D,'BD Qtde Servidores Aposentados '!H:H)</f>
        <v>2</v>
      </c>
      <c r="AN24" s="7">
        <f>SUMIF('BD Qtde Servidores Aposentados '!$D:$D,$D:$D,'BD Qtde Servidores Aposentados '!I:I)</f>
        <v>0</v>
      </c>
      <c r="AO24" s="7">
        <f>SUMIF('BD Qtde Servidores Aposentados '!$D:$D,$D:$D,'BD Qtde Servidores Aposentados '!J:J)</f>
        <v>0</v>
      </c>
      <c r="AP24" s="7">
        <f>SUMIF('BD Qtde Servidores Aposentados '!$D:$D,$D:$D,'BD Qtde Servidores Aposentados '!K:K)</f>
        <v>0</v>
      </c>
      <c r="AQ24" s="7">
        <f>SUMIF('BD Qtde Servidores Aposentados '!$D:$D,$D:$D,'BD Qtde Servidores Aposentados '!L:L)</f>
        <v>0</v>
      </c>
      <c r="AR24" s="24">
        <f t="shared" si="13"/>
        <v>107</v>
      </c>
      <c r="AS24" s="26"/>
      <c r="AT24" s="26"/>
      <c r="AU24" s="27">
        <f t="shared" ref="AU24:BB24" si="58">Y24*F24</f>
        <v>4081.0719936998862</v>
      </c>
      <c r="AV24" s="27">
        <f t="shared" si="58"/>
        <v>0</v>
      </c>
      <c r="AW24" s="27">
        <f t="shared" si="58"/>
        <v>0</v>
      </c>
      <c r="AX24" s="27">
        <f t="shared" si="58"/>
        <v>0</v>
      </c>
      <c r="AY24" s="27">
        <f t="shared" si="58"/>
        <v>2550.6699960624287</v>
      </c>
      <c r="AZ24" s="27">
        <f t="shared" si="58"/>
        <v>0</v>
      </c>
      <c r="BA24" s="27">
        <f t="shared" si="58"/>
        <v>0</v>
      </c>
      <c r="BB24" s="27">
        <f t="shared" si="58"/>
        <v>0</v>
      </c>
      <c r="BC24" s="28">
        <f t="shared" si="15"/>
        <v>6631.7419897623149</v>
      </c>
      <c r="BF24" s="26"/>
      <c r="BG24" s="27">
        <f t="shared" ref="BG24:BN24" si="59">F24*AJ24</f>
        <v>197931.99169444447</v>
      </c>
      <c r="BH24" s="27">
        <f t="shared" si="59"/>
        <v>11222.947982674688</v>
      </c>
      <c r="BI24" s="27">
        <f t="shared" si="59"/>
        <v>7039.8491891323029</v>
      </c>
      <c r="BJ24" s="27">
        <f t="shared" si="59"/>
        <v>4897.2863924398634</v>
      </c>
      <c r="BK24" s="27">
        <f t="shared" si="59"/>
        <v>0</v>
      </c>
      <c r="BL24" s="27">
        <f t="shared" si="59"/>
        <v>0</v>
      </c>
      <c r="BM24" s="27">
        <f t="shared" si="59"/>
        <v>0</v>
      </c>
      <c r="BN24" s="27">
        <f t="shared" si="59"/>
        <v>0</v>
      </c>
      <c r="BO24" s="28">
        <f t="shared" si="17"/>
        <v>221092.07525869133</v>
      </c>
      <c r="BS24" s="12">
        <f t="shared" si="33"/>
        <v>5534.8100136788735</v>
      </c>
      <c r="BT24" s="12">
        <f t="shared" ref="BT24:BZ24" si="60">Z24*Q24</f>
        <v>0</v>
      </c>
      <c r="BU24" s="12">
        <f t="shared" si="60"/>
        <v>0</v>
      </c>
      <c r="BV24" s="12">
        <f t="shared" si="60"/>
        <v>0</v>
      </c>
      <c r="BW24" s="12">
        <f t="shared" si="60"/>
        <v>3459.256258549296</v>
      </c>
      <c r="BX24" s="12">
        <f t="shared" si="60"/>
        <v>0</v>
      </c>
      <c r="BY24" s="12">
        <f t="shared" si="60"/>
        <v>0</v>
      </c>
      <c r="BZ24" s="12">
        <f t="shared" si="60"/>
        <v>0</v>
      </c>
      <c r="CA24" s="29">
        <f t="shared" si="19"/>
        <v>8994.0662722281704</v>
      </c>
      <c r="CB24" s="184">
        <f t="shared" si="35"/>
        <v>350.76858461689864</v>
      </c>
      <c r="CC24" s="9"/>
      <c r="CD24" s="12">
        <f>(Y24*'Quadro Resumo'!$L$9)*($O$109*10%)</f>
        <v>446.27709491159686</v>
      </c>
      <c r="CE24" s="12">
        <f>(Z24*'Quadro Resumo'!$L$9)*($O$109*15%)</f>
        <v>0</v>
      </c>
      <c r="CF24" s="12">
        <f>(AA24*'Quadro Resumo'!$L$9)*($O$109*10%)</f>
        <v>0</v>
      </c>
      <c r="CG24" s="12">
        <f>(AB24*'Quadro Resumo'!$L$9)*($O$109*5%)</f>
        <v>0</v>
      </c>
      <c r="CH24" s="12">
        <f>(AC24*'Quadro Resumo'!$L$9)*($O$109*5%)</f>
        <v>111.56927372789922</v>
      </c>
      <c r="CI24" s="12">
        <f>(AD24*'Quadro Resumo'!$L$9)*(O24*22%)</f>
        <v>0</v>
      </c>
      <c r="CJ24" s="12">
        <f>(AE24*'Quadro Resumo'!$L$9)*(O24*23%)</f>
        <v>0</v>
      </c>
      <c r="CK24" s="12">
        <v>0</v>
      </c>
      <c r="CL24" s="29">
        <f t="shared" si="20"/>
        <v>557.84636863949606</v>
      </c>
      <c r="CM24" s="9"/>
      <c r="CN24" s="9"/>
      <c r="CO24" s="12">
        <f t="shared" si="21"/>
        <v>268438.28566342534</v>
      </c>
      <c r="CP24" s="12">
        <f t="shared" si="22"/>
        <v>15220.727537616904</v>
      </c>
      <c r="CQ24" s="12">
        <f t="shared" si="23"/>
        <v>9547.5472735960557</v>
      </c>
      <c r="CR24" s="12">
        <f t="shared" si="24"/>
        <v>6641.7720164146476</v>
      </c>
      <c r="CS24" s="12">
        <f t="shared" si="25"/>
        <v>0</v>
      </c>
      <c r="CT24" s="12">
        <f t="shared" si="26"/>
        <v>0</v>
      </c>
      <c r="CU24" s="12">
        <f t="shared" si="27"/>
        <v>0</v>
      </c>
      <c r="CV24" s="12">
        <f t="shared" si="28"/>
        <v>0</v>
      </c>
      <c r="CW24" s="29">
        <f t="shared" si="29"/>
        <v>299848.33249105298</v>
      </c>
      <c r="CX24" s="9"/>
      <c r="CY24" s="9"/>
      <c r="CZ24" s="9"/>
      <c r="DA24" s="9"/>
      <c r="DB24" s="9"/>
      <c r="DC24" s="30"/>
      <c r="DD24" s="30"/>
    </row>
    <row r="25" spans="1:108" ht="15.75" customHeight="1" x14ac:dyDescent="0.3">
      <c r="A25" s="5"/>
      <c r="B25" s="464"/>
      <c r="C25" s="7" t="s">
        <v>8</v>
      </c>
      <c r="D25" s="7" t="str">
        <f t="shared" si="1"/>
        <v>AP11</v>
      </c>
      <c r="E25" s="7">
        <v>11</v>
      </c>
      <c r="F25" s="8">
        <f t="shared" si="30"/>
        <v>2120.1169007270905</v>
      </c>
      <c r="G25" s="12">
        <f t="shared" si="2"/>
        <v>2332.1285907997999</v>
      </c>
      <c r="H25" s="12">
        <f t="shared" si="3"/>
        <v>2438.1344358361539</v>
      </c>
      <c r="I25" s="12">
        <f t="shared" si="4"/>
        <v>2544.1402808725084</v>
      </c>
      <c r="J25" s="12">
        <f t="shared" si="5"/>
        <v>2650.1461259088633</v>
      </c>
      <c r="K25" s="12">
        <f t="shared" si="6"/>
        <v>2756.1519709452177</v>
      </c>
      <c r="L25" s="12">
        <f t="shared" si="7"/>
        <v>3222.5776891051778</v>
      </c>
      <c r="M25" s="12">
        <f t="shared" si="8"/>
        <v>3710.2045762724083</v>
      </c>
      <c r="O25" s="8">
        <f t="shared" si="36"/>
        <v>2875.3338021061745</v>
      </c>
      <c r="P25" s="23">
        <f t="shared" si="9"/>
        <v>0.35621474510206652</v>
      </c>
      <c r="Q25" s="12">
        <f t="shared" si="10"/>
        <v>3162.8671823167924</v>
      </c>
      <c r="R25" s="12">
        <f t="shared" si="11"/>
        <v>3306.6338724221005</v>
      </c>
      <c r="S25" s="12">
        <f t="shared" si="11"/>
        <v>3450.4005625274094</v>
      </c>
      <c r="T25" s="12">
        <f t="shared" si="11"/>
        <v>3594.1672526327184</v>
      </c>
      <c r="U25" s="12">
        <f t="shared" si="11"/>
        <v>3737.9339427380269</v>
      </c>
      <c r="V25" s="12">
        <f t="shared" si="11"/>
        <v>4370.5073792013854</v>
      </c>
      <c r="W25" s="12">
        <f t="shared" si="11"/>
        <v>5031.8341536858052</v>
      </c>
      <c r="Y25" s="7">
        <f>SUMIF('BD Qtde Servidores Ativos'!$D:$D,$D:$D,'BD Qtde Servidores Ativos'!E:E)</f>
        <v>0</v>
      </c>
      <c r="Z25" s="7">
        <f>SUMIF('BD Qtde Servidores Ativos'!$D:$D,$D:$D,'BD Qtde Servidores Ativos'!F:F)</f>
        <v>0</v>
      </c>
      <c r="AA25" s="7">
        <f>SUMIF('BD Qtde Servidores Ativos'!$D:$D,$D:$D,'BD Qtde Servidores Ativos'!G:G)</f>
        <v>0</v>
      </c>
      <c r="AB25" s="7">
        <f>SUMIF('BD Qtde Servidores Ativos'!$D:$D,$D:$D,'BD Qtde Servidores Ativos'!H:H)</f>
        <v>0</v>
      </c>
      <c r="AC25" s="7">
        <f>SUMIF('BD Qtde Servidores Ativos'!$D:$D,$D:$D,'BD Qtde Servidores Ativos'!I:I)</f>
        <v>0</v>
      </c>
      <c r="AD25" s="7">
        <f>SUMIF('BD Qtde Servidores Ativos'!$D:$D,$D:$D,'BD Qtde Servidores Ativos'!J:J)</f>
        <v>0</v>
      </c>
      <c r="AE25" s="7">
        <f>SUMIF('BD Qtde Servidores Ativos'!$D:$D,$D:$D,'BD Qtde Servidores Ativos'!K:K)</f>
        <v>0</v>
      </c>
      <c r="AF25" s="7">
        <f>SUMIF('BD Qtde Servidores Ativos'!$D:$D,$D:$D,'BD Qtde Servidores Ativos'!L:L)</f>
        <v>0</v>
      </c>
      <c r="AG25" s="24">
        <f t="shared" si="12"/>
        <v>0</v>
      </c>
      <c r="AH25" s="25"/>
      <c r="AI25" s="25"/>
      <c r="AJ25" s="7">
        <f>SUMIF('BD Qtde Servidores Aposentados '!$D:$D,$D:$D,'BD Qtde Servidores Aposentados '!E:E)</f>
        <v>119</v>
      </c>
      <c r="AK25" s="7">
        <f>SUMIF('BD Qtde Servidores Aposentados '!$D:$D,$D:$D,'BD Qtde Servidores Aposentados '!F:F)</f>
        <v>2</v>
      </c>
      <c r="AL25" s="7">
        <f>SUMIF('BD Qtde Servidores Aposentados '!$D:$D,$D:$D,'BD Qtde Servidores Aposentados '!G:G)</f>
        <v>5</v>
      </c>
      <c r="AM25" s="7">
        <f>SUMIF('BD Qtde Servidores Aposentados '!$D:$D,$D:$D,'BD Qtde Servidores Aposentados '!H:H)</f>
        <v>3</v>
      </c>
      <c r="AN25" s="7">
        <f>SUMIF('BD Qtde Servidores Aposentados '!$D:$D,$D:$D,'BD Qtde Servidores Aposentados '!I:I)</f>
        <v>0</v>
      </c>
      <c r="AO25" s="7">
        <f>SUMIF('BD Qtde Servidores Aposentados '!$D:$D,$D:$D,'BD Qtde Servidores Aposentados '!J:J)</f>
        <v>0</v>
      </c>
      <c r="AP25" s="7">
        <f>SUMIF('BD Qtde Servidores Aposentados '!$D:$D,$D:$D,'BD Qtde Servidores Aposentados '!K:K)</f>
        <v>0</v>
      </c>
      <c r="AQ25" s="7">
        <f>SUMIF('BD Qtde Servidores Aposentados '!$D:$D,$D:$D,'BD Qtde Servidores Aposentados '!L:L)</f>
        <v>0</v>
      </c>
      <c r="AR25" s="24">
        <f t="shared" si="13"/>
        <v>129</v>
      </c>
      <c r="AS25" s="26"/>
      <c r="AT25" s="26"/>
      <c r="AU25" s="27">
        <f t="shared" ref="AU25:BB25" si="61">Y25*F25</f>
        <v>0</v>
      </c>
      <c r="AV25" s="27">
        <f t="shared" si="61"/>
        <v>0</v>
      </c>
      <c r="AW25" s="27">
        <f t="shared" si="61"/>
        <v>0</v>
      </c>
      <c r="AX25" s="27">
        <f t="shared" si="61"/>
        <v>0</v>
      </c>
      <c r="AY25" s="27">
        <f t="shared" si="61"/>
        <v>0</v>
      </c>
      <c r="AZ25" s="27">
        <f t="shared" si="61"/>
        <v>0</v>
      </c>
      <c r="BA25" s="27">
        <f t="shared" si="61"/>
        <v>0</v>
      </c>
      <c r="BB25" s="27">
        <f t="shared" si="61"/>
        <v>0</v>
      </c>
      <c r="BC25" s="28">
        <f t="shared" si="15"/>
        <v>0</v>
      </c>
      <c r="BF25" s="26"/>
      <c r="BG25" s="27">
        <f t="shared" ref="BG25:BN25" si="62">F25*AJ25</f>
        <v>252293.91118652376</v>
      </c>
      <c r="BH25" s="27">
        <f t="shared" si="62"/>
        <v>4664.2571815995998</v>
      </c>
      <c r="BI25" s="27">
        <f t="shared" si="62"/>
        <v>12190.672179180769</v>
      </c>
      <c r="BJ25" s="27">
        <f t="shared" si="62"/>
        <v>7632.4208426175246</v>
      </c>
      <c r="BK25" s="27">
        <f t="shared" si="62"/>
        <v>0</v>
      </c>
      <c r="BL25" s="27">
        <f t="shared" si="62"/>
        <v>0</v>
      </c>
      <c r="BM25" s="27">
        <f t="shared" si="62"/>
        <v>0</v>
      </c>
      <c r="BN25" s="27">
        <f t="shared" si="62"/>
        <v>0</v>
      </c>
      <c r="BO25" s="28">
        <f t="shared" si="17"/>
        <v>276781.26138992165</v>
      </c>
      <c r="BS25" s="12">
        <f t="shared" si="33"/>
        <v>0</v>
      </c>
      <c r="BT25" s="12">
        <f t="shared" ref="BT25:BZ25" si="63">Z25*Q25</f>
        <v>0</v>
      </c>
      <c r="BU25" s="12">
        <f t="shared" si="63"/>
        <v>0</v>
      </c>
      <c r="BV25" s="12">
        <f t="shared" si="63"/>
        <v>0</v>
      </c>
      <c r="BW25" s="12">
        <f t="shared" si="63"/>
        <v>0</v>
      </c>
      <c r="BX25" s="12">
        <f t="shared" si="63"/>
        <v>0</v>
      </c>
      <c r="BY25" s="12">
        <f t="shared" si="63"/>
        <v>0</v>
      </c>
      <c r="BZ25" s="12">
        <f t="shared" si="63"/>
        <v>0</v>
      </c>
      <c r="CA25" s="29">
        <f t="shared" si="19"/>
        <v>0</v>
      </c>
      <c r="CB25" s="184">
        <f t="shared" si="35"/>
        <v>0</v>
      </c>
      <c r="CC25" s="9"/>
      <c r="CD25" s="12">
        <f>(Y25*'Quadro Resumo'!$L$9)*($O$109*10%)</f>
        <v>0</v>
      </c>
      <c r="CE25" s="12">
        <f>(Z25*'Quadro Resumo'!$L$9)*($O$109*15%)</f>
        <v>0</v>
      </c>
      <c r="CF25" s="12">
        <f>(AA25*'Quadro Resumo'!$L$9)*($O$109*10%)</f>
        <v>0</v>
      </c>
      <c r="CG25" s="12">
        <f>(AB25*'Quadro Resumo'!$L$9)*($O$109*5%)</f>
        <v>0</v>
      </c>
      <c r="CH25" s="12">
        <f>(AC25*'Quadro Resumo'!$L$9)*($O$109*5%)</f>
        <v>0</v>
      </c>
      <c r="CI25" s="12">
        <f>(AD25*'Quadro Resumo'!$L$9)*(O25*22%)</f>
        <v>0</v>
      </c>
      <c r="CJ25" s="12">
        <f>(AE25*'Quadro Resumo'!$L$9)*(O25*23%)</f>
        <v>0</v>
      </c>
      <c r="CK25" s="12">
        <v>0</v>
      </c>
      <c r="CL25" s="29">
        <f t="shared" si="20"/>
        <v>0</v>
      </c>
      <c r="CM25" s="9"/>
      <c r="CN25" s="9"/>
      <c r="CO25" s="12">
        <f t="shared" si="21"/>
        <v>342164.72245063476</v>
      </c>
      <c r="CP25" s="12">
        <f t="shared" si="22"/>
        <v>6325.7343646335848</v>
      </c>
      <c r="CQ25" s="12">
        <f t="shared" si="23"/>
        <v>16533.169362110501</v>
      </c>
      <c r="CR25" s="12">
        <f t="shared" si="24"/>
        <v>10351.201687582228</v>
      </c>
      <c r="CS25" s="12">
        <f t="shared" si="25"/>
        <v>0</v>
      </c>
      <c r="CT25" s="12">
        <f t="shared" si="26"/>
        <v>0</v>
      </c>
      <c r="CU25" s="12">
        <f t="shared" si="27"/>
        <v>0</v>
      </c>
      <c r="CV25" s="12">
        <f t="shared" si="28"/>
        <v>0</v>
      </c>
      <c r="CW25" s="29">
        <f t="shared" si="29"/>
        <v>375374.82786496106</v>
      </c>
      <c r="CX25" s="9"/>
      <c r="CY25" s="9"/>
      <c r="CZ25" s="9"/>
      <c r="DA25" s="9"/>
      <c r="DB25" s="9"/>
      <c r="DC25" s="30"/>
      <c r="DD25" s="30"/>
    </row>
    <row r="26" spans="1:108" ht="15.75" customHeight="1" x14ac:dyDescent="0.3">
      <c r="A26" s="5"/>
      <c r="B26" s="464"/>
      <c r="C26" s="7" t="s">
        <v>8</v>
      </c>
      <c r="D26" s="7" t="str">
        <f t="shared" si="1"/>
        <v>AP12</v>
      </c>
      <c r="E26" s="7">
        <v>12</v>
      </c>
      <c r="F26" s="8">
        <f t="shared" si="30"/>
        <v>2202.8014598554469</v>
      </c>
      <c r="G26" s="12">
        <f t="shared" si="2"/>
        <v>2423.0816058409919</v>
      </c>
      <c r="H26" s="12">
        <f t="shared" si="3"/>
        <v>2533.2216788337637</v>
      </c>
      <c r="I26" s="12">
        <f t="shared" si="4"/>
        <v>2643.361751826536</v>
      </c>
      <c r="J26" s="12">
        <f t="shared" si="5"/>
        <v>2753.5018248193087</v>
      </c>
      <c r="K26" s="12">
        <f t="shared" si="6"/>
        <v>2863.641897812081</v>
      </c>
      <c r="L26" s="12">
        <f t="shared" si="7"/>
        <v>3348.2582189802793</v>
      </c>
      <c r="M26" s="12">
        <f t="shared" si="8"/>
        <v>3854.9025547470319</v>
      </c>
      <c r="O26" s="8">
        <f t="shared" si="36"/>
        <v>2987.4718203883149</v>
      </c>
      <c r="P26" s="23">
        <f t="shared" si="9"/>
        <v>0.35621474510206652</v>
      </c>
      <c r="Q26" s="12">
        <f t="shared" si="10"/>
        <v>3286.2190024271467</v>
      </c>
      <c r="R26" s="12">
        <f t="shared" si="11"/>
        <v>3435.5925934465618</v>
      </c>
      <c r="S26" s="12">
        <f t="shared" si="11"/>
        <v>3584.9661844659777</v>
      </c>
      <c r="T26" s="12">
        <f t="shared" si="11"/>
        <v>3734.3397754853936</v>
      </c>
      <c r="U26" s="12">
        <f t="shared" si="11"/>
        <v>3883.7133665048095</v>
      </c>
      <c r="V26" s="12">
        <f t="shared" si="11"/>
        <v>4540.9571669902389</v>
      </c>
      <c r="W26" s="12">
        <f t="shared" si="11"/>
        <v>5228.0756856795506</v>
      </c>
      <c r="Y26" s="7">
        <f>SUMIF('BD Qtde Servidores Ativos'!$D:$D,$D:$D,'BD Qtde Servidores Ativos'!E:E)</f>
        <v>3</v>
      </c>
      <c r="Z26" s="7">
        <f>SUMIF('BD Qtde Servidores Ativos'!$D:$D,$D:$D,'BD Qtde Servidores Ativos'!F:F)</f>
        <v>0</v>
      </c>
      <c r="AA26" s="7">
        <f>SUMIF('BD Qtde Servidores Ativos'!$D:$D,$D:$D,'BD Qtde Servidores Ativos'!G:G)</f>
        <v>0</v>
      </c>
      <c r="AB26" s="7">
        <f>SUMIF('BD Qtde Servidores Ativos'!$D:$D,$D:$D,'BD Qtde Servidores Ativos'!H:H)</f>
        <v>2</v>
      </c>
      <c r="AC26" s="7">
        <f>SUMIF('BD Qtde Servidores Ativos'!$D:$D,$D:$D,'BD Qtde Servidores Ativos'!I:I)</f>
        <v>1</v>
      </c>
      <c r="AD26" s="7">
        <f>SUMIF('BD Qtde Servidores Ativos'!$D:$D,$D:$D,'BD Qtde Servidores Ativos'!J:J)</f>
        <v>0</v>
      </c>
      <c r="AE26" s="7">
        <f>SUMIF('BD Qtde Servidores Ativos'!$D:$D,$D:$D,'BD Qtde Servidores Ativos'!K:K)</f>
        <v>0</v>
      </c>
      <c r="AF26" s="7">
        <f>SUMIF('BD Qtde Servidores Ativos'!$D:$D,$D:$D,'BD Qtde Servidores Ativos'!L:L)</f>
        <v>0</v>
      </c>
      <c r="AG26" s="24">
        <f t="shared" si="12"/>
        <v>6</v>
      </c>
      <c r="AH26" s="25"/>
      <c r="AI26" s="25"/>
      <c r="AJ26" s="7">
        <f>SUMIF('BD Qtde Servidores Aposentados '!$D:$D,$D:$D,'BD Qtde Servidores Aposentados '!E:E)</f>
        <v>133</v>
      </c>
      <c r="AK26" s="7">
        <f>SUMIF('BD Qtde Servidores Aposentados '!$D:$D,$D:$D,'BD Qtde Servidores Aposentados '!F:F)</f>
        <v>9</v>
      </c>
      <c r="AL26" s="7">
        <f>SUMIF('BD Qtde Servidores Aposentados '!$D:$D,$D:$D,'BD Qtde Servidores Aposentados '!G:G)</f>
        <v>1</v>
      </c>
      <c r="AM26" s="7">
        <f>SUMIF('BD Qtde Servidores Aposentados '!$D:$D,$D:$D,'BD Qtde Servidores Aposentados '!H:H)</f>
        <v>2</v>
      </c>
      <c r="AN26" s="7">
        <f>SUMIF('BD Qtde Servidores Aposentados '!$D:$D,$D:$D,'BD Qtde Servidores Aposentados '!I:I)</f>
        <v>0</v>
      </c>
      <c r="AO26" s="7">
        <f>SUMIF('BD Qtde Servidores Aposentados '!$D:$D,$D:$D,'BD Qtde Servidores Aposentados '!J:J)</f>
        <v>1</v>
      </c>
      <c r="AP26" s="7">
        <f>SUMIF('BD Qtde Servidores Aposentados '!$D:$D,$D:$D,'BD Qtde Servidores Aposentados '!K:K)</f>
        <v>0</v>
      </c>
      <c r="AQ26" s="7">
        <f>SUMIF('BD Qtde Servidores Aposentados '!$D:$D,$D:$D,'BD Qtde Servidores Aposentados '!L:L)</f>
        <v>0</v>
      </c>
      <c r="AR26" s="24">
        <f t="shared" si="13"/>
        <v>146</v>
      </c>
      <c r="AS26" s="26"/>
      <c r="AT26" s="26"/>
      <c r="AU26" s="27">
        <f t="shared" ref="AU26:BB26" si="64">Y26*F26</f>
        <v>6608.4043795663401</v>
      </c>
      <c r="AV26" s="27">
        <f t="shared" si="64"/>
        <v>0</v>
      </c>
      <c r="AW26" s="27">
        <f t="shared" si="64"/>
        <v>0</v>
      </c>
      <c r="AX26" s="27">
        <f t="shared" si="64"/>
        <v>5286.7235036530719</v>
      </c>
      <c r="AY26" s="27">
        <f t="shared" si="64"/>
        <v>2753.5018248193087</v>
      </c>
      <c r="AZ26" s="27">
        <f t="shared" si="64"/>
        <v>0</v>
      </c>
      <c r="BA26" s="27">
        <f t="shared" si="64"/>
        <v>0</v>
      </c>
      <c r="BB26" s="27">
        <f t="shared" si="64"/>
        <v>0</v>
      </c>
      <c r="BC26" s="28">
        <f t="shared" si="15"/>
        <v>14648.629708038719</v>
      </c>
      <c r="BF26" s="26"/>
      <c r="BG26" s="27">
        <f t="shared" ref="BG26:BN26" si="65">F26*AJ26</f>
        <v>292972.59416077443</v>
      </c>
      <c r="BH26" s="27">
        <f t="shared" si="65"/>
        <v>21807.734452568926</v>
      </c>
      <c r="BI26" s="27">
        <f t="shared" si="65"/>
        <v>2533.2216788337637</v>
      </c>
      <c r="BJ26" s="27">
        <f t="shared" si="65"/>
        <v>5286.7235036530719</v>
      </c>
      <c r="BK26" s="27">
        <f t="shared" si="65"/>
        <v>0</v>
      </c>
      <c r="BL26" s="27">
        <f t="shared" si="65"/>
        <v>2863.641897812081</v>
      </c>
      <c r="BM26" s="27">
        <f t="shared" si="65"/>
        <v>0</v>
      </c>
      <c r="BN26" s="27">
        <f t="shared" si="65"/>
        <v>0</v>
      </c>
      <c r="BO26" s="28">
        <f t="shared" si="17"/>
        <v>325463.91569364228</v>
      </c>
      <c r="BS26" s="12">
        <f t="shared" si="33"/>
        <v>8962.4154611649446</v>
      </c>
      <c r="BT26" s="12">
        <f t="shared" ref="BT26:BZ26" si="66">Z26*Q26</f>
        <v>0</v>
      </c>
      <c r="BU26" s="12">
        <f t="shared" si="66"/>
        <v>0</v>
      </c>
      <c r="BV26" s="12">
        <f t="shared" si="66"/>
        <v>7169.9323689319554</v>
      </c>
      <c r="BW26" s="12">
        <f t="shared" si="66"/>
        <v>3734.3397754853936</v>
      </c>
      <c r="BX26" s="12">
        <f t="shared" si="66"/>
        <v>0</v>
      </c>
      <c r="BY26" s="12">
        <f t="shared" si="66"/>
        <v>0</v>
      </c>
      <c r="BZ26" s="12">
        <f t="shared" si="66"/>
        <v>0</v>
      </c>
      <c r="CA26" s="29">
        <f t="shared" si="19"/>
        <v>19866.687605582294</v>
      </c>
      <c r="CB26" s="184">
        <f t="shared" si="35"/>
        <v>774.80081661770942</v>
      </c>
      <c r="CC26" s="9"/>
      <c r="CD26" s="12">
        <f>(Y26*'Quadro Resumo'!$L$9)*($O$109*10%)</f>
        <v>669.41564236739532</v>
      </c>
      <c r="CE26" s="12">
        <f>(Z26*'Quadro Resumo'!$L$9)*($O$109*15%)</f>
        <v>0</v>
      </c>
      <c r="CF26" s="12">
        <f>(AA26*'Quadro Resumo'!$L$9)*($O$109*10%)</f>
        <v>0</v>
      </c>
      <c r="CG26" s="12">
        <f>(AB26*'Quadro Resumo'!$L$9)*($O$109*5%)</f>
        <v>223.13854745579843</v>
      </c>
      <c r="CH26" s="12">
        <f>(AC26*'Quadro Resumo'!$L$9)*($O$109*5%)</f>
        <v>111.56927372789922</v>
      </c>
      <c r="CI26" s="12">
        <f>(AD26*'Quadro Resumo'!$L$9)*(O26*22%)</f>
        <v>0</v>
      </c>
      <c r="CJ26" s="12">
        <f>(AE26*'Quadro Resumo'!$L$9)*(O26*23%)</f>
        <v>0</v>
      </c>
      <c r="CK26" s="12">
        <v>0</v>
      </c>
      <c r="CL26" s="29">
        <f t="shared" si="20"/>
        <v>1004.123463551093</v>
      </c>
      <c r="CM26" s="9"/>
      <c r="CN26" s="9"/>
      <c r="CO26" s="12">
        <f t="shared" si="21"/>
        <v>397333.75211164588</v>
      </c>
      <c r="CP26" s="12">
        <f t="shared" si="22"/>
        <v>29575.971021844322</v>
      </c>
      <c r="CQ26" s="12">
        <f t="shared" si="23"/>
        <v>3435.5925934465618</v>
      </c>
      <c r="CR26" s="12">
        <f t="shared" si="24"/>
        <v>7169.9323689319554</v>
      </c>
      <c r="CS26" s="12">
        <f t="shared" si="25"/>
        <v>0</v>
      </c>
      <c r="CT26" s="12">
        <f t="shared" si="26"/>
        <v>3883.7133665048095</v>
      </c>
      <c r="CU26" s="12">
        <f t="shared" si="27"/>
        <v>0</v>
      </c>
      <c r="CV26" s="12">
        <f t="shared" si="28"/>
        <v>0</v>
      </c>
      <c r="CW26" s="29">
        <f t="shared" si="29"/>
        <v>441398.9614623735</v>
      </c>
      <c r="CX26" s="9"/>
      <c r="CY26" s="9"/>
      <c r="CZ26" s="9"/>
      <c r="DA26" s="9"/>
      <c r="DB26" s="9"/>
      <c r="DC26" s="30"/>
      <c r="DD26" s="30"/>
    </row>
    <row r="27" spans="1:108" ht="15.75" customHeight="1" x14ac:dyDescent="0.3">
      <c r="A27" s="5"/>
      <c r="B27" s="464"/>
      <c r="C27" s="7" t="s">
        <v>8</v>
      </c>
      <c r="D27" s="7" t="str">
        <f t="shared" si="1"/>
        <v>AP13</v>
      </c>
      <c r="E27" s="7">
        <v>13</v>
      </c>
      <c r="F27" s="8">
        <f t="shared" si="30"/>
        <v>2288.7107167898093</v>
      </c>
      <c r="G27" s="12">
        <f t="shared" si="2"/>
        <v>2517.5817884687904</v>
      </c>
      <c r="H27" s="12">
        <f t="shared" si="3"/>
        <v>2632.0173243082804</v>
      </c>
      <c r="I27" s="12">
        <f t="shared" si="4"/>
        <v>2746.4528601477709</v>
      </c>
      <c r="J27" s="12">
        <f t="shared" si="5"/>
        <v>2860.8883959872619</v>
      </c>
      <c r="K27" s="12">
        <f t="shared" si="6"/>
        <v>2975.3239318267524</v>
      </c>
      <c r="L27" s="12">
        <f t="shared" si="7"/>
        <v>3478.8402895205104</v>
      </c>
      <c r="M27" s="12">
        <f t="shared" si="8"/>
        <v>4005.2437543821661</v>
      </c>
      <c r="O27" s="8">
        <f t="shared" si="36"/>
        <v>3103.9832213834588</v>
      </c>
      <c r="P27" s="23">
        <f t="shared" si="9"/>
        <v>0.3562147451020663</v>
      </c>
      <c r="Q27" s="12">
        <f t="shared" si="10"/>
        <v>3414.3815435218048</v>
      </c>
      <c r="R27" s="12">
        <f t="shared" si="11"/>
        <v>3569.5807045909773</v>
      </c>
      <c r="S27" s="12">
        <f t="shared" si="11"/>
        <v>3724.7798656601503</v>
      </c>
      <c r="T27" s="12">
        <f t="shared" si="11"/>
        <v>3879.9790267293238</v>
      </c>
      <c r="U27" s="12">
        <f t="shared" si="11"/>
        <v>4035.1781877984968</v>
      </c>
      <c r="V27" s="12">
        <f t="shared" si="11"/>
        <v>4718.0544965028575</v>
      </c>
      <c r="W27" s="12">
        <f t="shared" si="11"/>
        <v>5431.9706374210527</v>
      </c>
      <c r="Y27" s="7">
        <f>SUMIF('BD Qtde Servidores Ativos'!$D:$D,$D:$D,'BD Qtde Servidores Ativos'!E:E)</f>
        <v>3</v>
      </c>
      <c r="Z27" s="7">
        <f>SUMIF('BD Qtde Servidores Ativos'!$D:$D,$D:$D,'BD Qtde Servidores Ativos'!F:F)</f>
        <v>0</v>
      </c>
      <c r="AA27" s="7">
        <f>SUMIF('BD Qtde Servidores Ativos'!$D:$D,$D:$D,'BD Qtde Servidores Ativos'!G:G)</f>
        <v>0</v>
      </c>
      <c r="AB27" s="7">
        <f>SUMIF('BD Qtde Servidores Ativos'!$D:$D,$D:$D,'BD Qtde Servidores Ativos'!H:H)</f>
        <v>1</v>
      </c>
      <c r="AC27" s="7">
        <f>SUMIF('BD Qtde Servidores Ativos'!$D:$D,$D:$D,'BD Qtde Servidores Ativos'!I:I)</f>
        <v>1</v>
      </c>
      <c r="AD27" s="7">
        <f>SUMIF('BD Qtde Servidores Ativos'!$D:$D,$D:$D,'BD Qtde Servidores Ativos'!J:J)</f>
        <v>0</v>
      </c>
      <c r="AE27" s="7">
        <f>SUMIF('BD Qtde Servidores Ativos'!$D:$D,$D:$D,'BD Qtde Servidores Ativos'!K:K)</f>
        <v>1</v>
      </c>
      <c r="AF27" s="7">
        <f>SUMIF('BD Qtde Servidores Ativos'!$D:$D,$D:$D,'BD Qtde Servidores Ativos'!L:L)</f>
        <v>0</v>
      </c>
      <c r="AG27" s="24">
        <f t="shared" si="12"/>
        <v>6</v>
      </c>
      <c r="AH27" s="25"/>
      <c r="AI27" s="25"/>
      <c r="AJ27" s="7">
        <f>SUMIF('BD Qtde Servidores Aposentados '!$D:$D,$D:$D,'BD Qtde Servidores Aposentados '!E:E)</f>
        <v>143</v>
      </c>
      <c r="AK27" s="7">
        <f>SUMIF('BD Qtde Servidores Aposentados '!$D:$D,$D:$D,'BD Qtde Servidores Aposentados '!F:F)</f>
        <v>5</v>
      </c>
      <c r="AL27" s="7">
        <f>SUMIF('BD Qtde Servidores Aposentados '!$D:$D,$D:$D,'BD Qtde Servidores Aposentados '!G:G)</f>
        <v>8</v>
      </c>
      <c r="AM27" s="7">
        <f>SUMIF('BD Qtde Servidores Aposentados '!$D:$D,$D:$D,'BD Qtde Servidores Aposentados '!H:H)</f>
        <v>4</v>
      </c>
      <c r="AN27" s="7">
        <f>SUMIF('BD Qtde Servidores Aposentados '!$D:$D,$D:$D,'BD Qtde Servidores Aposentados '!I:I)</f>
        <v>0</v>
      </c>
      <c r="AO27" s="7">
        <f>SUMIF('BD Qtde Servidores Aposentados '!$D:$D,$D:$D,'BD Qtde Servidores Aposentados '!J:J)</f>
        <v>0</v>
      </c>
      <c r="AP27" s="7">
        <f>SUMIF('BD Qtde Servidores Aposentados '!$D:$D,$D:$D,'BD Qtde Servidores Aposentados '!K:K)</f>
        <v>0</v>
      </c>
      <c r="AQ27" s="7">
        <f>SUMIF('BD Qtde Servidores Aposentados '!$D:$D,$D:$D,'BD Qtde Servidores Aposentados '!L:L)</f>
        <v>0</v>
      </c>
      <c r="AR27" s="24">
        <f t="shared" si="13"/>
        <v>160</v>
      </c>
      <c r="AS27" s="26"/>
      <c r="AT27" s="26"/>
      <c r="AU27" s="27">
        <f t="shared" ref="AU27:BB27" si="67">Y27*F27</f>
        <v>6866.132150369428</v>
      </c>
      <c r="AV27" s="27">
        <f t="shared" si="67"/>
        <v>0</v>
      </c>
      <c r="AW27" s="27">
        <f t="shared" si="67"/>
        <v>0</v>
      </c>
      <c r="AX27" s="27">
        <f t="shared" si="67"/>
        <v>2746.4528601477709</v>
      </c>
      <c r="AY27" s="27">
        <f t="shared" si="67"/>
        <v>2860.8883959872619</v>
      </c>
      <c r="AZ27" s="27">
        <f t="shared" si="67"/>
        <v>0</v>
      </c>
      <c r="BA27" s="27">
        <f t="shared" si="67"/>
        <v>3478.8402895205104</v>
      </c>
      <c r="BB27" s="27">
        <f t="shared" si="67"/>
        <v>0</v>
      </c>
      <c r="BC27" s="28">
        <f t="shared" si="15"/>
        <v>15952.313696024972</v>
      </c>
      <c r="BF27" s="26"/>
      <c r="BG27" s="27">
        <f t="shared" ref="BG27:BN27" si="68">F27*AJ27</f>
        <v>327285.63250094274</v>
      </c>
      <c r="BH27" s="27">
        <f t="shared" si="68"/>
        <v>12587.908942343951</v>
      </c>
      <c r="BI27" s="27">
        <f t="shared" si="68"/>
        <v>21056.138594466243</v>
      </c>
      <c r="BJ27" s="27">
        <f t="shared" si="68"/>
        <v>10985.811440591084</v>
      </c>
      <c r="BK27" s="27">
        <f t="shared" si="68"/>
        <v>0</v>
      </c>
      <c r="BL27" s="27">
        <f t="shared" si="68"/>
        <v>0</v>
      </c>
      <c r="BM27" s="27">
        <f t="shared" si="68"/>
        <v>0</v>
      </c>
      <c r="BN27" s="27">
        <f t="shared" si="68"/>
        <v>0</v>
      </c>
      <c r="BO27" s="28">
        <f t="shared" si="17"/>
        <v>371915.49147834402</v>
      </c>
      <c r="BS27" s="12">
        <f t="shared" si="33"/>
        <v>9311.9496641503756</v>
      </c>
      <c r="BT27" s="12">
        <f t="shared" ref="BT27:BZ27" si="69">Z27*Q27</f>
        <v>0</v>
      </c>
      <c r="BU27" s="12">
        <f t="shared" si="69"/>
        <v>0</v>
      </c>
      <c r="BV27" s="12">
        <f t="shared" si="69"/>
        <v>3724.7798656601503</v>
      </c>
      <c r="BW27" s="12">
        <f t="shared" si="69"/>
        <v>3879.9790267293238</v>
      </c>
      <c r="BX27" s="12">
        <f t="shared" si="69"/>
        <v>0</v>
      </c>
      <c r="BY27" s="12">
        <f t="shared" si="69"/>
        <v>4718.0544965028575</v>
      </c>
      <c r="BZ27" s="12">
        <f t="shared" si="69"/>
        <v>0</v>
      </c>
      <c r="CA27" s="29">
        <f t="shared" si="19"/>
        <v>21634.763053042705</v>
      </c>
      <c r="CB27" s="184">
        <f t="shared" si="35"/>
        <v>843.7557590686655</v>
      </c>
      <c r="CC27" s="9"/>
      <c r="CD27" s="12">
        <f>(Y27*'Quadro Resumo'!$L$9)*($O$109*10%)</f>
        <v>669.41564236739532</v>
      </c>
      <c r="CE27" s="12">
        <f>(Z27*'Quadro Resumo'!$L$9)*($O$109*15%)</f>
        <v>0</v>
      </c>
      <c r="CF27" s="12">
        <f>(AA27*'Quadro Resumo'!$L$9)*($O$109*10%)</f>
        <v>0</v>
      </c>
      <c r="CG27" s="12">
        <f>(AB27*'Quadro Resumo'!$L$9)*($O$109*5%)</f>
        <v>111.56927372789922</v>
      </c>
      <c r="CH27" s="12">
        <f>(AC27*'Quadro Resumo'!$L$9)*($O$109*5%)</f>
        <v>111.56927372789922</v>
      </c>
      <c r="CI27" s="12">
        <f>(AD27*'Quadro Resumo'!$L$9)*(O27*22%)</f>
        <v>0</v>
      </c>
      <c r="CJ27" s="12">
        <f>(AE27*'Quadro Resumo'!$L$9)*(O27*23%)</f>
        <v>142.78322818363912</v>
      </c>
      <c r="CK27" s="12">
        <v>0</v>
      </c>
      <c r="CL27" s="29">
        <f t="shared" si="20"/>
        <v>1035.3374180068329</v>
      </c>
      <c r="CM27" s="9"/>
      <c r="CN27" s="9"/>
      <c r="CO27" s="12">
        <f t="shared" si="21"/>
        <v>443869.60065783461</v>
      </c>
      <c r="CP27" s="12">
        <f t="shared" si="22"/>
        <v>17071.907717609025</v>
      </c>
      <c r="CQ27" s="12">
        <f t="shared" si="23"/>
        <v>28556.645636727819</v>
      </c>
      <c r="CR27" s="12">
        <f t="shared" si="24"/>
        <v>14899.119462640601</v>
      </c>
      <c r="CS27" s="12">
        <f t="shared" si="25"/>
        <v>0</v>
      </c>
      <c r="CT27" s="12">
        <f t="shared" si="26"/>
        <v>0</v>
      </c>
      <c r="CU27" s="12">
        <f t="shared" si="27"/>
        <v>0</v>
      </c>
      <c r="CV27" s="12">
        <f t="shared" si="28"/>
        <v>0</v>
      </c>
      <c r="CW27" s="29">
        <f t="shared" si="29"/>
        <v>504397.27347481204</v>
      </c>
      <c r="CX27" s="9"/>
      <c r="CY27" s="9"/>
      <c r="CZ27" s="9"/>
      <c r="DA27" s="9"/>
      <c r="DB27" s="9"/>
      <c r="DC27" s="30"/>
      <c r="DD27" s="30"/>
    </row>
    <row r="28" spans="1:108" ht="15.75" customHeight="1" x14ac:dyDescent="0.3">
      <c r="A28" s="5"/>
      <c r="B28" s="464"/>
      <c r="C28" s="7" t="s">
        <v>8</v>
      </c>
      <c r="D28" s="7" t="str">
        <f t="shared" si="1"/>
        <v>AP14</v>
      </c>
      <c r="E28" s="7">
        <v>14</v>
      </c>
      <c r="F28" s="8">
        <f t="shared" si="30"/>
        <v>2377.9704347446118</v>
      </c>
      <c r="G28" s="12">
        <f t="shared" si="2"/>
        <v>2615.7674782190734</v>
      </c>
      <c r="H28" s="12">
        <f t="shared" si="3"/>
        <v>2734.6659999563035</v>
      </c>
      <c r="I28" s="12">
        <f t="shared" si="4"/>
        <v>2853.5645216935341</v>
      </c>
      <c r="J28" s="12">
        <f t="shared" si="5"/>
        <v>2972.4630434307646</v>
      </c>
      <c r="K28" s="12">
        <f t="shared" si="6"/>
        <v>3091.3615651679956</v>
      </c>
      <c r="L28" s="12">
        <f t="shared" si="7"/>
        <v>3614.5150608118101</v>
      </c>
      <c r="M28" s="12">
        <f t="shared" si="8"/>
        <v>4161.4482608030703</v>
      </c>
      <c r="O28" s="8">
        <f t="shared" si="36"/>
        <v>3225.0385670174137</v>
      </c>
      <c r="P28" s="23">
        <f t="shared" si="9"/>
        <v>0.3562147451020663</v>
      </c>
      <c r="Q28" s="12">
        <f t="shared" si="10"/>
        <v>3547.5424237191555</v>
      </c>
      <c r="R28" s="12">
        <f t="shared" si="11"/>
        <v>3708.7943520700255</v>
      </c>
      <c r="S28" s="12">
        <f t="shared" si="11"/>
        <v>3870.0462804208964</v>
      </c>
      <c r="T28" s="12">
        <f t="shared" si="11"/>
        <v>4031.2982087717673</v>
      </c>
      <c r="U28" s="12">
        <f t="shared" si="11"/>
        <v>4192.5501371226383</v>
      </c>
      <c r="V28" s="12">
        <f t="shared" si="11"/>
        <v>4902.0586218664685</v>
      </c>
      <c r="W28" s="12">
        <f t="shared" si="11"/>
        <v>5643.8174922804737</v>
      </c>
      <c r="Y28" s="7">
        <f>SUMIF('BD Qtde Servidores Ativos'!$D:$D,$D:$D,'BD Qtde Servidores Ativos'!E:E)</f>
        <v>2</v>
      </c>
      <c r="Z28" s="7">
        <f>SUMIF('BD Qtde Servidores Ativos'!$D:$D,$D:$D,'BD Qtde Servidores Ativos'!F:F)</f>
        <v>1</v>
      </c>
      <c r="AA28" s="7">
        <f>SUMIF('BD Qtde Servidores Ativos'!$D:$D,$D:$D,'BD Qtde Servidores Ativos'!G:G)</f>
        <v>0</v>
      </c>
      <c r="AB28" s="7">
        <f>SUMIF('BD Qtde Servidores Ativos'!$D:$D,$D:$D,'BD Qtde Servidores Ativos'!H:H)</f>
        <v>2</v>
      </c>
      <c r="AC28" s="7">
        <f>SUMIF('BD Qtde Servidores Ativos'!$D:$D,$D:$D,'BD Qtde Servidores Ativos'!I:I)</f>
        <v>0</v>
      </c>
      <c r="AD28" s="7">
        <f>SUMIF('BD Qtde Servidores Ativos'!$D:$D,$D:$D,'BD Qtde Servidores Ativos'!J:J)</f>
        <v>0</v>
      </c>
      <c r="AE28" s="7">
        <f>SUMIF('BD Qtde Servidores Ativos'!$D:$D,$D:$D,'BD Qtde Servidores Ativos'!K:K)</f>
        <v>0</v>
      </c>
      <c r="AF28" s="7">
        <f>SUMIF('BD Qtde Servidores Ativos'!$D:$D,$D:$D,'BD Qtde Servidores Ativos'!L:L)</f>
        <v>0</v>
      </c>
      <c r="AG28" s="24">
        <f t="shared" si="12"/>
        <v>5</v>
      </c>
      <c r="AH28" s="25"/>
      <c r="AI28" s="25"/>
      <c r="AJ28" s="7">
        <f>SUMIF('BD Qtde Servidores Aposentados '!$D:$D,$D:$D,'BD Qtde Servidores Aposentados '!E:E)</f>
        <v>149</v>
      </c>
      <c r="AK28" s="7">
        <f>SUMIF('BD Qtde Servidores Aposentados '!$D:$D,$D:$D,'BD Qtde Servidores Aposentados '!F:F)</f>
        <v>12</v>
      </c>
      <c r="AL28" s="7">
        <f>SUMIF('BD Qtde Servidores Aposentados '!$D:$D,$D:$D,'BD Qtde Servidores Aposentados '!G:G)</f>
        <v>10</v>
      </c>
      <c r="AM28" s="7">
        <f>SUMIF('BD Qtde Servidores Aposentados '!$D:$D,$D:$D,'BD Qtde Servidores Aposentados '!H:H)</f>
        <v>6</v>
      </c>
      <c r="AN28" s="7">
        <f>SUMIF('BD Qtde Servidores Aposentados '!$D:$D,$D:$D,'BD Qtde Servidores Aposentados '!I:I)</f>
        <v>1</v>
      </c>
      <c r="AO28" s="7">
        <f>SUMIF('BD Qtde Servidores Aposentados '!$D:$D,$D:$D,'BD Qtde Servidores Aposentados '!J:J)</f>
        <v>1</v>
      </c>
      <c r="AP28" s="7">
        <f>SUMIF('BD Qtde Servidores Aposentados '!$D:$D,$D:$D,'BD Qtde Servidores Aposentados '!K:K)</f>
        <v>0</v>
      </c>
      <c r="AQ28" s="7">
        <f>SUMIF('BD Qtde Servidores Aposentados '!$D:$D,$D:$D,'BD Qtde Servidores Aposentados '!L:L)</f>
        <v>0</v>
      </c>
      <c r="AR28" s="24">
        <f t="shared" si="13"/>
        <v>179</v>
      </c>
      <c r="AS28" s="26"/>
      <c r="AT28" s="26"/>
      <c r="AU28" s="27">
        <f t="shared" ref="AU28:BB28" si="70">Y28*F28</f>
        <v>4755.9408694892236</v>
      </c>
      <c r="AV28" s="27">
        <f t="shared" si="70"/>
        <v>2615.7674782190734</v>
      </c>
      <c r="AW28" s="27">
        <f t="shared" si="70"/>
        <v>0</v>
      </c>
      <c r="AX28" s="27">
        <f t="shared" si="70"/>
        <v>5707.1290433870681</v>
      </c>
      <c r="AY28" s="27">
        <f t="shared" si="70"/>
        <v>0</v>
      </c>
      <c r="AZ28" s="27">
        <f t="shared" si="70"/>
        <v>0</v>
      </c>
      <c r="BA28" s="27">
        <f t="shared" si="70"/>
        <v>0</v>
      </c>
      <c r="BB28" s="27">
        <f t="shared" si="70"/>
        <v>0</v>
      </c>
      <c r="BC28" s="28">
        <f t="shared" si="15"/>
        <v>13078.837391095365</v>
      </c>
      <c r="BF28" s="26"/>
      <c r="BG28" s="27">
        <f t="shared" ref="BG28:BN28" si="71">F28*AJ28</f>
        <v>354317.59477694717</v>
      </c>
      <c r="BH28" s="27">
        <f t="shared" si="71"/>
        <v>31389.209738628881</v>
      </c>
      <c r="BI28" s="27">
        <f t="shared" si="71"/>
        <v>27346.659999563035</v>
      </c>
      <c r="BJ28" s="27">
        <f t="shared" si="71"/>
        <v>17121.387130161205</v>
      </c>
      <c r="BK28" s="27">
        <f t="shared" si="71"/>
        <v>2972.4630434307646</v>
      </c>
      <c r="BL28" s="27">
        <f t="shared" si="71"/>
        <v>3091.3615651679956</v>
      </c>
      <c r="BM28" s="27">
        <f t="shared" si="71"/>
        <v>0</v>
      </c>
      <c r="BN28" s="27">
        <f t="shared" si="71"/>
        <v>0</v>
      </c>
      <c r="BO28" s="28">
        <f t="shared" si="17"/>
        <v>436238.67625389906</v>
      </c>
      <c r="BS28" s="12">
        <f t="shared" si="33"/>
        <v>6450.0771340348274</v>
      </c>
      <c r="BT28" s="12">
        <f t="shared" ref="BT28:BZ28" si="72">Z28*Q28</f>
        <v>3547.5424237191555</v>
      </c>
      <c r="BU28" s="12">
        <f t="shared" si="72"/>
        <v>0</v>
      </c>
      <c r="BV28" s="12">
        <f t="shared" si="72"/>
        <v>7740.0925608417929</v>
      </c>
      <c r="BW28" s="12">
        <f t="shared" si="72"/>
        <v>0</v>
      </c>
      <c r="BX28" s="12">
        <f t="shared" si="72"/>
        <v>0</v>
      </c>
      <c r="BY28" s="12">
        <f t="shared" si="72"/>
        <v>0</v>
      </c>
      <c r="BZ28" s="12">
        <f t="shared" si="72"/>
        <v>0</v>
      </c>
      <c r="CA28" s="29">
        <f t="shared" si="19"/>
        <v>17737.712118595777</v>
      </c>
      <c r="CB28" s="184">
        <f t="shared" si="35"/>
        <v>691.77077262523528</v>
      </c>
      <c r="CC28" s="9"/>
      <c r="CD28" s="12">
        <f>(Y28*'Quadro Resumo'!$L$9)*($O$109*10%)</f>
        <v>446.27709491159686</v>
      </c>
      <c r="CE28" s="12">
        <f>(Z28*'Quadro Resumo'!$L$9)*($O$109*15%)</f>
        <v>334.7078211836976</v>
      </c>
      <c r="CF28" s="12">
        <f>(AA28*'Quadro Resumo'!$L$9)*($O$109*10%)</f>
        <v>0</v>
      </c>
      <c r="CG28" s="12">
        <f>(AB28*'Quadro Resumo'!$L$9)*($O$109*5%)</f>
        <v>223.13854745579843</v>
      </c>
      <c r="CH28" s="12">
        <f>(AC28*'Quadro Resumo'!$L$9)*($O$109*5%)</f>
        <v>0</v>
      </c>
      <c r="CI28" s="12">
        <f>(AD28*'Quadro Resumo'!$L$9)*(O28*22%)</f>
        <v>0</v>
      </c>
      <c r="CJ28" s="12">
        <f>(AE28*'Quadro Resumo'!$L$9)*(O28*23%)</f>
        <v>0</v>
      </c>
      <c r="CK28" s="12">
        <v>0</v>
      </c>
      <c r="CL28" s="29">
        <f t="shared" si="20"/>
        <v>1004.1234635510929</v>
      </c>
      <c r="CM28" s="9"/>
      <c r="CN28" s="9"/>
      <c r="CO28" s="12">
        <f t="shared" si="21"/>
        <v>480530.74648559466</v>
      </c>
      <c r="CP28" s="12">
        <f t="shared" si="22"/>
        <v>42570.50908462987</v>
      </c>
      <c r="CQ28" s="12">
        <f t="shared" si="23"/>
        <v>37087.943520700253</v>
      </c>
      <c r="CR28" s="12">
        <f t="shared" si="24"/>
        <v>23220.277682525379</v>
      </c>
      <c r="CS28" s="12">
        <f t="shared" si="25"/>
        <v>4031.2982087717673</v>
      </c>
      <c r="CT28" s="12">
        <f t="shared" si="26"/>
        <v>4192.5501371226383</v>
      </c>
      <c r="CU28" s="12">
        <f t="shared" si="27"/>
        <v>0</v>
      </c>
      <c r="CV28" s="12">
        <f t="shared" si="28"/>
        <v>0</v>
      </c>
      <c r="CW28" s="29">
        <f t="shared" si="29"/>
        <v>591633.32511934452</v>
      </c>
      <c r="CX28" s="9"/>
      <c r="CY28" s="9"/>
      <c r="CZ28" s="9"/>
      <c r="DA28" s="9"/>
      <c r="DB28" s="9"/>
      <c r="DC28" s="30"/>
      <c r="DD28" s="30"/>
    </row>
    <row r="29" spans="1:108" ht="15.75" customHeight="1" x14ac:dyDescent="0.3">
      <c r="A29" s="5"/>
      <c r="B29" s="464"/>
      <c r="C29" s="7" t="s">
        <v>8</v>
      </c>
      <c r="D29" s="7" t="str">
        <f t="shared" si="1"/>
        <v>AP15</v>
      </c>
      <c r="E29" s="7">
        <v>15</v>
      </c>
      <c r="F29" s="8">
        <f t="shared" si="30"/>
        <v>2470.7112816996514</v>
      </c>
      <c r="G29" s="12">
        <f t="shared" si="2"/>
        <v>2717.7824098696169</v>
      </c>
      <c r="H29" s="12">
        <f t="shared" si="3"/>
        <v>2841.317973954599</v>
      </c>
      <c r="I29" s="12">
        <f t="shared" si="4"/>
        <v>2964.8535380395815</v>
      </c>
      <c r="J29" s="12">
        <f t="shared" si="5"/>
        <v>3088.3891021245645</v>
      </c>
      <c r="K29" s="12">
        <f t="shared" si="6"/>
        <v>3211.924666209547</v>
      </c>
      <c r="L29" s="12">
        <f t="shared" si="7"/>
        <v>3755.4811481834704</v>
      </c>
      <c r="M29" s="12">
        <f t="shared" si="8"/>
        <v>4323.7447429743897</v>
      </c>
      <c r="O29" s="8">
        <f t="shared" si="36"/>
        <v>3350.8150711310927</v>
      </c>
      <c r="P29" s="23">
        <f t="shared" si="9"/>
        <v>0.35621474510206652</v>
      </c>
      <c r="Q29" s="12">
        <f t="shared" si="10"/>
        <v>3685.8965782442024</v>
      </c>
      <c r="R29" s="12">
        <f t="shared" si="11"/>
        <v>3853.4373318007565</v>
      </c>
      <c r="S29" s="12">
        <f t="shared" si="11"/>
        <v>4020.9780853573111</v>
      </c>
      <c r="T29" s="12">
        <f t="shared" si="11"/>
        <v>4188.5188389138657</v>
      </c>
      <c r="U29" s="12">
        <f t="shared" si="11"/>
        <v>4356.0595924704203</v>
      </c>
      <c r="V29" s="12">
        <f t="shared" si="11"/>
        <v>5093.2389081192614</v>
      </c>
      <c r="W29" s="12">
        <f t="shared" si="11"/>
        <v>5863.9263744794125</v>
      </c>
      <c r="Y29" s="7">
        <f>SUMIF('BD Qtde Servidores Ativos'!$D:$D,$D:$D,'BD Qtde Servidores Ativos'!E:E)</f>
        <v>7</v>
      </c>
      <c r="Z29" s="7">
        <f>SUMIF('BD Qtde Servidores Ativos'!$D:$D,$D:$D,'BD Qtde Servidores Ativos'!F:F)</f>
        <v>1</v>
      </c>
      <c r="AA29" s="7">
        <f>SUMIF('BD Qtde Servidores Ativos'!$D:$D,$D:$D,'BD Qtde Servidores Ativos'!G:G)</f>
        <v>0</v>
      </c>
      <c r="AB29" s="7">
        <f>SUMIF('BD Qtde Servidores Ativos'!$D:$D,$D:$D,'BD Qtde Servidores Ativos'!H:H)</f>
        <v>0</v>
      </c>
      <c r="AC29" s="7">
        <f>SUMIF('BD Qtde Servidores Ativos'!$D:$D,$D:$D,'BD Qtde Servidores Ativos'!I:I)</f>
        <v>0</v>
      </c>
      <c r="AD29" s="7">
        <f>SUMIF('BD Qtde Servidores Ativos'!$D:$D,$D:$D,'BD Qtde Servidores Ativos'!J:J)</f>
        <v>1</v>
      </c>
      <c r="AE29" s="7">
        <f>SUMIF('BD Qtde Servidores Ativos'!$D:$D,$D:$D,'BD Qtde Servidores Ativos'!K:K)</f>
        <v>0</v>
      </c>
      <c r="AF29" s="7">
        <f>SUMIF('BD Qtde Servidores Ativos'!$D:$D,$D:$D,'BD Qtde Servidores Ativos'!L:L)</f>
        <v>0</v>
      </c>
      <c r="AG29" s="24">
        <f t="shared" si="12"/>
        <v>9</v>
      </c>
      <c r="AH29" s="25"/>
      <c r="AI29" s="25"/>
      <c r="AJ29" s="7">
        <f>SUMIF('BD Qtde Servidores Aposentados '!$D:$D,$D:$D,'BD Qtde Servidores Aposentados '!E:E)</f>
        <v>146</v>
      </c>
      <c r="AK29" s="7">
        <f>SUMIF('BD Qtde Servidores Aposentados '!$D:$D,$D:$D,'BD Qtde Servidores Aposentados '!F:F)</f>
        <v>8</v>
      </c>
      <c r="AL29" s="7">
        <f>SUMIF('BD Qtde Servidores Aposentados '!$D:$D,$D:$D,'BD Qtde Servidores Aposentados '!G:G)</f>
        <v>23</v>
      </c>
      <c r="AM29" s="7">
        <f>SUMIF('BD Qtde Servidores Aposentados '!$D:$D,$D:$D,'BD Qtde Servidores Aposentados '!H:H)</f>
        <v>11</v>
      </c>
      <c r="AN29" s="7">
        <f>SUMIF('BD Qtde Servidores Aposentados '!$D:$D,$D:$D,'BD Qtde Servidores Aposentados '!I:I)</f>
        <v>4</v>
      </c>
      <c r="AO29" s="7">
        <f>SUMIF('BD Qtde Servidores Aposentados '!$D:$D,$D:$D,'BD Qtde Servidores Aposentados '!J:J)</f>
        <v>2</v>
      </c>
      <c r="AP29" s="7">
        <f>SUMIF('BD Qtde Servidores Aposentados '!$D:$D,$D:$D,'BD Qtde Servidores Aposentados '!K:K)</f>
        <v>0</v>
      </c>
      <c r="AQ29" s="7">
        <f>SUMIF('BD Qtde Servidores Aposentados '!$D:$D,$D:$D,'BD Qtde Servidores Aposentados '!L:L)</f>
        <v>0</v>
      </c>
      <c r="AR29" s="24">
        <f t="shared" si="13"/>
        <v>194</v>
      </c>
      <c r="AS29" s="26"/>
      <c r="AT29" s="26"/>
      <c r="AU29" s="27">
        <f t="shared" ref="AU29:BB29" si="73">Y29*F29</f>
        <v>17294.978971897559</v>
      </c>
      <c r="AV29" s="27">
        <f t="shared" si="73"/>
        <v>2717.7824098696169</v>
      </c>
      <c r="AW29" s="27">
        <f t="shared" si="73"/>
        <v>0</v>
      </c>
      <c r="AX29" s="27">
        <f t="shared" si="73"/>
        <v>0</v>
      </c>
      <c r="AY29" s="27">
        <f t="shared" si="73"/>
        <v>0</v>
      </c>
      <c r="AZ29" s="27">
        <f t="shared" si="73"/>
        <v>3211.924666209547</v>
      </c>
      <c r="BA29" s="27">
        <f t="shared" si="73"/>
        <v>0</v>
      </c>
      <c r="BB29" s="27">
        <f t="shared" si="73"/>
        <v>0</v>
      </c>
      <c r="BC29" s="28">
        <f t="shared" si="15"/>
        <v>23224.686047976724</v>
      </c>
      <c r="BF29" s="26"/>
      <c r="BG29" s="27">
        <f t="shared" ref="BG29:BN29" si="74">F29*AJ29</f>
        <v>360723.84712814912</v>
      </c>
      <c r="BH29" s="27">
        <f t="shared" si="74"/>
        <v>21742.259278956935</v>
      </c>
      <c r="BI29" s="27">
        <f t="shared" si="74"/>
        <v>65350.313400955776</v>
      </c>
      <c r="BJ29" s="27">
        <f t="shared" si="74"/>
        <v>32613.388918435397</v>
      </c>
      <c r="BK29" s="27">
        <f t="shared" si="74"/>
        <v>12353.556408498258</v>
      </c>
      <c r="BL29" s="27">
        <f t="shared" si="74"/>
        <v>6423.849332419094</v>
      </c>
      <c r="BM29" s="27">
        <f t="shared" si="74"/>
        <v>0</v>
      </c>
      <c r="BN29" s="27">
        <f t="shared" si="74"/>
        <v>0</v>
      </c>
      <c r="BO29" s="28">
        <f t="shared" si="17"/>
        <v>499207.21446741454</v>
      </c>
      <c r="BS29" s="12">
        <f t="shared" si="33"/>
        <v>23455.70549791765</v>
      </c>
      <c r="BT29" s="12">
        <f t="shared" ref="BT29:BZ29" si="75">Z29*Q29</f>
        <v>3685.8965782442024</v>
      </c>
      <c r="BU29" s="12">
        <f t="shared" si="75"/>
        <v>0</v>
      </c>
      <c r="BV29" s="12">
        <f t="shared" si="75"/>
        <v>0</v>
      </c>
      <c r="BW29" s="12">
        <f t="shared" si="75"/>
        <v>0</v>
      </c>
      <c r="BX29" s="12">
        <f t="shared" si="75"/>
        <v>4356.0595924704203</v>
      </c>
      <c r="BY29" s="12">
        <f t="shared" si="75"/>
        <v>0</v>
      </c>
      <c r="BZ29" s="12">
        <f t="shared" si="75"/>
        <v>0</v>
      </c>
      <c r="CA29" s="29">
        <f t="shared" si="19"/>
        <v>31497.661668632274</v>
      </c>
      <c r="CB29" s="184">
        <f t="shared" si="35"/>
        <v>1228.4088050766586</v>
      </c>
      <c r="CC29" s="9"/>
      <c r="CD29" s="12">
        <f>(Y29*'Quadro Resumo'!$L$9)*($O$109*10%)</f>
        <v>1561.9698321905892</v>
      </c>
      <c r="CE29" s="12">
        <f>(Z29*'Quadro Resumo'!$L$9)*($O$109*15%)</f>
        <v>334.7078211836976</v>
      </c>
      <c r="CF29" s="12">
        <f>(AA29*'Quadro Resumo'!$L$9)*($O$109*10%)</f>
        <v>0</v>
      </c>
      <c r="CG29" s="12">
        <f>(AB29*'Quadro Resumo'!$L$9)*($O$109*5%)</f>
        <v>0</v>
      </c>
      <c r="CH29" s="12">
        <f>(AC29*'Quadro Resumo'!$L$9)*($O$109*5%)</f>
        <v>0</v>
      </c>
      <c r="CI29" s="12">
        <f>(AD29*'Quadro Resumo'!$L$9)*(O29*22%)</f>
        <v>147.43586312976808</v>
      </c>
      <c r="CJ29" s="12">
        <f>(AE29*'Quadro Resumo'!$L$9)*(O29*23%)</f>
        <v>0</v>
      </c>
      <c r="CK29" s="12">
        <v>0</v>
      </c>
      <c r="CL29" s="29">
        <f t="shared" si="20"/>
        <v>2044.1135165040548</v>
      </c>
      <c r="CM29" s="9"/>
      <c r="CN29" s="9"/>
      <c r="CO29" s="12">
        <f t="shared" si="21"/>
        <v>489219.00038513954</v>
      </c>
      <c r="CP29" s="12">
        <f t="shared" si="22"/>
        <v>29487.172625953619</v>
      </c>
      <c r="CQ29" s="12">
        <f t="shared" si="23"/>
        <v>88629.0586314174</v>
      </c>
      <c r="CR29" s="12">
        <f t="shared" si="24"/>
        <v>44230.758938930419</v>
      </c>
      <c r="CS29" s="12">
        <f t="shared" si="25"/>
        <v>16754.075355655463</v>
      </c>
      <c r="CT29" s="12">
        <f t="shared" si="26"/>
        <v>8712.1191849408406</v>
      </c>
      <c r="CU29" s="12">
        <f t="shared" si="27"/>
        <v>0</v>
      </c>
      <c r="CV29" s="12">
        <f t="shared" si="28"/>
        <v>0</v>
      </c>
      <c r="CW29" s="29">
        <f t="shared" si="29"/>
        <v>677032.18512203731</v>
      </c>
      <c r="CX29" s="9"/>
      <c r="CY29" s="9"/>
      <c r="CZ29" s="9"/>
      <c r="DA29" s="9"/>
      <c r="DB29" s="9"/>
      <c r="DC29" s="30"/>
      <c r="DD29" s="30"/>
    </row>
    <row r="30" spans="1:108" ht="15.75" customHeight="1" x14ac:dyDescent="0.3">
      <c r="A30" s="5"/>
      <c r="B30" s="464"/>
      <c r="C30" s="7" t="s">
        <v>8</v>
      </c>
      <c r="D30" s="7" t="str">
        <f t="shared" si="1"/>
        <v>AP16</v>
      </c>
      <c r="E30" s="7">
        <v>16</v>
      </c>
      <c r="F30" s="8">
        <f t="shared" si="30"/>
        <v>2567.0690216859375</v>
      </c>
      <c r="G30" s="12">
        <f t="shared" si="2"/>
        <v>2823.7759238545314</v>
      </c>
      <c r="H30" s="12">
        <f t="shared" si="3"/>
        <v>2952.1293749388278</v>
      </c>
      <c r="I30" s="12">
        <f t="shared" si="4"/>
        <v>3080.4828260231247</v>
      </c>
      <c r="J30" s="12">
        <f t="shared" si="5"/>
        <v>3208.8362771074217</v>
      </c>
      <c r="K30" s="12">
        <f t="shared" si="6"/>
        <v>3337.189728191719</v>
      </c>
      <c r="L30" s="12">
        <f t="shared" si="7"/>
        <v>3901.944912962625</v>
      </c>
      <c r="M30" s="12">
        <f t="shared" si="8"/>
        <v>4492.3707879503909</v>
      </c>
      <c r="O30" s="8">
        <f t="shared" si="36"/>
        <v>3481.496858905205</v>
      </c>
      <c r="P30" s="23">
        <f t="shared" si="9"/>
        <v>0.35621474510206652</v>
      </c>
      <c r="Q30" s="12">
        <f t="shared" si="10"/>
        <v>3829.6465447957257</v>
      </c>
      <c r="R30" s="12">
        <f t="shared" si="11"/>
        <v>4003.7213877409854</v>
      </c>
      <c r="S30" s="12">
        <f t="shared" si="11"/>
        <v>4177.7962306862455</v>
      </c>
      <c r="T30" s="12">
        <f t="shared" si="11"/>
        <v>4351.8710736315061</v>
      </c>
      <c r="U30" s="12">
        <f t="shared" si="11"/>
        <v>4525.9459165767666</v>
      </c>
      <c r="V30" s="12">
        <f t="shared" si="11"/>
        <v>5291.8752255359113</v>
      </c>
      <c r="W30" s="12">
        <f t="shared" si="11"/>
        <v>6092.6195030841091</v>
      </c>
      <c r="Y30" s="7">
        <f>SUMIF('BD Qtde Servidores Ativos'!$D:$D,$D:$D,'BD Qtde Servidores Ativos'!E:E)</f>
        <v>82</v>
      </c>
      <c r="Z30" s="7">
        <f>SUMIF('BD Qtde Servidores Ativos'!$D:$D,$D:$D,'BD Qtde Servidores Ativos'!F:F)</f>
        <v>5</v>
      </c>
      <c r="AA30" s="7">
        <f>SUMIF('BD Qtde Servidores Ativos'!$D:$D,$D:$D,'BD Qtde Servidores Ativos'!G:G)</f>
        <v>0</v>
      </c>
      <c r="AB30" s="7">
        <f>SUMIF('BD Qtde Servidores Ativos'!$D:$D,$D:$D,'BD Qtde Servidores Ativos'!H:H)</f>
        <v>5</v>
      </c>
      <c r="AC30" s="7">
        <f>SUMIF('BD Qtde Servidores Ativos'!$D:$D,$D:$D,'BD Qtde Servidores Ativos'!I:I)</f>
        <v>7</v>
      </c>
      <c r="AD30" s="7">
        <f>SUMIF('BD Qtde Servidores Ativos'!$D:$D,$D:$D,'BD Qtde Servidores Ativos'!J:J)</f>
        <v>3</v>
      </c>
      <c r="AE30" s="7">
        <f>SUMIF('BD Qtde Servidores Ativos'!$D:$D,$D:$D,'BD Qtde Servidores Ativos'!K:K)</f>
        <v>0</v>
      </c>
      <c r="AF30" s="7">
        <f>SUMIF('BD Qtde Servidores Ativos'!$D:$D,$D:$D,'BD Qtde Servidores Ativos'!L:L)</f>
        <v>0</v>
      </c>
      <c r="AG30" s="24">
        <f t="shared" si="12"/>
        <v>102</v>
      </c>
      <c r="AH30" s="25"/>
      <c r="AI30" s="25"/>
      <c r="AJ30" s="7">
        <f>SUMIF('BD Qtde Servidores Aposentados '!$D:$D,$D:$D,'BD Qtde Servidores Aposentados '!E:E)</f>
        <v>346</v>
      </c>
      <c r="AK30" s="7">
        <f>SUMIF('BD Qtde Servidores Aposentados '!$D:$D,$D:$D,'BD Qtde Servidores Aposentados '!F:F)</f>
        <v>17</v>
      </c>
      <c r="AL30" s="7">
        <f>SUMIF('BD Qtde Servidores Aposentados '!$D:$D,$D:$D,'BD Qtde Servidores Aposentados '!G:G)</f>
        <v>28</v>
      </c>
      <c r="AM30" s="7">
        <f>SUMIF('BD Qtde Servidores Aposentados '!$D:$D,$D:$D,'BD Qtde Servidores Aposentados '!H:H)</f>
        <v>18</v>
      </c>
      <c r="AN30" s="7">
        <f>SUMIF('BD Qtde Servidores Aposentados '!$D:$D,$D:$D,'BD Qtde Servidores Aposentados '!I:I)</f>
        <v>3</v>
      </c>
      <c r="AO30" s="7">
        <f>SUMIF('BD Qtde Servidores Aposentados '!$D:$D,$D:$D,'BD Qtde Servidores Aposentados '!J:J)</f>
        <v>6</v>
      </c>
      <c r="AP30" s="7">
        <f>SUMIF('BD Qtde Servidores Aposentados '!$D:$D,$D:$D,'BD Qtde Servidores Aposentados '!K:K)</f>
        <v>0</v>
      </c>
      <c r="AQ30" s="7">
        <f>SUMIF('BD Qtde Servidores Aposentados '!$D:$D,$D:$D,'BD Qtde Servidores Aposentados '!L:L)</f>
        <v>0</v>
      </c>
      <c r="AR30" s="24">
        <f t="shared" si="13"/>
        <v>418</v>
      </c>
      <c r="AS30" s="30">
        <f>O30-F30</f>
        <v>914.42783721926753</v>
      </c>
      <c r="AT30" s="26"/>
      <c r="AU30" s="27">
        <f t="shared" ref="AU30:BB30" si="76">Y30*F30</f>
        <v>210499.65977824689</v>
      </c>
      <c r="AV30" s="27">
        <f t="shared" si="76"/>
        <v>14118.879619272657</v>
      </c>
      <c r="AW30" s="27">
        <f t="shared" si="76"/>
        <v>0</v>
      </c>
      <c r="AX30" s="27">
        <f t="shared" si="76"/>
        <v>15402.414130115623</v>
      </c>
      <c r="AY30" s="27">
        <f t="shared" si="76"/>
        <v>22461.853939751953</v>
      </c>
      <c r="AZ30" s="27">
        <f t="shared" si="76"/>
        <v>10011.569184575157</v>
      </c>
      <c r="BA30" s="27">
        <f t="shared" si="76"/>
        <v>0</v>
      </c>
      <c r="BB30" s="27">
        <f t="shared" si="76"/>
        <v>0</v>
      </c>
      <c r="BC30" s="28">
        <f t="shared" si="15"/>
        <v>272494.37665196229</v>
      </c>
      <c r="BF30" s="26"/>
      <c r="BG30" s="27">
        <f t="shared" ref="BG30:BN30" si="77">F30*AJ30</f>
        <v>888205.88150333439</v>
      </c>
      <c r="BH30" s="27">
        <f t="shared" si="77"/>
        <v>48004.190705527035</v>
      </c>
      <c r="BI30" s="27">
        <f t="shared" si="77"/>
        <v>82659.622498287179</v>
      </c>
      <c r="BJ30" s="27">
        <f t="shared" si="77"/>
        <v>55448.690868416248</v>
      </c>
      <c r="BK30" s="27">
        <f t="shared" si="77"/>
        <v>9626.5088313222659</v>
      </c>
      <c r="BL30" s="27">
        <f t="shared" si="77"/>
        <v>20023.138369150314</v>
      </c>
      <c r="BM30" s="27">
        <f t="shared" si="77"/>
        <v>0</v>
      </c>
      <c r="BN30" s="27">
        <f t="shared" si="77"/>
        <v>0</v>
      </c>
      <c r="BO30" s="28">
        <f t="shared" si="17"/>
        <v>1103968.0327760375</v>
      </c>
      <c r="BS30" s="12">
        <f t="shared" si="33"/>
        <v>285482.74243022682</v>
      </c>
      <c r="BT30" s="12">
        <f t="shared" ref="BT30:BZ30" si="78">Z30*Q30</f>
        <v>19148.232723978628</v>
      </c>
      <c r="BU30" s="12">
        <f t="shared" si="78"/>
        <v>0</v>
      </c>
      <c r="BV30" s="12">
        <f t="shared" si="78"/>
        <v>20888.981153431228</v>
      </c>
      <c r="BW30" s="12">
        <f t="shared" si="78"/>
        <v>30463.097515420544</v>
      </c>
      <c r="BX30" s="12">
        <f t="shared" si="78"/>
        <v>13577.837749730301</v>
      </c>
      <c r="BY30" s="12">
        <f t="shared" si="78"/>
        <v>0</v>
      </c>
      <c r="BZ30" s="12">
        <f t="shared" si="78"/>
        <v>0</v>
      </c>
      <c r="CA30" s="29">
        <f t="shared" si="19"/>
        <v>369560.89157278754</v>
      </c>
      <c r="CB30" s="184">
        <f t="shared" si="35"/>
        <v>14412.874771338715</v>
      </c>
      <c r="CC30" s="9"/>
      <c r="CD30" s="12">
        <f>(Y30*'Quadro Resumo'!$L$9)*($O$109*10%)</f>
        <v>18297.360891375472</v>
      </c>
      <c r="CE30" s="12">
        <f>(Z30*'Quadro Resumo'!$L$9)*($O$109*15%)</f>
        <v>1673.5391059184878</v>
      </c>
      <c r="CF30" s="12">
        <f>(AA30*'Quadro Resumo'!$L$9)*($O$109*10%)</f>
        <v>0</v>
      </c>
      <c r="CG30" s="12">
        <f>(AB30*'Quadro Resumo'!$L$9)*($O$109*5%)</f>
        <v>557.84636863949606</v>
      </c>
      <c r="CH30" s="12">
        <f>(AC30*'Quadro Resumo'!$L$9)*($O$109*5%)</f>
        <v>780.98491609529458</v>
      </c>
      <c r="CI30" s="12">
        <f>(AD30*'Quadro Resumo'!$L$9)*(O30*22%)</f>
        <v>459.55758537548718</v>
      </c>
      <c r="CJ30" s="12">
        <f>(AE30*'Quadro Resumo'!$L$9)*(O30*23%)</f>
        <v>0</v>
      </c>
      <c r="CK30" s="12">
        <v>0</v>
      </c>
      <c r="CL30" s="29">
        <f t="shared" si="20"/>
        <v>21769.288867404241</v>
      </c>
      <c r="CM30" s="9"/>
      <c r="CN30" s="9"/>
      <c r="CO30" s="12">
        <f t="shared" si="21"/>
        <v>1204597.9131812009</v>
      </c>
      <c r="CP30" s="12">
        <f t="shared" si="22"/>
        <v>65103.991261527335</v>
      </c>
      <c r="CQ30" s="12">
        <f t="shared" si="23"/>
        <v>112104.19885674759</v>
      </c>
      <c r="CR30" s="12">
        <f t="shared" si="24"/>
        <v>75200.332152352421</v>
      </c>
      <c r="CS30" s="12">
        <f t="shared" si="25"/>
        <v>13055.613220894518</v>
      </c>
      <c r="CT30" s="12">
        <f t="shared" si="26"/>
        <v>27155.675499460602</v>
      </c>
      <c r="CU30" s="12">
        <f t="shared" si="27"/>
        <v>0</v>
      </c>
      <c r="CV30" s="12">
        <f t="shared" si="28"/>
        <v>0</v>
      </c>
      <c r="CW30" s="29">
        <f t="shared" si="29"/>
        <v>1497217.7241721833</v>
      </c>
      <c r="CX30" s="9"/>
      <c r="CY30" s="9"/>
      <c r="CZ30" s="9"/>
      <c r="DA30" s="9"/>
      <c r="DB30" s="9"/>
      <c r="DC30" s="30"/>
      <c r="DD30" s="30"/>
    </row>
    <row r="31" spans="1:108" ht="15.75" customHeight="1" x14ac:dyDescent="0.3">
      <c r="A31" s="5"/>
      <c r="B31" s="464"/>
      <c r="C31" s="7" t="s">
        <v>8</v>
      </c>
      <c r="D31" s="7" t="str">
        <f t="shared" si="1"/>
        <v>AP17</v>
      </c>
      <c r="E31" s="7">
        <v>17</v>
      </c>
      <c r="F31" s="8">
        <f t="shared" si="30"/>
        <v>2667.1847135316889</v>
      </c>
      <c r="G31" s="12">
        <f t="shared" si="2"/>
        <v>2933.9031848848581</v>
      </c>
      <c r="H31" s="12">
        <f t="shared" si="3"/>
        <v>3067.262420561442</v>
      </c>
      <c r="I31" s="12">
        <f t="shared" si="4"/>
        <v>3200.6216562380264</v>
      </c>
      <c r="J31" s="12">
        <f t="shared" si="5"/>
        <v>3333.9808919146112</v>
      </c>
      <c r="K31" s="12">
        <f t="shared" si="6"/>
        <v>3467.3401275911956</v>
      </c>
      <c r="L31" s="12">
        <f t="shared" si="7"/>
        <v>4054.120764568167</v>
      </c>
      <c r="M31" s="12">
        <f t="shared" si="8"/>
        <v>4667.5732486804554</v>
      </c>
      <c r="O31" s="8">
        <f t="shared" si="36"/>
        <v>3617.2752364025077</v>
      </c>
      <c r="P31" s="23">
        <f t="shared" si="9"/>
        <v>0.35621474510206652</v>
      </c>
      <c r="Q31" s="12">
        <f t="shared" si="10"/>
        <v>3979.0027600427588</v>
      </c>
      <c r="R31" s="12">
        <f t="shared" ref="R31:W31" si="79">$O31*R$12</f>
        <v>4159.8665218628839</v>
      </c>
      <c r="S31" s="12">
        <f t="shared" si="79"/>
        <v>4340.7302836830095</v>
      </c>
      <c r="T31" s="12">
        <f t="shared" si="79"/>
        <v>4521.594045503135</v>
      </c>
      <c r="U31" s="12">
        <f t="shared" si="79"/>
        <v>4702.4578073232606</v>
      </c>
      <c r="V31" s="12">
        <f t="shared" si="79"/>
        <v>5498.2583593318122</v>
      </c>
      <c r="W31" s="12">
        <f t="shared" si="79"/>
        <v>6330.2316637043887</v>
      </c>
      <c r="Y31" s="7">
        <f>SUMIF('BD Qtde Servidores Ativos'!$D:$D,$D:$D,'BD Qtde Servidores Ativos'!E:E)</f>
        <v>64</v>
      </c>
      <c r="Z31" s="7">
        <f>SUMIF('BD Qtde Servidores Ativos'!$D:$D,$D:$D,'BD Qtde Servidores Ativos'!F:F)</f>
        <v>8</v>
      </c>
      <c r="AA31" s="7">
        <f>SUMIF('BD Qtde Servidores Ativos'!$D:$D,$D:$D,'BD Qtde Servidores Ativos'!G:G)</f>
        <v>0</v>
      </c>
      <c r="AB31" s="7">
        <f>SUMIF('BD Qtde Servidores Ativos'!$D:$D,$D:$D,'BD Qtde Servidores Ativos'!H:H)</f>
        <v>5</v>
      </c>
      <c r="AC31" s="7">
        <f>SUMIF('BD Qtde Servidores Ativos'!$D:$D,$D:$D,'BD Qtde Servidores Ativos'!I:I)</f>
        <v>4</v>
      </c>
      <c r="AD31" s="7">
        <f>SUMIF('BD Qtde Servidores Ativos'!$D:$D,$D:$D,'BD Qtde Servidores Ativos'!J:J)</f>
        <v>2</v>
      </c>
      <c r="AE31" s="7">
        <f>SUMIF('BD Qtde Servidores Ativos'!$D:$D,$D:$D,'BD Qtde Servidores Ativos'!K:K)</f>
        <v>0</v>
      </c>
      <c r="AF31" s="7">
        <f>SUMIF('BD Qtde Servidores Ativos'!$D:$D,$D:$D,'BD Qtde Servidores Ativos'!L:L)</f>
        <v>0</v>
      </c>
      <c r="AG31" s="24">
        <f t="shared" si="12"/>
        <v>83</v>
      </c>
      <c r="AH31" s="25"/>
      <c r="AI31" s="25"/>
      <c r="AJ31" s="7">
        <f>SUMIF('BD Qtde Servidores Aposentados '!$D:$D,$D:$D,'BD Qtde Servidores Aposentados '!E:E)</f>
        <v>184</v>
      </c>
      <c r="AK31" s="7">
        <f>SUMIF('BD Qtde Servidores Aposentados '!$D:$D,$D:$D,'BD Qtde Servidores Aposentados '!F:F)</f>
        <v>17</v>
      </c>
      <c r="AL31" s="7">
        <f>SUMIF('BD Qtde Servidores Aposentados '!$D:$D,$D:$D,'BD Qtde Servidores Aposentados '!G:G)</f>
        <v>40</v>
      </c>
      <c r="AM31" s="7">
        <f>SUMIF('BD Qtde Servidores Aposentados '!$D:$D,$D:$D,'BD Qtde Servidores Aposentados '!H:H)</f>
        <v>13</v>
      </c>
      <c r="AN31" s="7">
        <f>SUMIF('BD Qtde Servidores Aposentados '!$D:$D,$D:$D,'BD Qtde Servidores Aposentados '!I:I)</f>
        <v>5</v>
      </c>
      <c r="AO31" s="7">
        <f>SUMIF('BD Qtde Servidores Aposentados '!$D:$D,$D:$D,'BD Qtde Servidores Aposentados '!J:J)</f>
        <v>4</v>
      </c>
      <c r="AP31" s="7">
        <f>SUMIF('BD Qtde Servidores Aposentados '!$D:$D,$D:$D,'BD Qtde Servidores Aposentados '!K:K)</f>
        <v>0</v>
      </c>
      <c r="AQ31" s="7">
        <f>SUMIF('BD Qtde Servidores Aposentados '!$D:$D,$D:$D,'BD Qtde Servidores Aposentados '!L:L)</f>
        <v>0</v>
      </c>
      <c r="AR31" s="24">
        <f t="shared" si="13"/>
        <v>263</v>
      </c>
      <c r="AS31" s="26"/>
      <c r="AT31" s="26"/>
      <c r="AU31" s="27">
        <f t="shared" ref="AU31:BB31" si="80">Y31*F31</f>
        <v>170699.82166602809</v>
      </c>
      <c r="AV31" s="27">
        <f t="shared" si="80"/>
        <v>23471.225479078865</v>
      </c>
      <c r="AW31" s="27">
        <f t="shared" si="80"/>
        <v>0</v>
      </c>
      <c r="AX31" s="27">
        <f t="shared" si="80"/>
        <v>16003.108281190132</v>
      </c>
      <c r="AY31" s="27">
        <f t="shared" si="80"/>
        <v>13335.923567658445</v>
      </c>
      <c r="AZ31" s="27">
        <f t="shared" si="80"/>
        <v>6934.6802551823912</v>
      </c>
      <c r="BA31" s="27">
        <f t="shared" si="80"/>
        <v>0</v>
      </c>
      <c r="BB31" s="27">
        <f t="shared" si="80"/>
        <v>0</v>
      </c>
      <c r="BC31" s="28">
        <f t="shared" si="15"/>
        <v>230444.75924913789</v>
      </c>
      <c r="BF31" s="26"/>
      <c r="BG31" s="27">
        <f t="shared" ref="BG31:BN31" si="81">F31*AJ31</f>
        <v>490761.98728983075</v>
      </c>
      <c r="BH31" s="27">
        <f t="shared" si="81"/>
        <v>49876.35414304259</v>
      </c>
      <c r="BI31" s="27">
        <f t="shared" si="81"/>
        <v>122690.49682245767</v>
      </c>
      <c r="BJ31" s="27">
        <f t="shared" si="81"/>
        <v>41608.081531094344</v>
      </c>
      <c r="BK31" s="27">
        <f t="shared" si="81"/>
        <v>16669.904459573056</v>
      </c>
      <c r="BL31" s="27">
        <f t="shared" si="81"/>
        <v>13869.360510364782</v>
      </c>
      <c r="BM31" s="27">
        <f t="shared" si="81"/>
        <v>0</v>
      </c>
      <c r="BN31" s="27">
        <f t="shared" si="81"/>
        <v>0</v>
      </c>
      <c r="BO31" s="28">
        <f t="shared" si="17"/>
        <v>735476.18475636328</v>
      </c>
      <c r="BS31" s="12">
        <f t="shared" si="33"/>
        <v>231505.6151297605</v>
      </c>
      <c r="BT31" s="12">
        <f t="shared" ref="BT31:BZ31" si="82">Z31*Q31</f>
        <v>31832.022080342071</v>
      </c>
      <c r="BU31" s="12">
        <f t="shared" si="82"/>
        <v>0</v>
      </c>
      <c r="BV31" s="12">
        <f t="shared" si="82"/>
        <v>21703.651418415047</v>
      </c>
      <c r="BW31" s="12">
        <f t="shared" si="82"/>
        <v>18086.37618201254</v>
      </c>
      <c r="BX31" s="12">
        <f t="shared" si="82"/>
        <v>9404.9156146465211</v>
      </c>
      <c r="BY31" s="12">
        <f t="shared" si="82"/>
        <v>0</v>
      </c>
      <c r="BZ31" s="12">
        <f t="shared" si="82"/>
        <v>0</v>
      </c>
      <c r="CA31" s="29">
        <f t="shared" si="19"/>
        <v>312532.58042517671</v>
      </c>
      <c r="CB31" s="184">
        <f t="shared" si="35"/>
        <v>12188.770636581892</v>
      </c>
      <c r="CC31" s="9"/>
      <c r="CD31" s="12">
        <f>(Y31*'Quadro Resumo'!$L$9)*($O$109*10%)</f>
        <v>14280.8670371711</v>
      </c>
      <c r="CE31" s="12">
        <f>(Z31*'Quadro Resumo'!$L$9)*($O$109*15%)</f>
        <v>2677.6625694695808</v>
      </c>
      <c r="CF31" s="12">
        <f>(AA31*'Quadro Resumo'!$L$9)*($O$109*10%)</f>
        <v>0</v>
      </c>
      <c r="CG31" s="12">
        <f>(AB31*'Quadro Resumo'!$L$9)*($O$109*5%)</f>
        <v>557.84636863949606</v>
      </c>
      <c r="CH31" s="12">
        <f>(AC31*'Quadro Resumo'!$L$9)*($O$109*5%)</f>
        <v>446.27709491159686</v>
      </c>
      <c r="CI31" s="12">
        <f>(AD31*'Quadro Resumo'!$L$9)*(O31*22%)</f>
        <v>318.32022080342068</v>
      </c>
      <c r="CJ31" s="12">
        <f>(AE31*'Quadro Resumo'!$L$9)*(O31*23%)</f>
        <v>0</v>
      </c>
      <c r="CK31" s="12">
        <v>0</v>
      </c>
      <c r="CL31" s="29">
        <f t="shared" si="20"/>
        <v>18280.973290995196</v>
      </c>
      <c r="CM31" s="9"/>
      <c r="CN31" s="9"/>
      <c r="CO31" s="12">
        <f t="shared" si="21"/>
        <v>665578.64349806146</v>
      </c>
      <c r="CP31" s="12">
        <f t="shared" si="22"/>
        <v>67643.046920726905</v>
      </c>
      <c r="CQ31" s="12">
        <f t="shared" si="23"/>
        <v>166394.66087451536</v>
      </c>
      <c r="CR31" s="12">
        <f t="shared" si="24"/>
        <v>56429.49368787912</v>
      </c>
      <c r="CS31" s="12">
        <f t="shared" si="25"/>
        <v>22607.970227515674</v>
      </c>
      <c r="CT31" s="12">
        <f t="shared" si="26"/>
        <v>18809.831229293042</v>
      </c>
      <c r="CU31" s="12">
        <f t="shared" si="27"/>
        <v>0</v>
      </c>
      <c r="CV31" s="12">
        <f t="shared" si="28"/>
        <v>0</v>
      </c>
      <c r="CW31" s="29">
        <f t="shared" si="29"/>
        <v>997463.64643799153</v>
      </c>
      <c r="CX31" s="9"/>
      <c r="CY31" s="9"/>
      <c r="CZ31" s="9"/>
      <c r="DA31" s="9"/>
      <c r="DB31" s="9"/>
      <c r="DC31" s="30"/>
      <c r="DD31" s="30"/>
    </row>
    <row r="32" spans="1:108" ht="15.75" customHeight="1" x14ac:dyDescent="0.3">
      <c r="A32" s="5"/>
      <c r="B32" s="464"/>
      <c r="C32" s="7" t="s">
        <v>8</v>
      </c>
      <c r="D32" s="7" t="str">
        <f t="shared" si="1"/>
        <v>AP18</v>
      </c>
      <c r="E32" s="7">
        <v>18</v>
      </c>
      <c r="F32" s="8">
        <f t="shared" si="30"/>
        <v>2771.2049173594246</v>
      </c>
      <c r="G32" s="12">
        <f t="shared" si="2"/>
        <v>3048.3254090953674</v>
      </c>
      <c r="H32" s="12">
        <f t="shared" si="3"/>
        <v>3186.8856549633379</v>
      </c>
      <c r="I32" s="12">
        <f t="shared" si="4"/>
        <v>3325.4459008313092</v>
      </c>
      <c r="J32" s="12">
        <f t="shared" si="5"/>
        <v>3464.0061466992806</v>
      </c>
      <c r="K32" s="12">
        <f t="shared" si="6"/>
        <v>3602.566392567252</v>
      </c>
      <c r="L32" s="12">
        <f t="shared" si="7"/>
        <v>4212.2314743863253</v>
      </c>
      <c r="M32" s="12">
        <f t="shared" si="8"/>
        <v>4849.6086053789932</v>
      </c>
      <c r="O32" s="8">
        <f t="shared" si="36"/>
        <v>3758.3489706222053</v>
      </c>
      <c r="P32" s="23">
        <f t="shared" si="9"/>
        <v>0.35621474510206652</v>
      </c>
      <c r="Q32" s="12">
        <f t="shared" ref="Q32:W47" si="83">$O32*Q$12</f>
        <v>4134.1838676844263</v>
      </c>
      <c r="R32" s="12">
        <f t="shared" si="83"/>
        <v>4322.1013162155359</v>
      </c>
      <c r="S32" s="12">
        <f t="shared" si="83"/>
        <v>4510.0187647466464</v>
      </c>
      <c r="T32" s="12">
        <f t="shared" si="83"/>
        <v>4697.9362132777569</v>
      </c>
      <c r="U32" s="12">
        <f t="shared" si="83"/>
        <v>4885.8536618088674</v>
      </c>
      <c r="V32" s="12">
        <f t="shared" si="83"/>
        <v>5712.6904353457521</v>
      </c>
      <c r="W32" s="12">
        <f t="shared" si="83"/>
        <v>6577.1106985888591</v>
      </c>
      <c r="Y32" s="7">
        <f>SUMIF('BD Qtde Servidores Ativos'!$D:$D,$D:$D,'BD Qtde Servidores Ativos'!E:E)</f>
        <v>79</v>
      </c>
      <c r="Z32" s="7">
        <f>SUMIF('BD Qtde Servidores Ativos'!$D:$D,$D:$D,'BD Qtde Servidores Ativos'!F:F)</f>
        <v>10</v>
      </c>
      <c r="AA32" s="7">
        <f>SUMIF('BD Qtde Servidores Ativos'!$D:$D,$D:$D,'BD Qtde Servidores Ativos'!G:G)</f>
        <v>0</v>
      </c>
      <c r="AB32" s="7">
        <f>SUMIF('BD Qtde Servidores Ativos'!$D:$D,$D:$D,'BD Qtde Servidores Ativos'!H:H)</f>
        <v>9</v>
      </c>
      <c r="AC32" s="7">
        <f>SUMIF('BD Qtde Servidores Ativos'!$D:$D,$D:$D,'BD Qtde Servidores Ativos'!I:I)</f>
        <v>9</v>
      </c>
      <c r="AD32" s="7">
        <f>SUMIF('BD Qtde Servidores Ativos'!$D:$D,$D:$D,'BD Qtde Servidores Ativos'!J:J)</f>
        <v>5</v>
      </c>
      <c r="AE32" s="7">
        <f>SUMIF('BD Qtde Servidores Ativos'!$D:$D,$D:$D,'BD Qtde Servidores Ativos'!K:K)</f>
        <v>0</v>
      </c>
      <c r="AF32" s="7">
        <f>SUMIF('BD Qtde Servidores Ativos'!$D:$D,$D:$D,'BD Qtde Servidores Ativos'!L:L)</f>
        <v>0</v>
      </c>
      <c r="AG32" s="24">
        <f t="shared" si="12"/>
        <v>112</v>
      </c>
      <c r="AH32" s="25"/>
      <c r="AI32" s="25"/>
      <c r="AJ32" s="7">
        <f>SUMIF('BD Qtde Servidores Aposentados '!$D:$D,$D:$D,'BD Qtde Servidores Aposentados '!E:E)</f>
        <v>174</v>
      </c>
      <c r="AK32" s="7">
        <f>SUMIF('BD Qtde Servidores Aposentados '!$D:$D,$D:$D,'BD Qtde Servidores Aposentados '!F:F)</f>
        <v>12</v>
      </c>
      <c r="AL32" s="7">
        <f>SUMIF('BD Qtde Servidores Aposentados '!$D:$D,$D:$D,'BD Qtde Servidores Aposentados '!G:G)</f>
        <v>60</v>
      </c>
      <c r="AM32" s="7">
        <f>SUMIF('BD Qtde Servidores Aposentados '!$D:$D,$D:$D,'BD Qtde Servidores Aposentados '!H:H)</f>
        <v>10</v>
      </c>
      <c r="AN32" s="7">
        <f>SUMIF('BD Qtde Servidores Aposentados '!$D:$D,$D:$D,'BD Qtde Servidores Aposentados '!I:I)</f>
        <v>8</v>
      </c>
      <c r="AO32" s="7">
        <f>SUMIF('BD Qtde Servidores Aposentados '!$D:$D,$D:$D,'BD Qtde Servidores Aposentados '!J:J)</f>
        <v>8</v>
      </c>
      <c r="AP32" s="7">
        <f>SUMIF('BD Qtde Servidores Aposentados '!$D:$D,$D:$D,'BD Qtde Servidores Aposentados '!K:K)</f>
        <v>0</v>
      </c>
      <c r="AQ32" s="7">
        <f>SUMIF('BD Qtde Servidores Aposentados '!$D:$D,$D:$D,'BD Qtde Servidores Aposentados '!L:L)</f>
        <v>0</v>
      </c>
      <c r="AR32" s="24">
        <f t="shared" si="13"/>
        <v>272</v>
      </c>
      <c r="AS32" s="26"/>
      <c r="AT32" s="26"/>
      <c r="AU32" s="27">
        <f t="shared" ref="AU32:BB32" si="84">Y32*F32</f>
        <v>218925.18847139453</v>
      </c>
      <c r="AV32" s="27">
        <f t="shared" si="84"/>
        <v>30483.254090953673</v>
      </c>
      <c r="AW32" s="27">
        <f t="shared" si="84"/>
        <v>0</v>
      </c>
      <c r="AX32" s="27">
        <f t="shared" si="84"/>
        <v>29929.013107481784</v>
      </c>
      <c r="AY32" s="27">
        <f t="shared" si="84"/>
        <v>31176.055320293526</v>
      </c>
      <c r="AZ32" s="27">
        <f t="shared" si="84"/>
        <v>18012.831962836259</v>
      </c>
      <c r="BA32" s="27">
        <f t="shared" si="84"/>
        <v>0</v>
      </c>
      <c r="BB32" s="27">
        <f t="shared" si="84"/>
        <v>0</v>
      </c>
      <c r="BC32" s="28">
        <f t="shared" si="15"/>
        <v>328526.34295295976</v>
      </c>
      <c r="BF32" s="26"/>
      <c r="BG32" s="27">
        <f t="shared" ref="BG32:BN32" si="85">F32*AJ32</f>
        <v>482189.65562053985</v>
      </c>
      <c r="BH32" s="27">
        <f t="shared" si="85"/>
        <v>36579.90490914441</v>
      </c>
      <c r="BI32" s="27">
        <f t="shared" si="85"/>
        <v>191213.13929780028</v>
      </c>
      <c r="BJ32" s="27">
        <f t="shared" si="85"/>
        <v>33254.45900831309</v>
      </c>
      <c r="BK32" s="27">
        <f t="shared" si="85"/>
        <v>27712.049173594245</v>
      </c>
      <c r="BL32" s="27">
        <f t="shared" si="85"/>
        <v>28820.531140538016</v>
      </c>
      <c r="BM32" s="27">
        <f t="shared" si="85"/>
        <v>0</v>
      </c>
      <c r="BN32" s="27">
        <f t="shared" si="85"/>
        <v>0</v>
      </c>
      <c r="BO32" s="28">
        <f t="shared" si="17"/>
        <v>799769.73914992996</v>
      </c>
      <c r="BS32" s="12">
        <f t="shared" si="33"/>
        <v>296909.56867915421</v>
      </c>
      <c r="BT32" s="12">
        <f t="shared" ref="BT32:BZ32" si="86">Z32*Q32</f>
        <v>41341.838676844265</v>
      </c>
      <c r="BU32" s="12">
        <f t="shared" si="86"/>
        <v>0</v>
      </c>
      <c r="BV32" s="12">
        <f t="shared" si="86"/>
        <v>40590.168882719816</v>
      </c>
      <c r="BW32" s="12">
        <f t="shared" si="86"/>
        <v>42281.425919499816</v>
      </c>
      <c r="BX32" s="12">
        <f t="shared" si="86"/>
        <v>24429.268309044339</v>
      </c>
      <c r="BY32" s="12">
        <f t="shared" si="86"/>
        <v>0</v>
      </c>
      <c r="BZ32" s="12">
        <f t="shared" si="86"/>
        <v>0</v>
      </c>
      <c r="CA32" s="29">
        <f t="shared" si="19"/>
        <v>445552.27046726248</v>
      </c>
      <c r="CB32" s="184">
        <f t="shared" si="35"/>
        <v>17376.538548223238</v>
      </c>
      <c r="CC32" s="9"/>
      <c r="CD32" s="12">
        <f>(Y32*'Quadro Resumo'!$L$9)*($O$109*10%)</f>
        <v>17627.945249008077</v>
      </c>
      <c r="CE32" s="12">
        <f>(Z32*'Quadro Resumo'!$L$9)*($O$109*15%)</f>
        <v>3347.0782118369757</v>
      </c>
      <c r="CF32" s="12">
        <f>(AA32*'Quadro Resumo'!$L$9)*($O$109*10%)</f>
        <v>0</v>
      </c>
      <c r="CG32" s="12">
        <f>(AB32*'Quadro Resumo'!$L$9)*($O$109*5%)</f>
        <v>1004.123463551093</v>
      </c>
      <c r="CH32" s="12">
        <f>(AC32*'Quadro Resumo'!$L$9)*($O$109*5%)</f>
        <v>1004.123463551093</v>
      </c>
      <c r="CI32" s="12">
        <f>(AD32*'Quadro Resumo'!$L$9)*(O32*22%)</f>
        <v>826.83677353688518</v>
      </c>
      <c r="CJ32" s="12">
        <f>(AE32*'Quadro Resumo'!$L$9)*(O32*23%)</f>
        <v>0</v>
      </c>
      <c r="CK32" s="12">
        <v>0</v>
      </c>
      <c r="CL32" s="29">
        <f t="shared" si="20"/>
        <v>23810.10716148412</v>
      </c>
      <c r="CM32" s="9"/>
      <c r="CN32" s="9"/>
      <c r="CO32" s="12">
        <f t="shared" si="21"/>
        <v>653952.72088826378</v>
      </c>
      <c r="CP32" s="12">
        <f t="shared" si="22"/>
        <v>49610.206412213112</v>
      </c>
      <c r="CQ32" s="12">
        <f t="shared" si="23"/>
        <v>259326.07897293216</v>
      </c>
      <c r="CR32" s="12">
        <f t="shared" si="24"/>
        <v>45100.18764746646</v>
      </c>
      <c r="CS32" s="12">
        <f t="shared" si="25"/>
        <v>37583.489706222055</v>
      </c>
      <c r="CT32" s="12">
        <f t="shared" si="26"/>
        <v>39086.829294470939</v>
      </c>
      <c r="CU32" s="12">
        <f t="shared" si="27"/>
        <v>0</v>
      </c>
      <c r="CV32" s="12">
        <f t="shared" si="28"/>
        <v>0</v>
      </c>
      <c r="CW32" s="29">
        <f t="shared" si="29"/>
        <v>1084659.5129215685</v>
      </c>
      <c r="CX32" s="9"/>
      <c r="CY32" s="9"/>
      <c r="CZ32" s="9"/>
      <c r="DA32" s="9"/>
      <c r="DB32" s="9"/>
      <c r="DC32" s="30"/>
      <c r="DD32" s="30"/>
    </row>
    <row r="33" spans="1:108" ht="15.75" customHeight="1" x14ac:dyDescent="0.3">
      <c r="A33" s="5"/>
      <c r="B33" s="465"/>
      <c r="C33" s="7" t="s">
        <v>8</v>
      </c>
      <c r="D33" s="7" t="str">
        <f t="shared" si="1"/>
        <v>AP19</v>
      </c>
      <c r="E33" s="7">
        <v>19</v>
      </c>
      <c r="F33" s="8">
        <f t="shared" si="30"/>
        <v>2879.2819091364418</v>
      </c>
      <c r="G33" s="12">
        <f t="shared" si="2"/>
        <v>3167.2101000500861</v>
      </c>
      <c r="H33" s="12">
        <f t="shared" si="3"/>
        <v>3311.1741955069078</v>
      </c>
      <c r="I33" s="12">
        <f t="shared" si="4"/>
        <v>3455.13829096373</v>
      </c>
      <c r="J33" s="12">
        <f t="shared" si="5"/>
        <v>3599.1023864205522</v>
      </c>
      <c r="K33" s="12">
        <f t="shared" si="6"/>
        <v>3743.0664818773744</v>
      </c>
      <c r="L33" s="12">
        <f t="shared" si="7"/>
        <v>4376.5085018873915</v>
      </c>
      <c r="M33" s="12">
        <f t="shared" si="8"/>
        <v>5038.7433409887726</v>
      </c>
      <c r="O33" s="8">
        <f t="shared" si="36"/>
        <v>3904.924580476471</v>
      </c>
      <c r="P33" s="23">
        <f t="shared" si="9"/>
        <v>0.35621474510206652</v>
      </c>
      <c r="Q33" s="12">
        <f t="shared" si="83"/>
        <v>4295.4170385241187</v>
      </c>
      <c r="R33" s="12">
        <f t="shared" si="83"/>
        <v>4490.6632675479414</v>
      </c>
      <c r="S33" s="12">
        <f t="shared" si="83"/>
        <v>4685.909496571765</v>
      </c>
      <c r="T33" s="12">
        <f t="shared" si="83"/>
        <v>4881.1557255955886</v>
      </c>
      <c r="U33" s="12">
        <f t="shared" si="83"/>
        <v>5076.4019546194122</v>
      </c>
      <c r="V33" s="12">
        <f t="shared" si="83"/>
        <v>5935.4853623242361</v>
      </c>
      <c r="W33" s="12">
        <f t="shared" si="83"/>
        <v>6833.6180158338238</v>
      </c>
      <c r="Y33" s="7">
        <f>SUMIF('BD Qtde Servidores Ativos'!$D:$D,$D:$D,'BD Qtde Servidores Ativos'!E:E)</f>
        <v>529</v>
      </c>
      <c r="Z33" s="7">
        <f>SUMIF('BD Qtde Servidores Ativos'!$D:$D,$D:$D,'BD Qtde Servidores Ativos'!F:F)</f>
        <v>82</v>
      </c>
      <c r="AA33" s="7">
        <f>SUMIF('BD Qtde Servidores Ativos'!$D:$D,$D:$D,'BD Qtde Servidores Ativos'!G:G)</f>
        <v>0</v>
      </c>
      <c r="AB33" s="7">
        <f>SUMIF('BD Qtde Servidores Ativos'!$D:$D,$D:$D,'BD Qtde Servidores Ativos'!H:H)</f>
        <v>154</v>
      </c>
      <c r="AC33" s="7">
        <f>SUMIF('BD Qtde Servidores Ativos'!$D:$D,$D:$D,'BD Qtde Servidores Ativos'!I:I)</f>
        <v>168</v>
      </c>
      <c r="AD33" s="7">
        <f>SUMIF('BD Qtde Servidores Ativos'!$D:$D,$D:$D,'BD Qtde Servidores Ativos'!J:J)</f>
        <v>194</v>
      </c>
      <c r="AE33" s="7">
        <f>SUMIF('BD Qtde Servidores Ativos'!$D:$D,$D:$D,'BD Qtde Servidores Ativos'!K:K)</f>
        <v>11</v>
      </c>
      <c r="AF33" s="7">
        <f>SUMIF('BD Qtde Servidores Ativos'!$D:$D,$D:$D,'BD Qtde Servidores Ativos'!L:L)</f>
        <v>1</v>
      </c>
      <c r="AG33" s="24">
        <f t="shared" si="12"/>
        <v>1139</v>
      </c>
      <c r="AH33" s="25"/>
      <c r="AI33" s="25"/>
      <c r="AJ33" s="7">
        <f>SUMIF('BD Qtde Servidores Aposentados '!$D:$D,$D:$D,'BD Qtde Servidores Aposentados '!E:E)</f>
        <v>408</v>
      </c>
      <c r="AK33" s="7">
        <f>SUMIF('BD Qtde Servidores Aposentados '!$D:$D,$D:$D,'BD Qtde Servidores Aposentados '!F:F)</f>
        <v>70</v>
      </c>
      <c r="AL33" s="7">
        <f>SUMIF('BD Qtde Servidores Aposentados '!$D:$D,$D:$D,'BD Qtde Servidores Aposentados '!G:G)</f>
        <v>256</v>
      </c>
      <c r="AM33" s="7">
        <f>SUMIF('BD Qtde Servidores Aposentados '!$D:$D,$D:$D,'BD Qtde Servidores Aposentados '!H:H)</f>
        <v>71</v>
      </c>
      <c r="AN33" s="7">
        <f>SUMIF('BD Qtde Servidores Aposentados '!$D:$D,$D:$D,'BD Qtde Servidores Aposentados '!I:I)</f>
        <v>44</v>
      </c>
      <c r="AO33" s="7">
        <f>SUMIF('BD Qtde Servidores Aposentados '!$D:$D,$D:$D,'BD Qtde Servidores Aposentados '!J:J)</f>
        <v>68</v>
      </c>
      <c r="AP33" s="7">
        <f>SUMIF('BD Qtde Servidores Aposentados '!$D:$D,$D:$D,'BD Qtde Servidores Aposentados '!K:K)</f>
        <v>0</v>
      </c>
      <c r="AQ33" s="7">
        <f>SUMIF('BD Qtde Servidores Aposentados '!$D:$D,$D:$D,'BD Qtde Servidores Aposentados '!L:L)</f>
        <v>0</v>
      </c>
      <c r="AR33" s="24">
        <f t="shared" si="13"/>
        <v>917</v>
      </c>
      <c r="AS33" s="26"/>
      <c r="AT33" s="26"/>
      <c r="AU33" s="27">
        <f t="shared" ref="AU33:BB33" si="87">Y33*F33</f>
        <v>1523140.1299331777</v>
      </c>
      <c r="AV33" s="27">
        <f t="shared" si="87"/>
        <v>259711.22820410706</v>
      </c>
      <c r="AW33" s="27">
        <f t="shared" si="87"/>
        <v>0</v>
      </c>
      <c r="AX33" s="27">
        <f t="shared" si="87"/>
        <v>532091.29680841439</v>
      </c>
      <c r="AY33" s="27">
        <f t="shared" si="87"/>
        <v>604649.20091865282</v>
      </c>
      <c r="AZ33" s="27">
        <f t="shared" si="87"/>
        <v>726154.89748421067</v>
      </c>
      <c r="BA33" s="27">
        <f t="shared" si="87"/>
        <v>48141.593520761307</v>
      </c>
      <c r="BB33" s="27">
        <f t="shared" si="87"/>
        <v>5038.7433409887726</v>
      </c>
      <c r="BC33" s="28">
        <f t="shared" si="15"/>
        <v>3698927.0902103134</v>
      </c>
      <c r="BF33" s="26"/>
      <c r="BG33" s="27">
        <f t="shared" ref="BG33:BN33" si="88">F33*AJ33</f>
        <v>1174747.0189276682</v>
      </c>
      <c r="BH33" s="27">
        <f t="shared" si="88"/>
        <v>221704.70700350602</v>
      </c>
      <c r="BI33" s="27">
        <f t="shared" si="88"/>
        <v>847660.59404976841</v>
      </c>
      <c r="BJ33" s="27">
        <f t="shared" si="88"/>
        <v>245314.81865842483</v>
      </c>
      <c r="BK33" s="27">
        <f t="shared" si="88"/>
        <v>158360.5050025043</v>
      </c>
      <c r="BL33" s="27">
        <f t="shared" si="88"/>
        <v>254528.52076766145</v>
      </c>
      <c r="BM33" s="27">
        <f t="shared" si="88"/>
        <v>0</v>
      </c>
      <c r="BN33" s="27">
        <f t="shared" si="88"/>
        <v>0</v>
      </c>
      <c r="BO33" s="28">
        <f t="shared" si="17"/>
        <v>2902316.1644095331</v>
      </c>
      <c r="BS33" s="12">
        <f t="shared" si="33"/>
        <v>2065705.1030720531</v>
      </c>
      <c r="BT33" s="12">
        <f t="shared" ref="BT33:BZ33" si="89">Z33*Q33</f>
        <v>352224.19715897774</v>
      </c>
      <c r="BU33" s="12">
        <f t="shared" si="89"/>
        <v>0</v>
      </c>
      <c r="BV33" s="12">
        <f t="shared" si="89"/>
        <v>721630.06247205182</v>
      </c>
      <c r="BW33" s="12">
        <f t="shared" si="89"/>
        <v>820034.16190005885</v>
      </c>
      <c r="BX33" s="12">
        <f t="shared" si="89"/>
        <v>984821.97919616592</v>
      </c>
      <c r="BY33" s="12">
        <f t="shared" si="89"/>
        <v>65290.338985566596</v>
      </c>
      <c r="BZ33" s="12">
        <f t="shared" si="89"/>
        <v>6833.6180158338238</v>
      </c>
      <c r="CA33" s="29">
        <f t="shared" si="19"/>
        <v>5016539.4608007083</v>
      </c>
      <c r="CB33" s="184">
        <f t="shared" si="35"/>
        <v>195645.03897122762</v>
      </c>
      <c r="CC33" s="9"/>
      <c r="CD33" s="12">
        <f>(Y33*'Quadro Resumo'!$L$9)*($O$109*10%)</f>
        <v>118040.29160411737</v>
      </c>
      <c r="CE33" s="12">
        <f>(Z33*'Quadro Resumo'!$L$9)*($O$109*15%)</f>
        <v>27446.041337063205</v>
      </c>
      <c r="CF33" s="12">
        <f>(AA33*'Quadro Resumo'!$L$9)*($O$109*10%)</f>
        <v>0</v>
      </c>
      <c r="CG33" s="12">
        <f>(AB33*'Quadro Resumo'!$L$9)*($O$109*5%)</f>
        <v>17181.668154096478</v>
      </c>
      <c r="CH33" s="12">
        <f>(AC33*'Quadro Resumo'!$L$9)*($O$109*5%)</f>
        <v>18743.637986287067</v>
      </c>
      <c r="CI33" s="12">
        <f>(AD33*'Quadro Resumo'!$L$9)*(O33*22%)</f>
        <v>33332.436218947158</v>
      </c>
      <c r="CJ33" s="12">
        <f>(AE33*'Quadro Resumo'!$L$9)*(O33*23%)</f>
        <v>1975.8918377210946</v>
      </c>
      <c r="CK33" s="12">
        <v>0</v>
      </c>
      <c r="CL33" s="29">
        <f t="shared" si="20"/>
        <v>216719.96713823243</v>
      </c>
      <c r="CM33" s="9"/>
      <c r="CN33" s="9"/>
      <c r="CO33" s="12">
        <f t="shared" si="21"/>
        <v>1593209.2288344002</v>
      </c>
      <c r="CP33" s="12">
        <f t="shared" si="22"/>
        <v>300679.19269668829</v>
      </c>
      <c r="CQ33" s="12">
        <f t="shared" si="23"/>
        <v>1149609.796492273</v>
      </c>
      <c r="CR33" s="12">
        <f t="shared" si="24"/>
        <v>332699.57425659534</v>
      </c>
      <c r="CS33" s="12">
        <f t="shared" si="25"/>
        <v>214770.85192620591</v>
      </c>
      <c r="CT33" s="12">
        <f t="shared" si="26"/>
        <v>345195.33291412005</v>
      </c>
      <c r="CU33" s="12">
        <f t="shared" si="27"/>
        <v>0</v>
      </c>
      <c r="CV33" s="12">
        <f t="shared" si="28"/>
        <v>0</v>
      </c>
      <c r="CW33" s="29">
        <f t="shared" si="29"/>
        <v>3936163.9771202826</v>
      </c>
      <c r="CX33" s="9"/>
      <c r="CY33" s="9"/>
      <c r="CZ33" s="9"/>
      <c r="DA33" s="9"/>
      <c r="DB33" s="9"/>
      <c r="DC33" s="30"/>
      <c r="DD33" s="30"/>
    </row>
    <row r="34" spans="1:108" ht="15.75" customHeight="1" x14ac:dyDescent="0.3">
      <c r="B34" s="463" t="s">
        <v>13</v>
      </c>
      <c r="C34" s="7" t="s">
        <v>13</v>
      </c>
      <c r="D34" s="7" t="str">
        <f t="shared" ref="D34:D52" si="90">CONCATENATE("BP",E34)</f>
        <v>BP1</v>
      </c>
      <c r="E34" s="7">
        <v>1</v>
      </c>
      <c r="F34" s="8">
        <v>1750.99</v>
      </c>
      <c r="G34" s="12">
        <f t="shared" si="2"/>
        <v>1926.0890000000002</v>
      </c>
      <c r="H34" s="12">
        <f t="shared" si="3"/>
        <v>2013.6384999999998</v>
      </c>
      <c r="I34" s="12">
        <f t="shared" si="4"/>
        <v>2101.1880000000001</v>
      </c>
      <c r="J34" s="12">
        <f t="shared" si="5"/>
        <v>2188.7375000000002</v>
      </c>
      <c r="K34" s="12">
        <f t="shared" si="6"/>
        <v>2276.2870000000003</v>
      </c>
      <c r="L34" s="12">
        <f t="shared" si="7"/>
        <v>2661.5048000000002</v>
      </c>
      <c r="M34" s="12">
        <f t="shared" si="8"/>
        <v>3064.2325000000001</v>
      </c>
      <c r="O34" s="22">
        <f>E3</f>
        <v>2241.4277339280006</v>
      </c>
      <c r="P34" s="23">
        <f t="shared" si="9"/>
        <v>0.28009168180743504</v>
      </c>
      <c r="Q34" s="12">
        <f t="shared" si="83"/>
        <v>2465.570507320801</v>
      </c>
      <c r="R34" s="12">
        <f t="shared" si="83"/>
        <v>2577.6418940172007</v>
      </c>
      <c r="S34" s="12">
        <f t="shared" si="83"/>
        <v>2689.7132807136009</v>
      </c>
      <c r="T34" s="12">
        <f t="shared" si="83"/>
        <v>2801.784667410001</v>
      </c>
      <c r="U34" s="12">
        <f t="shared" si="83"/>
        <v>2913.8560541064007</v>
      </c>
      <c r="V34" s="12">
        <f t="shared" si="83"/>
        <v>3406.970155570561</v>
      </c>
      <c r="W34" s="12">
        <f t="shared" si="83"/>
        <v>3922.4985343740009</v>
      </c>
      <c r="Y34" s="7">
        <f>SUMIF('BD Qtde Servidores Ativos'!$D:$D,$D:$D,'BD Qtde Servidores Ativos'!E:E)</f>
        <v>0</v>
      </c>
      <c r="Z34" s="7">
        <f>SUMIF('BD Qtde Servidores Ativos'!$D:$D,$D:$D,'BD Qtde Servidores Ativos'!F:F)</f>
        <v>0</v>
      </c>
      <c r="AA34" s="7">
        <f>SUMIF('BD Qtde Servidores Ativos'!$D:$D,$D:$D,'BD Qtde Servidores Ativos'!G:G)</f>
        <v>0</v>
      </c>
      <c r="AB34" s="7">
        <f>SUMIF('BD Qtde Servidores Ativos'!$D:$D,$D:$D,'BD Qtde Servidores Ativos'!H:H)</f>
        <v>0</v>
      </c>
      <c r="AC34" s="7">
        <f>SUMIF('BD Qtde Servidores Ativos'!$D:$D,$D:$D,'BD Qtde Servidores Ativos'!I:I)</f>
        <v>0</v>
      </c>
      <c r="AD34" s="7">
        <f>SUMIF('BD Qtde Servidores Ativos'!$D:$D,$D:$D,'BD Qtde Servidores Ativos'!J:J)</f>
        <v>0</v>
      </c>
      <c r="AE34" s="7">
        <f>SUMIF('BD Qtde Servidores Ativos'!$D:$D,$D:$D,'BD Qtde Servidores Ativos'!K:K)</f>
        <v>0</v>
      </c>
      <c r="AF34" s="7">
        <f>SUMIF('BD Qtde Servidores Ativos'!$D:$D,$D:$D,'BD Qtde Servidores Ativos'!L:L)</f>
        <v>0</v>
      </c>
      <c r="AG34" s="24">
        <f t="shared" si="12"/>
        <v>0</v>
      </c>
      <c r="AH34" s="25"/>
      <c r="AI34" s="25"/>
      <c r="AJ34" s="7">
        <f>SUMIF('BD Qtde Servidores Aposentados '!$D:$D,$D:$D,'BD Qtde Servidores Aposentados '!E:E)</f>
        <v>9</v>
      </c>
      <c r="AK34" s="7">
        <f>SUMIF('BD Qtde Servidores Aposentados '!$D:$D,$D:$D,'BD Qtde Servidores Aposentados '!F:F)</f>
        <v>0</v>
      </c>
      <c r="AL34" s="7">
        <f>SUMIF('BD Qtde Servidores Aposentados '!$D:$D,$D:$D,'BD Qtde Servidores Aposentados '!G:G)</f>
        <v>0</v>
      </c>
      <c r="AM34" s="7">
        <f>SUMIF('BD Qtde Servidores Aposentados '!$D:$D,$D:$D,'BD Qtde Servidores Aposentados '!H:H)</f>
        <v>0</v>
      </c>
      <c r="AN34" s="7">
        <f>SUMIF('BD Qtde Servidores Aposentados '!$D:$D,$D:$D,'BD Qtde Servidores Aposentados '!I:I)</f>
        <v>0</v>
      </c>
      <c r="AO34" s="7">
        <f>SUMIF('BD Qtde Servidores Aposentados '!$D:$D,$D:$D,'BD Qtde Servidores Aposentados '!J:J)</f>
        <v>0</v>
      </c>
      <c r="AP34" s="7">
        <f>SUMIF('BD Qtde Servidores Aposentados '!$D:$D,$D:$D,'BD Qtde Servidores Aposentados '!K:K)</f>
        <v>0</v>
      </c>
      <c r="AQ34" s="7">
        <f>SUMIF('BD Qtde Servidores Aposentados '!$D:$D,$D:$D,'BD Qtde Servidores Aposentados '!L:L)</f>
        <v>0</v>
      </c>
      <c r="AR34" s="24">
        <f t="shared" si="13"/>
        <v>9</v>
      </c>
      <c r="AS34" s="26"/>
      <c r="AT34" s="26"/>
      <c r="AU34" s="27">
        <f t="shared" ref="AU34:BB34" si="91">Y34*F34</f>
        <v>0</v>
      </c>
      <c r="AV34" s="27">
        <f t="shared" si="91"/>
        <v>0</v>
      </c>
      <c r="AW34" s="27">
        <f t="shared" si="91"/>
        <v>0</v>
      </c>
      <c r="AX34" s="27">
        <f t="shared" si="91"/>
        <v>0</v>
      </c>
      <c r="AY34" s="27">
        <f t="shared" si="91"/>
        <v>0</v>
      </c>
      <c r="AZ34" s="27">
        <f t="shared" si="91"/>
        <v>0</v>
      </c>
      <c r="BA34" s="27">
        <f t="shared" si="91"/>
        <v>0</v>
      </c>
      <c r="BB34" s="27">
        <f t="shared" si="91"/>
        <v>0</v>
      </c>
      <c r="BC34" s="28">
        <f t="shared" si="15"/>
        <v>0</v>
      </c>
      <c r="BF34" s="26"/>
      <c r="BG34" s="27">
        <f t="shared" ref="BG34:BN34" si="92">F34*AJ34</f>
        <v>15758.91</v>
      </c>
      <c r="BH34" s="27">
        <f t="shared" si="92"/>
        <v>0</v>
      </c>
      <c r="BI34" s="27">
        <f t="shared" si="92"/>
        <v>0</v>
      </c>
      <c r="BJ34" s="27">
        <f t="shared" si="92"/>
        <v>0</v>
      </c>
      <c r="BK34" s="27">
        <f t="shared" si="92"/>
        <v>0</v>
      </c>
      <c r="BL34" s="27">
        <f t="shared" si="92"/>
        <v>0</v>
      </c>
      <c r="BM34" s="27">
        <f t="shared" si="92"/>
        <v>0</v>
      </c>
      <c r="BN34" s="27">
        <f t="shared" si="92"/>
        <v>0</v>
      </c>
      <c r="BO34" s="28">
        <f t="shared" si="17"/>
        <v>15758.91</v>
      </c>
      <c r="BS34" s="12">
        <f t="shared" si="33"/>
        <v>0</v>
      </c>
      <c r="BT34" s="12">
        <f t="shared" ref="BT34:BZ34" si="93">Z34*Q34</f>
        <v>0</v>
      </c>
      <c r="BU34" s="12">
        <f t="shared" si="93"/>
        <v>0</v>
      </c>
      <c r="BV34" s="12">
        <f t="shared" si="93"/>
        <v>0</v>
      </c>
      <c r="BW34" s="12">
        <f t="shared" si="93"/>
        <v>0</v>
      </c>
      <c r="BX34" s="12">
        <f t="shared" si="93"/>
        <v>0</v>
      </c>
      <c r="BY34" s="12">
        <f t="shared" si="93"/>
        <v>0</v>
      </c>
      <c r="BZ34" s="12">
        <f t="shared" si="93"/>
        <v>0</v>
      </c>
      <c r="CA34" s="29">
        <f t="shared" si="19"/>
        <v>0</v>
      </c>
      <c r="CB34" s="184">
        <f t="shared" si="35"/>
        <v>0</v>
      </c>
      <c r="CC34" s="9"/>
      <c r="CD34" s="12">
        <f>(Y34*'Quadro Resumo'!$L$9)*($O$109*10%)</f>
        <v>0</v>
      </c>
      <c r="CE34" s="12">
        <f>(Z34*'Quadro Resumo'!$L$9)*($O$109*15%)</f>
        <v>0</v>
      </c>
      <c r="CF34" s="12">
        <f>(AA34*'Quadro Resumo'!$L$9)*($O$109*10%)</f>
        <v>0</v>
      </c>
      <c r="CG34" s="12">
        <f>(AB34*'Quadro Resumo'!$L$9)*($O$109*5%)</f>
        <v>0</v>
      </c>
      <c r="CH34" s="12">
        <f>(AC34*'Quadro Resumo'!$L$9)*($O$109*5%)</f>
        <v>0</v>
      </c>
      <c r="CI34" s="12">
        <f>(AD34*'Quadro Resumo'!$L$9)*(O34*22%)</f>
        <v>0</v>
      </c>
      <c r="CJ34" s="12">
        <f>(AE34*'Quadro Resumo'!$L$9)*(O34*23%)</f>
        <v>0</v>
      </c>
      <c r="CK34" s="12">
        <v>0</v>
      </c>
      <c r="CL34" s="29">
        <f t="shared" si="20"/>
        <v>0</v>
      </c>
      <c r="CM34" s="9"/>
      <c r="CN34" s="9"/>
      <c r="CO34" s="12">
        <f t="shared" si="21"/>
        <v>20172.849605352007</v>
      </c>
      <c r="CP34" s="12">
        <f t="shared" si="22"/>
        <v>0</v>
      </c>
      <c r="CQ34" s="12">
        <f t="shared" si="23"/>
        <v>0</v>
      </c>
      <c r="CR34" s="12">
        <f t="shared" si="24"/>
        <v>0</v>
      </c>
      <c r="CS34" s="12">
        <f t="shared" si="25"/>
        <v>0</v>
      </c>
      <c r="CT34" s="12">
        <f t="shared" si="26"/>
        <v>0</v>
      </c>
      <c r="CU34" s="12">
        <f t="shared" si="27"/>
        <v>0</v>
      </c>
      <c r="CV34" s="12">
        <f t="shared" si="28"/>
        <v>0</v>
      </c>
      <c r="CW34" s="29">
        <f t="shared" si="29"/>
        <v>20172.849605352007</v>
      </c>
      <c r="CX34" s="9"/>
      <c r="CY34" s="9"/>
      <c r="CZ34" s="9"/>
      <c r="DA34" s="9"/>
      <c r="DB34" s="9"/>
      <c r="DC34" s="30"/>
      <c r="DD34" s="30"/>
    </row>
    <row r="35" spans="1:108" ht="15.75" customHeight="1" x14ac:dyDescent="0.3">
      <c r="B35" s="464"/>
      <c r="C35" s="7" t="s">
        <v>13</v>
      </c>
      <c r="D35" s="7" t="str">
        <f t="shared" si="90"/>
        <v>BP2</v>
      </c>
      <c r="E35" s="7">
        <v>2</v>
      </c>
      <c r="F35" s="8">
        <f t="shared" ref="F35:F52" si="94">F34*1.039</f>
        <v>1819.2786099999998</v>
      </c>
      <c r="G35" s="12">
        <f t="shared" si="2"/>
        <v>2001.206471</v>
      </c>
      <c r="H35" s="12">
        <f t="shared" si="3"/>
        <v>2092.1704014999996</v>
      </c>
      <c r="I35" s="12">
        <f t="shared" si="4"/>
        <v>2183.1343319999996</v>
      </c>
      <c r="J35" s="12">
        <f t="shared" si="5"/>
        <v>2274.0982624999997</v>
      </c>
      <c r="K35" s="12">
        <f t="shared" si="6"/>
        <v>2365.0621929999998</v>
      </c>
      <c r="L35" s="12">
        <f t="shared" si="7"/>
        <v>2765.3034871999998</v>
      </c>
      <c r="M35" s="12">
        <f t="shared" si="8"/>
        <v>3183.7375674999998</v>
      </c>
      <c r="O35" s="8">
        <f>O34*$C$7</f>
        <v>2328.8434155511923</v>
      </c>
      <c r="P35" s="23">
        <f t="shared" si="9"/>
        <v>0.28009168180743482</v>
      </c>
      <c r="Q35" s="12">
        <f t="shared" si="83"/>
        <v>2561.7277571063119</v>
      </c>
      <c r="R35" s="12">
        <f t="shared" si="83"/>
        <v>2678.169927883871</v>
      </c>
      <c r="S35" s="12">
        <f t="shared" si="83"/>
        <v>2794.6120986614305</v>
      </c>
      <c r="T35" s="12">
        <f t="shared" si="83"/>
        <v>2911.0542694389906</v>
      </c>
      <c r="U35" s="12">
        <f t="shared" si="83"/>
        <v>3027.4964402165501</v>
      </c>
      <c r="V35" s="12">
        <f t="shared" si="83"/>
        <v>3539.8419916378125</v>
      </c>
      <c r="W35" s="12">
        <f t="shared" si="83"/>
        <v>4075.4759772145862</v>
      </c>
      <c r="Y35" s="7">
        <f>SUMIF('BD Qtde Servidores Ativos'!$D:$D,$D:$D,'BD Qtde Servidores Ativos'!E:E)</f>
        <v>2</v>
      </c>
      <c r="Z35" s="7">
        <f>SUMIF('BD Qtde Servidores Ativos'!$D:$D,$D:$D,'BD Qtde Servidores Ativos'!F:F)</f>
        <v>0</v>
      </c>
      <c r="AA35" s="7">
        <f>SUMIF('BD Qtde Servidores Ativos'!$D:$D,$D:$D,'BD Qtde Servidores Ativos'!G:G)</f>
        <v>0</v>
      </c>
      <c r="AB35" s="7">
        <f>SUMIF('BD Qtde Servidores Ativos'!$D:$D,$D:$D,'BD Qtde Servidores Ativos'!H:H)</f>
        <v>0</v>
      </c>
      <c r="AC35" s="7">
        <f>SUMIF('BD Qtde Servidores Ativos'!$D:$D,$D:$D,'BD Qtde Servidores Ativos'!I:I)</f>
        <v>0</v>
      </c>
      <c r="AD35" s="7">
        <f>SUMIF('BD Qtde Servidores Ativos'!$D:$D,$D:$D,'BD Qtde Servidores Ativos'!J:J)</f>
        <v>0</v>
      </c>
      <c r="AE35" s="7">
        <f>SUMIF('BD Qtde Servidores Ativos'!$D:$D,$D:$D,'BD Qtde Servidores Ativos'!K:K)</f>
        <v>0</v>
      </c>
      <c r="AF35" s="7">
        <f>SUMIF('BD Qtde Servidores Ativos'!$D:$D,$D:$D,'BD Qtde Servidores Ativos'!L:L)</f>
        <v>0</v>
      </c>
      <c r="AG35" s="24">
        <f t="shared" si="12"/>
        <v>2</v>
      </c>
      <c r="AH35" s="25"/>
      <c r="AI35" s="25"/>
      <c r="AJ35" s="7">
        <f>SUMIF('BD Qtde Servidores Aposentados '!$D:$D,$D:$D,'BD Qtde Servidores Aposentados '!E:E)</f>
        <v>16</v>
      </c>
      <c r="AK35" s="7">
        <f>SUMIF('BD Qtde Servidores Aposentados '!$D:$D,$D:$D,'BD Qtde Servidores Aposentados '!F:F)</f>
        <v>1</v>
      </c>
      <c r="AL35" s="7">
        <f>SUMIF('BD Qtde Servidores Aposentados '!$D:$D,$D:$D,'BD Qtde Servidores Aposentados '!G:G)</f>
        <v>0</v>
      </c>
      <c r="AM35" s="7">
        <f>SUMIF('BD Qtde Servidores Aposentados '!$D:$D,$D:$D,'BD Qtde Servidores Aposentados '!H:H)</f>
        <v>0</v>
      </c>
      <c r="AN35" s="7">
        <f>SUMIF('BD Qtde Servidores Aposentados '!$D:$D,$D:$D,'BD Qtde Servidores Aposentados '!I:I)</f>
        <v>0</v>
      </c>
      <c r="AO35" s="7">
        <f>SUMIF('BD Qtde Servidores Aposentados '!$D:$D,$D:$D,'BD Qtde Servidores Aposentados '!J:J)</f>
        <v>0</v>
      </c>
      <c r="AP35" s="7">
        <f>SUMIF('BD Qtde Servidores Aposentados '!$D:$D,$D:$D,'BD Qtde Servidores Aposentados '!K:K)</f>
        <v>0</v>
      </c>
      <c r="AQ35" s="7">
        <f>SUMIF('BD Qtde Servidores Aposentados '!$D:$D,$D:$D,'BD Qtde Servidores Aposentados '!L:L)</f>
        <v>0</v>
      </c>
      <c r="AR35" s="24">
        <f t="shared" si="13"/>
        <v>17</v>
      </c>
      <c r="AS35" s="26"/>
      <c r="AT35" s="26"/>
      <c r="AU35" s="27">
        <f t="shared" ref="AU35:BB35" si="95">Y35*F35</f>
        <v>3638.5572199999997</v>
      </c>
      <c r="AV35" s="27">
        <f t="shared" si="95"/>
        <v>0</v>
      </c>
      <c r="AW35" s="27">
        <f t="shared" si="95"/>
        <v>0</v>
      </c>
      <c r="AX35" s="27">
        <f t="shared" si="95"/>
        <v>0</v>
      </c>
      <c r="AY35" s="27">
        <f t="shared" si="95"/>
        <v>0</v>
      </c>
      <c r="AZ35" s="27">
        <f t="shared" si="95"/>
        <v>0</v>
      </c>
      <c r="BA35" s="27">
        <f t="shared" si="95"/>
        <v>0</v>
      </c>
      <c r="BB35" s="27">
        <f t="shared" si="95"/>
        <v>0</v>
      </c>
      <c r="BC35" s="28">
        <f t="shared" si="15"/>
        <v>3638.5572199999997</v>
      </c>
      <c r="BF35" s="26"/>
      <c r="BG35" s="27">
        <f t="shared" ref="BG35:BN35" si="96">F35*AJ35</f>
        <v>29108.457759999998</v>
      </c>
      <c r="BH35" s="27">
        <f t="shared" si="96"/>
        <v>2001.206471</v>
      </c>
      <c r="BI35" s="27">
        <f t="shared" si="96"/>
        <v>0</v>
      </c>
      <c r="BJ35" s="27">
        <f t="shared" si="96"/>
        <v>0</v>
      </c>
      <c r="BK35" s="27">
        <f t="shared" si="96"/>
        <v>0</v>
      </c>
      <c r="BL35" s="27">
        <f t="shared" si="96"/>
        <v>0</v>
      </c>
      <c r="BM35" s="27">
        <f t="shared" si="96"/>
        <v>0</v>
      </c>
      <c r="BN35" s="27">
        <f t="shared" si="96"/>
        <v>0</v>
      </c>
      <c r="BO35" s="28">
        <f t="shared" si="17"/>
        <v>31109.664230999999</v>
      </c>
      <c r="BS35" s="12">
        <f t="shared" si="33"/>
        <v>4657.6868311023845</v>
      </c>
      <c r="BT35" s="12">
        <f t="shared" ref="BT35:BZ35" si="97">Z35*Q35</f>
        <v>0</v>
      </c>
      <c r="BU35" s="12">
        <f t="shared" si="97"/>
        <v>0</v>
      </c>
      <c r="BV35" s="12">
        <f t="shared" si="97"/>
        <v>0</v>
      </c>
      <c r="BW35" s="12">
        <f t="shared" si="97"/>
        <v>0</v>
      </c>
      <c r="BX35" s="12">
        <f t="shared" si="97"/>
        <v>0</v>
      </c>
      <c r="BY35" s="12">
        <f t="shared" si="97"/>
        <v>0</v>
      </c>
      <c r="BZ35" s="12">
        <f t="shared" si="97"/>
        <v>0</v>
      </c>
      <c r="CA35" s="29">
        <f t="shared" si="19"/>
        <v>4657.6868311023845</v>
      </c>
      <c r="CB35" s="184">
        <f t="shared" si="35"/>
        <v>181.649786412993</v>
      </c>
      <c r="CC35" s="9"/>
      <c r="CD35" s="12">
        <f>(Y35*'Quadro Resumo'!$L$9)*($O$109*10%)</f>
        <v>446.27709491159686</v>
      </c>
      <c r="CE35" s="12">
        <f>(Z35*'Quadro Resumo'!$L$9)*($O$109*15%)</f>
        <v>0</v>
      </c>
      <c r="CF35" s="12">
        <f>(AA35*'Quadro Resumo'!$L$9)*($O$109*10%)</f>
        <v>0</v>
      </c>
      <c r="CG35" s="12">
        <f>(AB35*'Quadro Resumo'!$L$9)*($O$109*5%)</f>
        <v>0</v>
      </c>
      <c r="CH35" s="12">
        <f>(AC35*'Quadro Resumo'!$L$9)*($O$109*5%)</f>
        <v>0</v>
      </c>
      <c r="CI35" s="12">
        <f>(AD35*'Quadro Resumo'!$L$9)*(O35*22%)</f>
        <v>0</v>
      </c>
      <c r="CJ35" s="12">
        <f>(AE35*'Quadro Resumo'!$L$9)*(O35*23%)</f>
        <v>0</v>
      </c>
      <c r="CK35" s="12">
        <v>0</v>
      </c>
      <c r="CL35" s="29">
        <f t="shared" si="20"/>
        <v>446.27709491159686</v>
      </c>
      <c r="CM35" s="9"/>
      <c r="CN35" s="9"/>
      <c r="CO35" s="12">
        <f t="shared" si="21"/>
        <v>37261.494648819076</v>
      </c>
      <c r="CP35" s="12">
        <f t="shared" si="22"/>
        <v>2561.7277571063119</v>
      </c>
      <c r="CQ35" s="12">
        <f t="shared" si="23"/>
        <v>0</v>
      </c>
      <c r="CR35" s="12">
        <f t="shared" si="24"/>
        <v>0</v>
      </c>
      <c r="CS35" s="12">
        <f t="shared" si="25"/>
        <v>0</v>
      </c>
      <c r="CT35" s="12">
        <f t="shared" si="26"/>
        <v>0</v>
      </c>
      <c r="CU35" s="12">
        <f t="shared" si="27"/>
        <v>0</v>
      </c>
      <c r="CV35" s="12">
        <f t="shared" si="28"/>
        <v>0</v>
      </c>
      <c r="CW35" s="29">
        <f t="shared" si="29"/>
        <v>39823.222405925386</v>
      </c>
      <c r="CX35" s="9"/>
      <c r="CY35" s="9"/>
      <c r="CZ35" s="9"/>
      <c r="DA35" s="9"/>
      <c r="DB35" s="9"/>
      <c r="DC35" s="30"/>
      <c r="DD35" s="30"/>
    </row>
    <row r="36" spans="1:108" ht="15.75" customHeight="1" x14ac:dyDescent="0.3">
      <c r="B36" s="464"/>
      <c r="C36" s="7" t="s">
        <v>13</v>
      </c>
      <c r="D36" s="7" t="str">
        <f t="shared" si="90"/>
        <v>BP3</v>
      </c>
      <c r="E36" s="7">
        <v>3</v>
      </c>
      <c r="F36" s="8">
        <f t="shared" si="94"/>
        <v>1890.2304757899997</v>
      </c>
      <c r="G36" s="12">
        <f t="shared" si="2"/>
        <v>2079.2535233689996</v>
      </c>
      <c r="H36" s="12">
        <f t="shared" si="3"/>
        <v>2173.7650471584993</v>
      </c>
      <c r="I36" s="12">
        <f t="shared" si="4"/>
        <v>2268.2765709479995</v>
      </c>
      <c r="J36" s="12">
        <f t="shared" si="5"/>
        <v>2362.7880947374997</v>
      </c>
      <c r="K36" s="12">
        <f t="shared" si="6"/>
        <v>2457.2996185269994</v>
      </c>
      <c r="L36" s="12">
        <f t="shared" si="7"/>
        <v>2873.1503232007994</v>
      </c>
      <c r="M36" s="12">
        <f t="shared" si="8"/>
        <v>3307.9033326324993</v>
      </c>
      <c r="O36" s="8">
        <f t="shared" ref="O36:O52" si="98">O35*$C$7</f>
        <v>2419.6683087576885</v>
      </c>
      <c r="P36" s="23">
        <f t="shared" si="9"/>
        <v>0.28009168180743482</v>
      </c>
      <c r="Q36" s="12">
        <f t="shared" si="83"/>
        <v>2661.6351396334576</v>
      </c>
      <c r="R36" s="12">
        <f t="shared" si="83"/>
        <v>2782.6185550713417</v>
      </c>
      <c r="S36" s="12">
        <f t="shared" si="83"/>
        <v>2903.6019705092262</v>
      </c>
      <c r="T36" s="12">
        <f t="shared" si="83"/>
        <v>3024.5853859471108</v>
      </c>
      <c r="U36" s="12">
        <f t="shared" si="83"/>
        <v>3145.5688013849949</v>
      </c>
      <c r="V36" s="12">
        <f t="shared" si="83"/>
        <v>3677.8958293116866</v>
      </c>
      <c r="W36" s="12">
        <f t="shared" si="83"/>
        <v>4234.4195403259546</v>
      </c>
      <c r="Y36" s="7">
        <f>SUMIF('BD Qtde Servidores Ativos'!$D:$D,$D:$D,'BD Qtde Servidores Ativos'!E:E)</f>
        <v>0</v>
      </c>
      <c r="Z36" s="7">
        <f>SUMIF('BD Qtde Servidores Ativos'!$D:$D,$D:$D,'BD Qtde Servidores Ativos'!F:F)</f>
        <v>0</v>
      </c>
      <c r="AA36" s="7">
        <f>SUMIF('BD Qtde Servidores Ativos'!$D:$D,$D:$D,'BD Qtde Servidores Ativos'!G:G)</f>
        <v>0</v>
      </c>
      <c r="AB36" s="7">
        <f>SUMIF('BD Qtde Servidores Ativos'!$D:$D,$D:$D,'BD Qtde Servidores Ativos'!H:H)</f>
        <v>0</v>
      </c>
      <c r="AC36" s="7">
        <f>SUMIF('BD Qtde Servidores Ativos'!$D:$D,$D:$D,'BD Qtde Servidores Ativos'!I:I)</f>
        <v>0</v>
      </c>
      <c r="AD36" s="7">
        <f>SUMIF('BD Qtde Servidores Ativos'!$D:$D,$D:$D,'BD Qtde Servidores Ativos'!J:J)</f>
        <v>0</v>
      </c>
      <c r="AE36" s="7">
        <f>SUMIF('BD Qtde Servidores Ativos'!$D:$D,$D:$D,'BD Qtde Servidores Ativos'!K:K)</f>
        <v>0</v>
      </c>
      <c r="AF36" s="7">
        <f>SUMIF('BD Qtde Servidores Ativos'!$D:$D,$D:$D,'BD Qtde Servidores Ativos'!L:L)</f>
        <v>0</v>
      </c>
      <c r="AG36" s="24">
        <f t="shared" si="12"/>
        <v>0</v>
      </c>
      <c r="AH36" s="25"/>
      <c r="AI36" s="25"/>
      <c r="AJ36" s="7">
        <f>SUMIF('BD Qtde Servidores Aposentados '!$D:$D,$D:$D,'BD Qtde Servidores Aposentados '!E:E)</f>
        <v>36</v>
      </c>
      <c r="AK36" s="7">
        <f>SUMIF('BD Qtde Servidores Aposentados '!$D:$D,$D:$D,'BD Qtde Servidores Aposentados '!F:F)</f>
        <v>1</v>
      </c>
      <c r="AL36" s="7">
        <f>SUMIF('BD Qtde Servidores Aposentados '!$D:$D,$D:$D,'BD Qtde Servidores Aposentados '!G:G)</f>
        <v>0</v>
      </c>
      <c r="AM36" s="7">
        <f>SUMIF('BD Qtde Servidores Aposentados '!$D:$D,$D:$D,'BD Qtde Servidores Aposentados '!H:H)</f>
        <v>1</v>
      </c>
      <c r="AN36" s="7">
        <f>SUMIF('BD Qtde Servidores Aposentados '!$D:$D,$D:$D,'BD Qtde Servidores Aposentados '!I:I)</f>
        <v>1</v>
      </c>
      <c r="AO36" s="7">
        <f>SUMIF('BD Qtde Servidores Aposentados '!$D:$D,$D:$D,'BD Qtde Servidores Aposentados '!J:J)</f>
        <v>0</v>
      </c>
      <c r="AP36" s="7">
        <f>SUMIF('BD Qtde Servidores Aposentados '!$D:$D,$D:$D,'BD Qtde Servidores Aposentados '!K:K)</f>
        <v>0</v>
      </c>
      <c r="AQ36" s="7">
        <f>SUMIF('BD Qtde Servidores Aposentados '!$D:$D,$D:$D,'BD Qtde Servidores Aposentados '!L:L)</f>
        <v>0</v>
      </c>
      <c r="AR36" s="24">
        <f t="shared" si="13"/>
        <v>39</v>
      </c>
      <c r="AS36" s="26"/>
      <c r="AT36" s="26"/>
      <c r="AU36" s="27">
        <f t="shared" ref="AU36:BB36" si="99">Y36*F36</f>
        <v>0</v>
      </c>
      <c r="AV36" s="27">
        <f t="shared" si="99"/>
        <v>0</v>
      </c>
      <c r="AW36" s="27">
        <f t="shared" si="99"/>
        <v>0</v>
      </c>
      <c r="AX36" s="27">
        <f t="shared" si="99"/>
        <v>0</v>
      </c>
      <c r="AY36" s="27">
        <f t="shared" si="99"/>
        <v>0</v>
      </c>
      <c r="AZ36" s="27">
        <f t="shared" si="99"/>
        <v>0</v>
      </c>
      <c r="BA36" s="27">
        <f t="shared" si="99"/>
        <v>0</v>
      </c>
      <c r="BB36" s="27">
        <f t="shared" si="99"/>
        <v>0</v>
      </c>
      <c r="BC36" s="28">
        <f t="shared" si="15"/>
        <v>0</v>
      </c>
      <c r="BF36" s="26"/>
      <c r="BG36" s="27">
        <f t="shared" ref="BG36:BN36" si="100">F36*AJ36</f>
        <v>68048.297128439983</v>
      </c>
      <c r="BH36" s="27">
        <f t="shared" si="100"/>
        <v>2079.2535233689996</v>
      </c>
      <c r="BI36" s="27">
        <f t="shared" si="100"/>
        <v>0</v>
      </c>
      <c r="BJ36" s="27">
        <f t="shared" si="100"/>
        <v>2268.2765709479995</v>
      </c>
      <c r="BK36" s="27">
        <f t="shared" si="100"/>
        <v>2362.7880947374997</v>
      </c>
      <c r="BL36" s="27">
        <f t="shared" si="100"/>
        <v>0</v>
      </c>
      <c r="BM36" s="27">
        <f t="shared" si="100"/>
        <v>0</v>
      </c>
      <c r="BN36" s="27">
        <f t="shared" si="100"/>
        <v>0</v>
      </c>
      <c r="BO36" s="28">
        <f t="shared" si="17"/>
        <v>74758.615317494477</v>
      </c>
      <c r="BS36" s="12">
        <f t="shared" si="33"/>
        <v>0</v>
      </c>
      <c r="BT36" s="12">
        <f t="shared" ref="BT36:BZ36" si="101">Z36*Q36</f>
        <v>0</v>
      </c>
      <c r="BU36" s="12">
        <f t="shared" si="101"/>
        <v>0</v>
      </c>
      <c r="BV36" s="12">
        <f t="shared" si="101"/>
        <v>0</v>
      </c>
      <c r="BW36" s="12">
        <f t="shared" si="101"/>
        <v>0</v>
      </c>
      <c r="BX36" s="12">
        <f t="shared" si="101"/>
        <v>0</v>
      </c>
      <c r="BY36" s="12">
        <f t="shared" si="101"/>
        <v>0</v>
      </c>
      <c r="BZ36" s="12">
        <f t="shared" si="101"/>
        <v>0</v>
      </c>
      <c r="CA36" s="29">
        <f t="shared" si="19"/>
        <v>0</v>
      </c>
      <c r="CB36" s="184">
        <f t="shared" si="35"/>
        <v>0</v>
      </c>
      <c r="CC36" s="9"/>
      <c r="CD36" s="12">
        <f>(Y36*'Quadro Resumo'!$L$9)*($O$109*10%)</f>
        <v>0</v>
      </c>
      <c r="CE36" s="12">
        <f>(Z36*'Quadro Resumo'!$L$9)*($O$109*15%)</f>
        <v>0</v>
      </c>
      <c r="CF36" s="12">
        <f>(AA36*'Quadro Resumo'!$L$9)*($O$109*10%)</f>
        <v>0</v>
      </c>
      <c r="CG36" s="12">
        <f>(AB36*'Quadro Resumo'!$L$9)*($O$109*5%)</f>
        <v>0</v>
      </c>
      <c r="CH36" s="12">
        <f>(AC36*'Quadro Resumo'!$L$9)*($O$109*5%)</f>
        <v>0</v>
      </c>
      <c r="CI36" s="12">
        <f>(AD36*'Quadro Resumo'!$L$9)*(O36*22%)</f>
        <v>0</v>
      </c>
      <c r="CJ36" s="12">
        <f>(AE36*'Quadro Resumo'!$L$9)*(O36*23%)</f>
        <v>0</v>
      </c>
      <c r="CK36" s="12">
        <v>0</v>
      </c>
      <c r="CL36" s="29">
        <f t="shared" si="20"/>
        <v>0</v>
      </c>
      <c r="CM36" s="9"/>
      <c r="CN36" s="9"/>
      <c r="CO36" s="12">
        <f t="shared" si="21"/>
        <v>87108.059115276788</v>
      </c>
      <c r="CP36" s="12">
        <f t="shared" si="22"/>
        <v>2661.6351396334576</v>
      </c>
      <c r="CQ36" s="12">
        <f t="shared" si="23"/>
        <v>0</v>
      </c>
      <c r="CR36" s="12">
        <f t="shared" si="24"/>
        <v>2903.6019705092262</v>
      </c>
      <c r="CS36" s="12">
        <f t="shared" si="25"/>
        <v>3024.5853859471108</v>
      </c>
      <c r="CT36" s="12">
        <f t="shared" si="26"/>
        <v>0</v>
      </c>
      <c r="CU36" s="12">
        <f t="shared" si="27"/>
        <v>0</v>
      </c>
      <c r="CV36" s="12">
        <f t="shared" si="28"/>
        <v>0</v>
      </c>
      <c r="CW36" s="29">
        <f t="shared" si="29"/>
        <v>95697.881611366596</v>
      </c>
      <c r="CX36" s="9"/>
      <c r="CY36" s="9"/>
      <c r="CZ36" s="9"/>
      <c r="DA36" s="9"/>
      <c r="DB36" s="9"/>
      <c r="DC36" s="30"/>
      <c r="DD36" s="30"/>
    </row>
    <row r="37" spans="1:108" ht="15.75" customHeight="1" x14ac:dyDescent="0.3">
      <c r="B37" s="464"/>
      <c r="C37" s="7" t="s">
        <v>13</v>
      </c>
      <c r="D37" s="7" t="str">
        <f t="shared" si="90"/>
        <v>BP4</v>
      </c>
      <c r="E37" s="7">
        <v>4</v>
      </c>
      <c r="F37" s="8">
        <f t="shared" si="94"/>
        <v>1963.9494643458095</v>
      </c>
      <c r="G37" s="12">
        <f t="shared" si="2"/>
        <v>2160.3444107803907</v>
      </c>
      <c r="H37" s="12">
        <f t="shared" si="3"/>
        <v>2258.5418839976805</v>
      </c>
      <c r="I37" s="12">
        <f t="shared" si="4"/>
        <v>2356.7393572149713</v>
      </c>
      <c r="J37" s="12">
        <f t="shared" si="5"/>
        <v>2454.936830432262</v>
      </c>
      <c r="K37" s="12">
        <f t="shared" si="6"/>
        <v>2553.1343036495523</v>
      </c>
      <c r="L37" s="12">
        <f t="shared" si="7"/>
        <v>2985.2031858056303</v>
      </c>
      <c r="M37" s="12">
        <f t="shared" si="8"/>
        <v>3436.9115626051666</v>
      </c>
      <c r="O37" s="8">
        <f t="shared" si="98"/>
        <v>2514.0353727992383</v>
      </c>
      <c r="P37" s="23">
        <f t="shared" si="9"/>
        <v>0.28009168180743504</v>
      </c>
      <c r="Q37" s="12">
        <f t="shared" si="83"/>
        <v>2765.4389100791623</v>
      </c>
      <c r="R37" s="12">
        <f t="shared" si="83"/>
        <v>2891.140678719124</v>
      </c>
      <c r="S37" s="12">
        <f t="shared" si="83"/>
        <v>3016.8424473590858</v>
      </c>
      <c r="T37" s="12">
        <f t="shared" si="83"/>
        <v>3142.544215999048</v>
      </c>
      <c r="U37" s="12">
        <f t="shared" si="83"/>
        <v>3268.2459846390097</v>
      </c>
      <c r="V37" s="12">
        <f t="shared" si="83"/>
        <v>3821.3337666548423</v>
      </c>
      <c r="W37" s="12">
        <f t="shared" si="83"/>
        <v>4399.5619023986674</v>
      </c>
      <c r="Y37" s="7">
        <f>SUMIF('BD Qtde Servidores Ativos'!$D:$D,$D:$D,'BD Qtde Servidores Ativos'!E:E)</f>
        <v>0</v>
      </c>
      <c r="Z37" s="7">
        <f>SUMIF('BD Qtde Servidores Ativos'!$D:$D,$D:$D,'BD Qtde Servidores Ativos'!F:F)</f>
        <v>0</v>
      </c>
      <c r="AA37" s="7">
        <f>SUMIF('BD Qtde Servidores Ativos'!$D:$D,$D:$D,'BD Qtde Servidores Ativos'!G:G)</f>
        <v>0</v>
      </c>
      <c r="AB37" s="7">
        <f>SUMIF('BD Qtde Servidores Ativos'!$D:$D,$D:$D,'BD Qtde Servidores Ativos'!H:H)</f>
        <v>0</v>
      </c>
      <c r="AC37" s="7">
        <f>SUMIF('BD Qtde Servidores Ativos'!$D:$D,$D:$D,'BD Qtde Servidores Ativos'!I:I)</f>
        <v>1</v>
      </c>
      <c r="AD37" s="7">
        <f>SUMIF('BD Qtde Servidores Ativos'!$D:$D,$D:$D,'BD Qtde Servidores Ativos'!J:J)</f>
        <v>0</v>
      </c>
      <c r="AE37" s="7">
        <f>SUMIF('BD Qtde Servidores Ativos'!$D:$D,$D:$D,'BD Qtde Servidores Ativos'!K:K)</f>
        <v>0</v>
      </c>
      <c r="AF37" s="7">
        <f>SUMIF('BD Qtde Servidores Ativos'!$D:$D,$D:$D,'BD Qtde Servidores Ativos'!L:L)</f>
        <v>0</v>
      </c>
      <c r="AG37" s="24">
        <f t="shared" si="12"/>
        <v>1</v>
      </c>
      <c r="AH37" s="25"/>
      <c r="AI37" s="25"/>
      <c r="AJ37" s="7">
        <f>SUMIF('BD Qtde Servidores Aposentados '!$D:$D,$D:$D,'BD Qtde Servidores Aposentados '!E:E)</f>
        <v>59</v>
      </c>
      <c r="AK37" s="7">
        <f>SUMIF('BD Qtde Servidores Aposentados '!$D:$D,$D:$D,'BD Qtde Servidores Aposentados '!F:F)</f>
        <v>4</v>
      </c>
      <c r="AL37" s="7">
        <f>SUMIF('BD Qtde Servidores Aposentados '!$D:$D,$D:$D,'BD Qtde Servidores Aposentados '!G:G)</f>
        <v>3</v>
      </c>
      <c r="AM37" s="7">
        <f>SUMIF('BD Qtde Servidores Aposentados '!$D:$D,$D:$D,'BD Qtde Servidores Aposentados '!H:H)</f>
        <v>3</v>
      </c>
      <c r="AN37" s="7">
        <f>SUMIF('BD Qtde Servidores Aposentados '!$D:$D,$D:$D,'BD Qtde Servidores Aposentados '!I:I)</f>
        <v>0</v>
      </c>
      <c r="AO37" s="7">
        <f>SUMIF('BD Qtde Servidores Aposentados '!$D:$D,$D:$D,'BD Qtde Servidores Aposentados '!J:J)</f>
        <v>0</v>
      </c>
      <c r="AP37" s="7">
        <f>SUMIF('BD Qtde Servidores Aposentados '!$D:$D,$D:$D,'BD Qtde Servidores Aposentados '!K:K)</f>
        <v>0</v>
      </c>
      <c r="AQ37" s="7">
        <f>SUMIF('BD Qtde Servidores Aposentados '!$D:$D,$D:$D,'BD Qtde Servidores Aposentados '!L:L)</f>
        <v>0</v>
      </c>
      <c r="AR37" s="24">
        <f t="shared" si="13"/>
        <v>69</v>
      </c>
      <c r="AS37" s="26"/>
      <c r="AT37" s="26"/>
      <c r="AU37" s="27">
        <f t="shared" ref="AU37:BB37" si="102">Y37*F37</f>
        <v>0</v>
      </c>
      <c r="AV37" s="27">
        <f t="shared" si="102"/>
        <v>0</v>
      </c>
      <c r="AW37" s="27">
        <f t="shared" si="102"/>
        <v>0</v>
      </c>
      <c r="AX37" s="27">
        <f t="shared" si="102"/>
        <v>0</v>
      </c>
      <c r="AY37" s="27">
        <f t="shared" si="102"/>
        <v>2454.936830432262</v>
      </c>
      <c r="AZ37" s="27">
        <f t="shared" si="102"/>
        <v>0</v>
      </c>
      <c r="BA37" s="27">
        <f t="shared" si="102"/>
        <v>0</v>
      </c>
      <c r="BB37" s="27">
        <f t="shared" si="102"/>
        <v>0</v>
      </c>
      <c r="BC37" s="28">
        <f t="shared" si="15"/>
        <v>2454.936830432262</v>
      </c>
      <c r="BF37" s="26"/>
      <c r="BG37" s="27">
        <f t="shared" ref="BG37:BN37" si="103">F37*AJ37</f>
        <v>115873.01839640275</v>
      </c>
      <c r="BH37" s="27">
        <f t="shared" si="103"/>
        <v>8641.3776431215629</v>
      </c>
      <c r="BI37" s="27">
        <f t="shared" si="103"/>
        <v>6775.6256519930412</v>
      </c>
      <c r="BJ37" s="27">
        <f t="shared" si="103"/>
        <v>7070.2180716449138</v>
      </c>
      <c r="BK37" s="27">
        <f t="shared" si="103"/>
        <v>0</v>
      </c>
      <c r="BL37" s="27">
        <f t="shared" si="103"/>
        <v>0</v>
      </c>
      <c r="BM37" s="27">
        <f t="shared" si="103"/>
        <v>0</v>
      </c>
      <c r="BN37" s="27">
        <f t="shared" si="103"/>
        <v>0</v>
      </c>
      <c r="BO37" s="28">
        <f t="shared" si="17"/>
        <v>138360.23976316227</v>
      </c>
      <c r="BS37" s="12">
        <f t="shared" si="33"/>
        <v>0</v>
      </c>
      <c r="BT37" s="12">
        <f t="shared" ref="BT37:BZ37" si="104">Z37*Q37</f>
        <v>0</v>
      </c>
      <c r="BU37" s="12">
        <f t="shared" si="104"/>
        <v>0</v>
      </c>
      <c r="BV37" s="12">
        <f t="shared" si="104"/>
        <v>0</v>
      </c>
      <c r="BW37" s="12">
        <f t="shared" si="104"/>
        <v>3142.544215999048</v>
      </c>
      <c r="BX37" s="12">
        <f t="shared" si="104"/>
        <v>0</v>
      </c>
      <c r="BY37" s="12">
        <f t="shared" si="104"/>
        <v>0</v>
      </c>
      <c r="BZ37" s="12">
        <f t="shared" si="104"/>
        <v>0</v>
      </c>
      <c r="CA37" s="29">
        <f t="shared" si="19"/>
        <v>3142.544215999048</v>
      </c>
      <c r="CB37" s="184">
        <f t="shared" si="35"/>
        <v>122.55922442396287</v>
      </c>
      <c r="CC37" s="9"/>
      <c r="CD37" s="12">
        <f>(Y37*'Quadro Resumo'!$L$9)*($O$109*10%)</f>
        <v>0</v>
      </c>
      <c r="CE37" s="12">
        <f>(Z37*'Quadro Resumo'!$L$9)*($O$109*15%)</f>
        <v>0</v>
      </c>
      <c r="CF37" s="12">
        <f>(AA37*'Quadro Resumo'!$L$9)*($O$109*10%)</f>
        <v>0</v>
      </c>
      <c r="CG37" s="12">
        <f>(AB37*'Quadro Resumo'!$L$9)*($O$109*5%)</f>
        <v>0</v>
      </c>
      <c r="CH37" s="12">
        <f>(AC37*'Quadro Resumo'!$L$9)*($O$109*5%)</f>
        <v>111.56927372789922</v>
      </c>
      <c r="CI37" s="12">
        <f>(AD37*'Quadro Resumo'!$L$9)*(O37*22%)</f>
        <v>0</v>
      </c>
      <c r="CJ37" s="12">
        <f>(AE37*'Quadro Resumo'!$L$9)*(O37*23%)</f>
        <v>0</v>
      </c>
      <c r="CK37" s="12">
        <v>0</v>
      </c>
      <c r="CL37" s="29">
        <f t="shared" si="20"/>
        <v>111.56927372789922</v>
      </c>
      <c r="CM37" s="9"/>
      <c r="CN37" s="9"/>
      <c r="CO37" s="12">
        <f t="shared" si="21"/>
        <v>148328.08699515506</v>
      </c>
      <c r="CP37" s="12">
        <f t="shared" si="22"/>
        <v>11061.755640316649</v>
      </c>
      <c r="CQ37" s="12">
        <f t="shared" si="23"/>
        <v>8673.4220361573716</v>
      </c>
      <c r="CR37" s="12">
        <f t="shared" si="24"/>
        <v>9050.5273420772573</v>
      </c>
      <c r="CS37" s="12">
        <f t="shared" si="25"/>
        <v>0</v>
      </c>
      <c r="CT37" s="12">
        <f t="shared" si="26"/>
        <v>0</v>
      </c>
      <c r="CU37" s="12">
        <f t="shared" si="27"/>
        <v>0</v>
      </c>
      <c r="CV37" s="12">
        <f t="shared" si="28"/>
        <v>0</v>
      </c>
      <c r="CW37" s="29">
        <f t="shared" si="29"/>
        <v>177113.79201370632</v>
      </c>
      <c r="CX37" s="9"/>
      <c r="CY37" s="9"/>
      <c r="CZ37" s="9"/>
      <c r="DA37" s="9"/>
      <c r="DB37" s="9"/>
      <c r="DC37" s="30"/>
      <c r="DD37" s="30"/>
    </row>
    <row r="38" spans="1:108" ht="15.75" customHeight="1" x14ac:dyDescent="0.3">
      <c r="B38" s="464"/>
      <c r="C38" s="7" t="s">
        <v>13</v>
      </c>
      <c r="D38" s="7" t="str">
        <f t="shared" si="90"/>
        <v>BP5</v>
      </c>
      <c r="E38" s="7">
        <v>5</v>
      </c>
      <c r="F38" s="8">
        <f t="shared" si="94"/>
        <v>2040.5434934552959</v>
      </c>
      <c r="G38" s="12">
        <f t="shared" si="2"/>
        <v>2244.5978428008257</v>
      </c>
      <c r="H38" s="12">
        <f t="shared" si="3"/>
        <v>2346.6250174735901</v>
      </c>
      <c r="I38" s="12">
        <f t="shared" si="4"/>
        <v>2448.652192146355</v>
      </c>
      <c r="J38" s="12">
        <f t="shared" si="5"/>
        <v>2550.6793668191199</v>
      </c>
      <c r="K38" s="12">
        <f t="shared" si="6"/>
        <v>2652.7065414918848</v>
      </c>
      <c r="L38" s="12">
        <f t="shared" si="7"/>
        <v>3101.6261100520496</v>
      </c>
      <c r="M38" s="12">
        <f t="shared" si="8"/>
        <v>3570.9511135467678</v>
      </c>
      <c r="O38" s="8">
        <f t="shared" si="98"/>
        <v>2612.0827523384082</v>
      </c>
      <c r="P38" s="23">
        <f t="shared" si="9"/>
        <v>0.28009168180743482</v>
      </c>
      <c r="Q38" s="12">
        <f t="shared" si="83"/>
        <v>2873.2910275722493</v>
      </c>
      <c r="R38" s="12">
        <f t="shared" si="83"/>
        <v>3003.8951651891693</v>
      </c>
      <c r="S38" s="12">
        <f t="shared" si="83"/>
        <v>3134.4993028060899</v>
      </c>
      <c r="T38" s="12">
        <f t="shared" si="83"/>
        <v>3265.1034404230104</v>
      </c>
      <c r="U38" s="12">
        <f t="shared" si="83"/>
        <v>3395.7075780399309</v>
      </c>
      <c r="V38" s="12">
        <f t="shared" si="83"/>
        <v>3970.3657835543804</v>
      </c>
      <c r="W38" s="12">
        <f t="shared" si="83"/>
        <v>4571.1448165922147</v>
      </c>
      <c r="Y38" s="7">
        <f>SUMIF('BD Qtde Servidores Ativos'!$D:$D,$D:$D,'BD Qtde Servidores Ativos'!E:E)</f>
        <v>0</v>
      </c>
      <c r="Z38" s="7">
        <f>SUMIF('BD Qtde Servidores Ativos'!$D:$D,$D:$D,'BD Qtde Servidores Ativos'!F:F)</f>
        <v>0</v>
      </c>
      <c r="AA38" s="7">
        <f>SUMIF('BD Qtde Servidores Ativos'!$D:$D,$D:$D,'BD Qtde Servidores Ativos'!G:G)</f>
        <v>0</v>
      </c>
      <c r="AB38" s="7">
        <f>SUMIF('BD Qtde Servidores Ativos'!$D:$D,$D:$D,'BD Qtde Servidores Ativos'!H:H)</f>
        <v>0</v>
      </c>
      <c r="AC38" s="7">
        <f>SUMIF('BD Qtde Servidores Ativos'!$D:$D,$D:$D,'BD Qtde Servidores Ativos'!I:I)</f>
        <v>0</v>
      </c>
      <c r="AD38" s="7">
        <f>SUMIF('BD Qtde Servidores Ativos'!$D:$D,$D:$D,'BD Qtde Servidores Ativos'!J:J)</f>
        <v>0</v>
      </c>
      <c r="AE38" s="7">
        <f>SUMIF('BD Qtde Servidores Ativos'!$D:$D,$D:$D,'BD Qtde Servidores Ativos'!K:K)</f>
        <v>0</v>
      </c>
      <c r="AF38" s="7">
        <f>SUMIF('BD Qtde Servidores Ativos'!$D:$D,$D:$D,'BD Qtde Servidores Ativos'!L:L)</f>
        <v>0</v>
      </c>
      <c r="AG38" s="24">
        <f t="shared" si="12"/>
        <v>0</v>
      </c>
      <c r="AH38" s="25"/>
      <c r="AI38" s="25"/>
      <c r="AJ38" s="7">
        <f>SUMIF('BD Qtde Servidores Aposentados '!$D:$D,$D:$D,'BD Qtde Servidores Aposentados '!E:E)</f>
        <v>95</v>
      </c>
      <c r="AK38" s="7">
        <f>SUMIF('BD Qtde Servidores Aposentados '!$D:$D,$D:$D,'BD Qtde Servidores Aposentados '!F:F)</f>
        <v>4</v>
      </c>
      <c r="AL38" s="7">
        <f>SUMIF('BD Qtde Servidores Aposentados '!$D:$D,$D:$D,'BD Qtde Servidores Aposentados '!G:G)</f>
        <v>2</v>
      </c>
      <c r="AM38" s="7">
        <f>SUMIF('BD Qtde Servidores Aposentados '!$D:$D,$D:$D,'BD Qtde Servidores Aposentados '!H:H)</f>
        <v>1</v>
      </c>
      <c r="AN38" s="7">
        <f>SUMIF('BD Qtde Servidores Aposentados '!$D:$D,$D:$D,'BD Qtde Servidores Aposentados '!I:I)</f>
        <v>1</v>
      </c>
      <c r="AO38" s="7">
        <f>SUMIF('BD Qtde Servidores Aposentados '!$D:$D,$D:$D,'BD Qtde Servidores Aposentados '!J:J)</f>
        <v>0</v>
      </c>
      <c r="AP38" s="7">
        <f>SUMIF('BD Qtde Servidores Aposentados '!$D:$D,$D:$D,'BD Qtde Servidores Aposentados '!K:K)</f>
        <v>0</v>
      </c>
      <c r="AQ38" s="7">
        <f>SUMIF('BD Qtde Servidores Aposentados '!$D:$D,$D:$D,'BD Qtde Servidores Aposentados '!L:L)</f>
        <v>0</v>
      </c>
      <c r="AR38" s="24">
        <f t="shared" si="13"/>
        <v>103</v>
      </c>
      <c r="AS38" s="26"/>
      <c r="AT38" s="26"/>
      <c r="AU38" s="27">
        <f t="shared" ref="AU38:BB38" si="105">Y38*F38</f>
        <v>0</v>
      </c>
      <c r="AV38" s="27">
        <f t="shared" si="105"/>
        <v>0</v>
      </c>
      <c r="AW38" s="27">
        <f t="shared" si="105"/>
        <v>0</v>
      </c>
      <c r="AX38" s="27">
        <f t="shared" si="105"/>
        <v>0</v>
      </c>
      <c r="AY38" s="27">
        <f t="shared" si="105"/>
        <v>0</v>
      </c>
      <c r="AZ38" s="27">
        <f t="shared" si="105"/>
        <v>0</v>
      </c>
      <c r="BA38" s="27">
        <f t="shared" si="105"/>
        <v>0</v>
      </c>
      <c r="BB38" s="27">
        <f t="shared" si="105"/>
        <v>0</v>
      </c>
      <c r="BC38" s="28">
        <f t="shared" si="15"/>
        <v>0</v>
      </c>
      <c r="BF38" s="26"/>
      <c r="BG38" s="27">
        <f t="shared" ref="BG38:BN38" si="106">F38*AJ38</f>
        <v>193851.6318782531</v>
      </c>
      <c r="BH38" s="27">
        <f t="shared" si="106"/>
        <v>8978.3913712033027</v>
      </c>
      <c r="BI38" s="27">
        <f t="shared" si="106"/>
        <v>4693.2500349471802</v>
      </c>
      <c r="BJ38" s="27">
        <f t="shared" si="106"/>
        <v>2448.652192146355</v>
      </c>
      <c r="BK38" s="27">
        <f t="shared" si="106"/>
        <v>2550.6793668191199</v>
      </c>
      <c r="BL38" s="27">
        <f t="shared" si="106"/>
        <v>0</v>
      </c>
      <c r="BM38" s="27">
        <f t="shared" si="106"/>
        <v>0</v>
      </c>
      <c r="BN38" s="27">
        <f t="shared" si="106"/>
        <v>0</v>
      </c>
      <c r="BO38" s="28">
        <f t="shared" si="17"/>
        <v>212522.60484336904</v>
      </c>
      <c r="BS38" s="12">
        <f t="shared" si="33"/>
        <v>0</v>
      </c>
      <c r="BT38" s="12">
        <f t="shared" ref="BT38:BZ38" si="107">Z38*Q38</f>
        <v>0</v>
      </c>
      <c r="BU38" s="12">
        <f t="shared" si="107"/>
        <v>0</v>
      </c>
      <c r="BV38" s="12">
        <f t="shared" si="107"/>
        <v>0</v>
      </c>
      <c r="BW38" s="12">
        <f t="shared" si="107"/>
        <v>0</v>
      </c>
      <c r="BX38" s="12">
        <f t="shared" si="107"/>
        <v>0</v>
      </c>
      <c r="BY38" s="12">
        <f t="shared" si="107"/>
        <v>0</v>
      </c>
      <c r="BZ38" s="12">
        <f t="shared" si="107"/>
        <v>0</v>
      </c>
      <c r="CA38" s="29">
        <f t="shared" si="19"/>
        <v>0</v>
      </c>
      <c r="CB38" s="184">
        <f t="shared" si="35"/>
        <v>0</v>
      </c>
      <c r="CC38" s="9"/>
      <c r="CD38" s="12">
        <f>(Y38*'Quadro Resumo'!$L$9)*($O$109*10%)</f>
        <v>0</v>
      </c>
      <c r="CE38" s="12">
        <f>(Z38*'Quadro Resumo'!$L$9)*($O$109*15%)</f>
        <v>0</v>
      </c>
      <c r="CF38" s="12">
        <f>(AA38*'Quadro Resumo'!$L$9)*($O$109*10%)</f>
        <v>0</v>
      </c>
      <c r="CG38" s="12">
        <f>(AB38*'Quadro Resumo'!$L$9)*($O$109*5%)</f>
        <v>0</v>
      </c>
      <c r="CH38" s="12">
        <f>(AC38*'Quadro Resumo'!$L$9)*($O$109*5%)</f>
        <v>0</v>
      </c>
      <c r="CI38" s="12">
        <f>(AD38*'Quadro Resumo'!$L$9)*(O38*22%)</f>
        <v>0</v>
      </c>
      <c r="CJ38" s="12">
        <f>(AE38*'Quadro Resumo'!$L$9)*(O38*23%)</f>
        <v>0</v>
      </c>
      <c r="CK38" s="12">
        <v>0</v>
      </c>
      <c r="CL38" s="29">
        <f t="shared" si="20"/>
        <v>0</v>
      </c>
      <c r="CM38" s="9"/>
      <c r="CN38" s="9"/>
      <c r="CO38" s="12">
        <f t="shared" si="21"/>
        <v>248147.86147214877</v>
      </c>
      <c r="CP38" s="12">
        <f t="shared" si="22"/>
        <v>11493.164110288997</v>
      </c>
      <c r="CQ38" s="12">
        <f t="shared" si="23"/>
        <v>6007.7903303783387</v>
      </c>
      <c r="CR38" s="12">
        <f t="shared" si="24"/>
        <v>3134.4993028060899</v>
      </c>
      <c r="CS38" s="12">
        <f t="shared" si="25"/>
        <v>3265.1034404230104</v>
      </c>
      <c r="CT38" s="12">
        <f t="shared" si="26"/>
        <v>0</v>
      </c>
      <c r="CU38" s="12">
        <f t="shared" si="27"/>
        <v>0</v>
      </c>
      <c r="CV38" s="12">
        <f t="shared" si="28"/>
        <v>0</v>
      </c>
      <c r="CW38" s="29">
        <f t="shared" si="29"/>
        <v>272048.41865604522</v>
      </c>
      <c r="CX38" s="9"/>
      <c r="CY38" s="9"/>
      <c r="CZ38" s="9"/>
      <c r="DA38" s="9"/>
      <c r="DB38" s="9"/>
      <c r="DC38" s="30"/>
      <c r="DD38" s="30"/>
    </row>
    <row r="39" spans="1:108" ht="15.75" customHeight="1" x14ac:dyDescent="0.3">
      <c r="B39" s="464"/>
      <c r="C39" s="7" t="s">
        <v>13</v>
      </c>
      <c r="D39" s="7" t="str">
        <f t="shared" si="90"/>
        <v>BP6</v>
      </c>
      <c r="E39" s="7">
        <v>6</v>
      </c>
      <c r="F39" s="8">
        <f t="shared" si="94"/>
        <v>2120.1246897000524</v>
      </c>
      <c r="G39" s="12">
        <f t="shared" si="2"/>
        <v>2332.1371586700579</v>
      </c>
      <c r="H39" s="12">
        <f t="shared" si="3"/>
        <v>2438.14339315506</v>
      </c>
      <c r="I39" s="12">
        <f t="shared" si="4"/>
        <v>2544.1496276400626</v>
      </c>
      <c r="J39" s="12">
        <f t="shared" si="5"/>
        <v>2650.1558621250656</v>
      </c>
      <c r="K39" s="12">
        <f t="shared" si="6"/>
        <v>2756.1620966100681</v>
      </c>
      <c r="L39" s="12">
        <f t="shared" si="7"/>
        <v>3222.5895283440796</v>
      </c>
      <c r="M39" s="12">
        <f t="shared" si="8"/>
        <v>3710.2182069750916</v>
      </c>
      <c r="O39" s="8">
        <f t="shared" si="98"/>
        <v>2713.9539796796062</v>
      </c>
      <c r="P39" s="23">
        <f t="shared" si="9"/>
        <v>0.28009168180743482</v>
      </c>
      <c r="Q39" s="12">
        <f t="shared" si="83"/>
        <v>2985.3493776475671</v>
      </c>
      <c r="R39" s="12">
        <f t="shared" si="83"/>
        <v>3121.047076631547</v>
      </c>
      <c r="S39" s="12">
        <f t="shared" si="83"/>
        <v>3256.7447756155275</v>
      </c>
      <c r="T39" s="12">
        <f t="shared" si="83"/>
        <v>3392.4424745995075</v>
      </c>
      <c r="U39" s="12">
        <f t="shared" si="83"/>
        <v>3528.1401735834879</v>
      </c>
      <c r="V39" s="12">
        <f t="shared" si="83"/>
        <v>4125.2100491130013</v>
      </c>
      <c r="W39" s="12">
        <f t="shared" si="83"/>
        <v>4749.419464439311</v>
      </c>
      <c r="Y39" s="7">
        <f>SUMIF('BD Qtde Servidores Ativos'!$D:$D,$D:$D,'BD Qtde Servidores Ativos'!E:E)</f>
        <v>2</v>
      </c>
      <c r="Z39" s="7">
        <f>SUMIF('BD Qtde Servidores Ativos'!$D:$D,$D:$D,'BD Qtde Servidores Ativos'!F:F)</f>
        <v>0</v>
      </c>
      <c r="AA39" s="7">
        <f>SUMIF('BD Qtde Servidores Ativos'!$D:$D,$D:$D,'BD Qtde Servidores Ativos'!G:G)</f>
        <v>0</v>
      </c>
      <c r="AB39" s="7">
        <f>SUMIF('BD Qtde Servidores Ativos'!$D:$D,$D:$D,'BD Qtde Servidores Ativos'!H:H)</f>
        <v>0</v>
      </c>
      <c r="AC39" s="7">
        <f>SUMIF('BD Qtde Servidores Ativos'!$D:$D,$D:$D,'BD Qtde Servidores Ativos'!I:I)</f>
        <v>0</v>
      </c>
      <c r="AD39" s="7">
        <f>SUMIF('BD Qtde Servidores Ativos'!$D:$D,$D:$D,'BD Qtde Servidores Ativos'!J:J)</f>
        <v>0</v>
      </c>
      <c r="AE39" s="7">
        <f>SUMIF('BD Qtde Servidores Ativos'!$D:$D,$D:$D,'BD Qtde Servidores Ativos'!K:K)</f>
        <v>0</v>
      </c>
      <c r="AF39" s="7">
        <f>SUMIF('BD Qtde Servidores Ativos'!$D:$D,$D:$D,'BD Qtde Servidores Ativos'!L:L)</f>
        <v>0</v>
      </c>
      <c r="AG39" s="24">
        <f t="shared" si="12"/>
        <v>2</v>
      </c>
      <c r="AH39" s="25"/>
      <c r="AI39" s="25"/>
      <c r="AJ39" s="7">
        <f>SUMIF('BD Qtde Servidores Aposentados '!$D:$D,$D:$D,'BD Qtde Servidores Aposentados '!E:E)</f>
        <v>128</v>
      </c>
      <c r="AK39" s="7">
        <f>SUMIF('BD Qtde Servidores Aposentados '!$D:$D,$D:$D,'BD Qtde Servidores Aposentados '!F:F)</f>
        <v>1</v>
      </c>
      <c r="AL39" s="7">
        <f>SUMIF('BD Qtde Servidores Aposentados '!$D:$D,$D:$D,'BD Qtde Servidores Aposentados '!G:G)</f>
        <v>3</v>
      </c>
      <c r="AM39" s="7">
        <f>SUMIF('BD Qtde Servidores Aposentados '!$D:$D,$D:$D,'BD Qtde Servidores Aposentados '!H:H)</f>
        <v>1</v>
      </c>
      <c r="AN39" s="7">
        <f>SUMIF('BD Qtde Servidores Aposentados '!$D:$D,$D:$D,'BD Qtde Servidores Aposentados '!I:I)</f>
        <v>2</v>
      </c>
      <c r="AO39" s="7">
        <f>SUMIF('BD Qtde Servidores Aposentados '!$D:$D,$D:$D,'BD Qtde Servidores Aposentados '!J:J)</f>
        <v>0</v>
      </c>
      <c r="AP39" s="7">
        <f>SUMIF('BD Qtde Servidores Aposentados '!$D:$D,$D:$D,'BD Qtde Servidores Aposentados '!K:K)</f>
        <v>0</v>
      </c>
      <c r="AQ39" s="7">
        <f>SUMIF('BD Qtde Servidores Aposentados '!$D:$D,$D:$D,'BD Qtde Servidores Aposentados '!L:L)</f>
        <v>0</v>
      </c>
      <c r="AR39" s="24">
        <f t="shared" si="13"/>
        <v>135</v>
      </c>
      <c r="AS39" s="26"/>
      <c r="AT39" s="26"/>
      <c r="AU39" s="27">
        <f t="shared" ref="AU39:BB39" si="108">Y39*F39</f>
        <v>4240.2493794001048</v>
      </c>
      <c r="AV39" s="27">
        <f t="shared" si="108"/>
        <v>0</v>
      </c>
      <c r="AW39" s="27">
        <f t="shared" si="108"/>
        <v>0</v>
      </c>
      <c r="AX39" s="27">
        <f t="shared" si="108"/>
        <v>0</v>
      </c>
      <c r="AY39" s="27">
        <f t="shared" si="108"/>
        <v>0</v>
      </c>
      <c r="AZ39" s="27">
        <f t="shared" si="108"/>
        <v>0</v>
      </c>
      <c r="BA39" s="27">
        <f t="shared" si="108"/>
        <v>0</v>
      </c>
      <c r="BB39" s="27">
        <f t="shared" si="108"/>
        <v>0</v>
      </c>
      <c r="BC39" s="28">
        <f t="shared" si="15"/>
        <v>4240.2493794001048</v>
      </c>
      <c r="BF39" s="26"/>
      <c r="BG39" s="27">
        <f t="shared" ref="BG39:BN39" si="109">F39*AJ39</f>
        <v>271375.96028160671</v>
      </c>
      <c r="BH39" s="27">
        <f t="shared" si="109"/>
        <v>2332.1371586700579</v>
      </c>
      <c r="BI39" s="27">
        <f t="shared" si="109"/>
        <v>7314.4301794651801</v>
      </c>
      <c r="BJ39" s="27">
        <f t="shared" si="109"/>
        <v>2544.1496276400626</v>
      </c>
      <c r="BK39" s="27">
        <f t="shared" si="109"/>
        <v>5300.3117242501312</v>
      </c>
      <c r="BL39" s="27">
        <f t="shared" si="109"/>
        <v>0</v>
      </c>
      <c r="BM39" s="27">
        <f t="shared" si="109"/>
        <v>0</v>
      </c>
      <c r="BN39" s="27">
        <f t="shared" si="109"/>
        <v>0</v>
      </c>
      <c r="BO39" s="28">
        <f t="shared" si="17"/>
        <v>288866.98897163215</v>
      </c>
      <c r="BS39" s="12">
        <f t="shared" si="33"/>
        <v>5427.9079593592123</v>
      </c>
      <c r="BT39" s="12">
        <f t="shared" ref="BT39:BZ39" si="110">Z39*Q39</f>
        <v>0</v>
      </c>
      <c r="BU39" s="12">
        <f t="shared" si="110"/>
        <v>0</v>
      </c>
      <c r="BV39" s="12">
        <f t="shared" si="110"/>
        <v>0</v>
      </c>
      <c r="BW39" s="12">
        <f t="shared" si="110"/>
        <v>0</v>
      </c>
      <c r="BX39" s="12">
        <f t="shared" si="110"/>
        <v>0</v>
      </c>
      <c r="BY39" s="12">
        <f t="shared" si="110"/>
        <v>0</v>
      </c>
      <c r="BZ39" s="12">
        <f t="shared" si="110"/>
        <v>0</v>
      </c>
      <c r="CA39" s="29">
        <f t="shared" si="19"/>
        <v>5427.9079593592123</v>
      </c>
      <c r="CB39" s="184">
        <f t="shared" si="35"/>
        <v>211.68841041500929</v>
      </c>
      <c r="CC39" s="9"/>
      <c r="CD39" s="12">
        <f>(Y39*'Quadro Resumo'!$L$9)*($O$109*10%)</f>
        <v>446.27709491159686</v>
      </c>
      <c r="CE39" s="12">
        <f>(Z39*'Quadro Resumo'!$L$9)*($O$109*15%)</f>
        <v>0</v>
      </c>
      <c r="CF39" s="12">
        <f>(AA39*'Quadro Resumo'!$L$9)*($O$109*10%)</f>
        <v>0</v>
      </c>
      <c r="CG39" s="12">
        <f>(AB39*'Quadro Resumo'!$L$9)*($O$109*5%)</f>
        <v>0</v>
      </c>
      <c r="CH39" s="12">
        <f>(AC39*'Quadro Resumo'!$L$9)*($O$109*5%)</f>
        <v>0</v>
      </c>
      <c r="CI39" s="12">
        <f>(AD39*'Quadro Resumo'!$L$9)*(O39*22%)</f>
        <v>0</v>
      </c>
      <c r="CJ39" s="12">
        <f>(AE39*'Quadro Resumo'!$L$9)*(O39*23%)</f>
        <v>0</v>
      </c>
      <c r="CK39" s="12">
        <v>0</v>
      </c>
      <c r="CL39" s="29">
        <f t="shared" si="20"/>
        <v>446.27709491159686</v>
      </c>
      <c r="CM39" s="9"/>
      <c r="CN39" s="9"/>
      <c r="CO39" s="12">
        <f t="shared" si="21"/>
        <v>347386.10939898959</v>
      </c>
      <c r="CP39" s="12">
        <f t="shared" si="22"/>
        <v>2985.3493776475671</v>
      </c>
      <c r="CQ39" s="12">
        <f t="shared" si="23"/>
        <v>9363.1412298946416</v>
      </c>
      <c r="CR39" s="12">
        <f t="shared" si="24"/>
        <v>3256.7447756155275</v>
      </c>
      <c r="CS39" s="12">
        <f t="shared" si="25"/>
        <v>6784.884949199015</v>
      </c>
      <c r="CT39" s="12">
        <f t="shared" si="26"/>
        <v>0</v>
      </c>
      <c r="CU39" s="12">
        <f t="shared" si="27"/>
        <v>0</v>
      </c>
      <c r="CV39" s="12">
        <f t="shared" si="28"/>
        <v>0</v>
      </c>
      <c r="CW39" s="29">
        <f t="shared" si="29"/>
        <v>369776.22973134636</v>
      </c>
      <c r="CX39" s="9"/>
      <c r="CY39" s="9"/>
      <c r="CZ39" s="9"/>
      <c r="DA39" s="9"/>
      <c r="DB39" s="9"/>
      <c r="DC39" s="30"/>
      <c r="DD39" s="30"/>
    </row>
    <row r="40" spans="1:108" ht="15.75" customHeight="1" x14ac:dyDescent="0.3">
      <c r="B40" s="464"/>
      <c r="C40" s="7" t="s">
        <v>13</v>
      </c>
      <c r="D40" s="7" t="str">
        <f t="shared" si="90"/>
        <v>BP7</v>
      </c>
      <c r="E40" s="7">
        <v>7</v>
      </c>
      <c r="F40" s="8">
        <f t="shared" si="94"/>
        <v>2202.8095525983545</v>
      </c>
      <c r="G40" s="12">
        <f t="shared" si="2"/>
        <v>2423.09050785819</v>
      </c>
      <c r="H40" s="12">
        <f t="shared" si="3"/>
        <v>2533.2309854881073</v>
      </c>
      <c r="I40" s="12">
        <f t="shared" si="4"/>
        <v>2643.3714631180251</v>
      </c>
      <c r="J40" s="12">
        <f t="shared" si="5"/>
        <v>2753.5119407479433</v>
      </c>
      <c r="K40" s="12">
        <f t="shared" si="6"/>
        <v>2863.6524183778611</v>
      </c>
      <c r="L40" s="12">
        <f t="shared" si="7"/>
        <v>3348.270519949499</v>
      </c>
      <c r="M40" s="12">
        <f t="shared" si="8"/>
        <v>3854.9167170471201</v>
      </c>
      <c r="O40" s="8">
        <f t="shared" si="98"/>
        <v>2819.7981848871104</v>
      </c>
      <c r="P40" s="23">
        <f t="shared" si="9"/>
        <v>0.28009168180743482</v>
      </c>
      <c r="Q40" s="12">
        <f t="shared" si="83"/>
        <v>3101.7780033758218</v>
      </c>
      <c r="R40" s="12">
        <f t="shared" si="83"/>
        <v>3242.767912620177</v>
      </c>
      <c r="S40" s="12">
        <f t="shared" si="83"/>
        <v>3383.7578218645326</v>
      </c>
      <c r="T40" s="12">
        <f t="shared" si="83"/>
        <v>3524.7477311088878</v>
      </c>
      <c r="U40" s="12">
        <f t="shared" si="83"/>
        <v>3665.7376403532435</v>
      </c>
      <c r="V40" s="12">
        <f t="shared" si="83"/>
        <v>4286.0932410284076</v>
      </c>
      <c r="W40" s="12">
        <f t="shared" si="83"/>
        <v>4934.6468235524435</v>
      </c>
      <c r="Y40" s="7">
        <f>SUMIF('BD Qtde Servidores Ativos'!$D:$D,$D:$D,'BD Qtde Servidores Ativos'!E:E)</f>
        <v>1</v>
      </c>
      <c r="Z40" s="7">
        <f>SUMIF('BD Qtde Servidores Ativos'!$D:$D,$D:$D,'BD Qtde Servidores Ativos'!F:F)</f>
        <v>0</v>
      </c>
      <c r="AA40" s="7">
        <f>SUMIF('BD Qtde Servidores Ativos'!$D:$D,$D:$D,'BD Qtde Servidores Ativos'!G:G)</f>
        <v>0</v>
      </c>
      <c r="AB40" s="7">
        <f>SUMIF('BD Qtde Servidores Ativos'!$D:$D,$D:$D,'BD Qtde Servidores Ativos'!H:H)</f>
        <v>0</v>
      </c>
      <c r="AC40" s="7">
        <f>SUMIF('BD Qtde Servidores Ativos'!$D:$D,$D:$D,'BD Qtde Servidores Ativos'!I:I)</f>
        <v>2</v>
      </c>
      <c r="AD40" s="7">
        <f>SUMIF('BD Qtde Servidores Ativos'!$D:$D,$D:$D,'BD Qtde Servidores Ativos'!J:J)</f>
        <v>0</v>
      </c>
      <c r="AE40" s="7">
        <f>SUMIF('BD Qtde Servidores Ativos'!$D:$D,$D:$D,'BD Qtde Servidores Ativos'!K:K)</f>
        <v>0</v>
      </c>
      <c r="AF40" s="7">
        <f>SUMIF('BD Qtde Servidores Ativos'!$D:$D,$D:$D,'BD Qtde Servidores Ativos'!L:L)</f>
        <v>0</v>
      </c>
      <c r="AG40" s="24">
        <f t="shared" si="12"/>
        <v>3</v>
      </c>
      <c r="AH40" s="25"/>
      <c r="AI40" s="25"/>
      <c r="AJ40" s="7">
        <f>SUMIF('BD Qtde Servidores Aposentados '!$D:$D,$D:$D,'BD Qtde Servidores Aposentados '!E:E)</f>
        <v>185</v>
      </c>
      <c r="AK40" s="7">
        <f>SUMIF('BD Qtde Servidores Aposentados '!$D:$D,$D:$D,'BD Qtde Servidores Aposentados '!F:F)</f>
        <v>2</v>
      </c>
      <c r="AL40" s="7">
        <f>SUMIF('BD Qtde Servidores Aposentados '!$D:$D,$D:$D,'BD Qtde Servidores Aposentados '!G:G)</f>
        <v>7</v>
      </c>
      <c r="AM40" s="7">
        <f>SUMIF('BD Qtde Servidores Aposentados '!$D:$D,$D:$D,'BD Qtde Servidores Aposentados '!H:H)</f>
        <v>6</v>
      </c>
      <c r="AN40" s="7">
        <f>SUMIF('BD Qtde Servidores Aposentados '!$D:$D,$D:$D,'BD Qtde Servidores Aposentados '!I:I)</f>
        <v>1</v>
      </c>
      <c r="AO40" s="7">
        <f>SUMIF('BD Qtde Servidores Aposentados '!$D:$D,$D:$D,'BD Qtde Servidores Aposentados '!J:J)</f>
        <v>0</v>
      </c>
      <c r="AP40" s="7">
        <f>SUMIF('BD Qtde Servidores Aposentados '!$D:$D,$D:$D,'BD Qtde Servidores Aposentados '!K:K)</f>
        <v>0</v>
      </c>
      <c r="AQ40" s="7">
        <f>SUMIF('BD Qtde Servidores Aposentados '!$D:$D,$D:$D,'BD Qtde Servidores Aposentados '!L:L)</f>
        <v>0</v>
      </c>
      <c r="AR40" s="24">
        <f t="shared" si="13"/>
        <v>201</v>
      </c>
      <c r="AS40" s="26"/>
      <c r="AT40" s="26"/>
      <c r="AU40" s="27">
        <f t="shared" ref="AU40:BB40" si="111">Y40*F40</f>
        <v>2202.8095525983545</v>
      </c>
      <c r="AV40" s="27">
        <f t="shared" si="111"/>
        <v>0</v>
      </c>
      <c r="AW40" s="27">
        <f t="shared" si="111"/>
        <v>0</v>
      </c>
      <c r="AX40" s="27">
        <f t="shared" si="111"/>
        <v>0</v>
      </c>
      <c r="AY40" s="27">
        <f t="shared" si="111"/>
        <v>5507.0238814958866</v>
      </c>
      <c r="AZ40" s="27">
        <f t="shared" si="111"/>
        <v>0</v>
      </c>
      <c r="BA40" s="27">
        <f t="shared" si="111"/>
        <v>0</v>
      </c>
      <c r="BB40" s="27">
        <f t="shared" si="111"/>
        <v>0</v>
      </c>
      <c r="BC40" s="28">
        <f t="shared" si="15"/>
        <v>7709.8334340942411</v>
      </c>
      <c r="BF40" s="26"/>
      <c r="BG40" s="27">
        <f t="shared" ref="BG40:BN40" si="112">F40*AJ40</f>
        <v>407519.76723069558</v>
      </c>
      <c r="BH40" s="27">
        <f t="shared" si="112"/>
        <v>4846.18101571638</v>
      </c>
      <c r="BI40" s="27">
        <f t="shared" si="112"/>
        <v>17732.616898416753</v>
      </c>
      <c r="BJ40" s="27">
        <f t="shared" si="112"/>
        <v>15860.228778708151</v>
      </c>
      <c r="BK40" s="27">
        <f t="shared" si="112"/>
        <v>2753.5119407479433</v>
      </c>
      <c r="BL40" s="27">
        <f t="shared" si="112"/>
        <v>0</v>
      </c>
      <c r="BM40" s="27">
        <f t="shared" si="112"/>
        <v>0</v>
      </c>
      <c r="BN40" s="27">
        <f t="shared" si="112"/>
        <v>0</v>
      </c>
      <c r="BO40" s="28">
        <f t="shared" si="17"/>
        <v>448712.30586428486</v>
      </c>
      <c r="BS40" s="12">
        <f t="shared" si="33"/>
        <v>2819.7981848871104</v>
      </c>
      <c r="BT40" s="12">
        <f t="shared" ref="BT40:BZ40" si="113">Z40*Q40</f>
        <v>0</v>
      </c>
      <c r="BU40" s="12">
        <f t="shared" si="113"/>
        <v>0</v>
      </c>
      <c r="BV40" s="12">
        <f t="shared" si="113"/>
        <v>0</v>
      </c>
      <c r="BW40" s="12">
        <f t="shared" si="113"/>
        <v>7049.4954622177756</v>
      </c>
      <c r="BX40" s="12">
        <f t="shared" si="113"/>
        <v>0</v>
      </c>
      <c r="BY40" s="12">
        <f t="shared" si="113"/>
        <v>0</v>
      </c>
      <c r="BZ40" s="12">
        <f t="shared" si="113"/>
        <v>0</v>
      </c>
      <c r="CA40" s="29">
        <f t="shared" si="19"/>
        <v>9869.2936471048852</v>
      </c>
      <c r="CB40" s="184">
        <f t="shared" si="35"/>
        <v>384.90245223709053</v>
      </c>
      <c r="CC40" s="9"/>
      <c r="CD40" s="12">
        <f>(Y40*'Quadro Resumo'!$L$9)*($O$109*10%)</f>
        <v>223.13854745579843</v>
      </c>
      <c r="CE40" s="12">
        <f>(Z40*'Quadro Resumo'!$L$9)*($O$109*15%)</f>
        <v>0</v>
      </c>
      <c r="CF40" s="12">
        <f>(AA40*'Quadro Resumo'!$L$9)*($O$109*10%)</f>
        <v>0</v>
      </c>
      <c r="CG40" s="12">
        <f>(AB40*'Quadro Resumo'!$L$9)*($O$109*5%)</f>
        <v>0</v>
      </c>
      <c r="CH40" s="12">
        <f>(AC40*'Quadro Resumo'!$L$9)*($O$109*5%)</f>
        <v>223.13854745579843</v>
      </c>
      <c r="CI40" s="12">
        <f>(AD40*'Quadro Resumo'!$L$9)*(O40*22%)</f>
        <v>0</v>
      </c>
      <c r="CJ40" s="12">
        <f>(AE40*'Quadro Resumo'!$L$9)*(O40*23%)</f>
        <v>0</v>
      </c>
      <c r="CK40" s="12">
        <v>0</v>
      </c>
      <c r="CL40" s="29">
        <f t="shared" si="20"/>
        <v>446.27709491159686</v>
      </c>
      <c r="CM40" s="9"/>
      <c r="CN40" s="9"/>
      <c r="CO40" s="12">
        <f t="shared" si="21"/>
        <v>521662.66420411546</v>
      </c>
      <c r="CP40" s="12">
        <f t="shared" si="22"/>
        <v>6203.5560067516435</v>
      </c>
      <c r="CQ40" s="12">
        <f t="shared" si="23"/>
        <v>22699.375388341239</v>
      </c>
      <c r="CR40" s="12">
        <f t="shared" si="24"/>
        <v>20302.546931187197</v>
      </c>
      <c r="CS40" s="12">
        <f t="shared" si="25"/>
        <v>3524.7477311088878</v>
      </c>
      <c r="CT40" s="12">
        <f t="shared" si="26"/>
        <v>0</v>
      </c>
      <c r="CU40" s="12">
        <f t="shared" si="27"/>
        <v>0</v>
      </c>
      <c r="CV40" s="12">
        <f t="shared" si="28"/>
        <v>0</v>
      </c>
      <c r="CW40" s="29">
        <f t="shared" si="29"/>
        <v>574392.89026150445</v>
      </c>
      <c r="CX40" s="9"/>
      <c r="CY40" s="9"/>
      <c r="CZ40" s="9"/>
      <c r="DA40" s="9"/>
      <c r="DB40" s="9"/>
      <c r="DC40" s="30"/>
      <c r="DD40" s="30"/>
    </row>
    <row r="41" spans="1:108" ht="15.75" customHeight="1" x14ac:dyDescent="0.3">
      <c r="B41" s="464"/>
      <c r="C41" s="7" t="s">
        <v>13</v>
      </c>
      <c r="D41" s="7" t="str">
        <f t="shared" si="90"/>
        <v>BP8</v>
      </c>
      <c r="E41" s="7">
        <v>8</v>
      </c>
      <c r="F41" s="8">
        <f t="shared" si="94"/>
        <v>2288.7191251496902</v>
      </c>
      <c r="G41" s="12">
        <f t="shared" si="2"/>
        <v>2517.5910376646593</v>
      </c>
      <c r="H41" s="12">
        <f t="shared" si="3"/>
        <v>2632.0269939221434</v>
      </c>
      <c r="I41" s="12">
        <f t="shared" si="4"/>
        <v>2746.462950179628</v>
      </c>
      <c r="J41" s="12">
        <f t="shared" si="5"/>
        <v>2860.8989064371126</v>
      </c>
      <c r="K41" s="12">
        <f t="shared" si="6"/>
        <v>2975.3348626945972</v>
      </c>
      <c r="L41" s="12">
        <f t="shared" si="7"/>
        <v>3478.8530702275293</v>
      </c>
      <c r="M41" s="12">
        <f t="shared" si="8"/>
        <v>4005.2584690119579</v>
      </c>
      <c r="O41" s="8">
        <f t="shared" si="98"/>
        <v>2929.7703140977073</v>
      </c>
      <c r="P41" s="23">
        <f t="shared" si="9"/>
        <v>0.2800916818074346</v>
      </c>
      <c r="Q41" s="12">
        <f t="shared" si="83"/>
        <v>3222.7473455074783</v>
      </c>
      <c r="R41" s="12">
        <f t="shared" si="83"/>
        <v>3369.235861212363</v>
      </c>
      <c r="S41" s="12">
        <f t="shared" si="83"/>
        <v>3515.7243769172487</v>
      </c>
      <c r="T41" s="12">
        <f t="shared" si="83"/>
        <v>3662.2128926221339</v>
      </c>
      <c r="U41" s="12">
        <f t="shared" si="83"/>
        <v>3808.7014083270196</v>
      </c>
      <c r="V41" s="12">
        <f t="shared" si="83"/>
        <v>4453.2508774285152</v>
      </c>
      <c r="W41" s="12">
        <f t="shared" si="83"/>
        <v>5127.0980496709881</v>
      </c>
      <c r="Y41" s="7">
        <f>SUMIF('BD Qtde Servidores Ativos'!$D:$D,$D:$D,'BD Qtde Servidores Ativos'!E:E)</f>
        <v>0</v>
      </c>
      <c r="Z41" s="7">
        <f>SUMIF('BD Qtde Servidores Ativos'!$D:$D,$D:$D,'BD Qtde Servidores Ativos'!F:F)</f>
        <v>1</v>
      </c>
      <c r="AA41" s="7">
        <f>SUMIF('BD Qtde Servidores Ativos'!$D:$D,$D:$D,'BD Qtde Servidores Ativos'!G:G)</f>
        <v>0</v>
      </c>
      <c r="AB41" s="7">
        <f>SUMIF('BD Qtde Servidores Ativos'!$D:$D,$D:$D,'BD Qtde Servidores Ativos'!H:H)</f>
        <v>0</v>
      </c>
      <c r="AC41" s="7">
        <f>SUMIF('BD Qtde Servidores Ativos'!$D:$D,$D:$D,'BD Qtde Servidores Ativos'!I:I)</f>
        <v>1</v>
      </c>
      <c r="AD41" s="7">
        <f>SUMIF('BD Qtde Servidores Ativos'!$D:$D,$D:$D,'BD Qtde Servidores Ativos'!J:J)</f>
        <v>1</v>
      </c>
      <c r="AE41" s="7">
        <f>SUMIF('BD Qtde Servidores Ativos'!$D:$D,$D:$D,'BD Qtde Servidores Ativos'!K:K)</f>
        <v>2</v>
      </c>
      <c r="AF41" s="7">
        <f>SUMIF('BD Qtde Servidores Ativos'!$D:$D,$D:$D,'BD Qtde Servidores Ativos'!L:L)</f>
        <v>1</v>
      </c>
      <c r="AG41" s="24">
        <f t="shared" si="12"/>
        <v>6</v>
      </c>
      <c r="AH41" s="25"/>
      <c r="AI41" s="25"/>
      <c r="AJ41" s="7">
        <f>SUMIF('BD Qtde Servidores Aposentados '!$D:$D,$D:$D,'BD Qtde Servidores Aposentados '!E:E)</f>
        <v>222</v>
      </c>
      <c r="AK41" s="7">
        <f>SUMIF('BD Qtde Servidores Aposentados '!$D:$D,$D:$D,'BD Qtde Servidores Aposentados '!F:F)</f>
        <v>3</v>
      </c>
      <c r="AL41" s="7">
        <f>SUMIF('BD Qtde Servidores Aposentados '!$D:$D,$D:$D,'BD Qtde Servidores Aposentados '!G:G)</f>
        <v>4</v>
      </c>
      <c r="AM41" s="7">
        <f>SUMIF('BD Qtde Servidores Aposentados '!$D:$D,$D:$D,'BD Qtde Servidores Aposentados '!H:H)</f>
        <v>0</v>
      </c>
      <c r="AN41" s="7">
        <f>SUMIF('BD Qtde Servidores Aposentados '!$D:$D,$D:$D,'BD Qtde Servidores Aposentados '!I:I)</f>
        <v>0</v>
      </c>
      <c r="AO41" s="7">
        <f>SUMIF('BD Qtde Servidores Aposentados '!$D:$D,$D:$D,'BD Qtde Servidores Aposentados '!J:J)</f>
        <v>0</v>
      </c>
      <c r="AP41" s="7">
        <f>SUMIF('BD Qtde Servidores Aposentados '!$D:$D,$D:$D,'BD Qtde Servidores Aposentados '!K:K)</f>
        <v>0</v>
      </c>
      <c r="AQ41" s="7">
        <f>SUMIF('BD Qtde Servidores Aposentados '!$D:$D,$D:$D,'BD Qtde Servidores Aposentados '!L:L)</f>
        <v>0</v>
      </c>
      <c r="AR41" s="24">
        <f t="shared" si="13"/>
        <v>229</v>
      </c>
      <c r="AS41" s="26"/>
      <c r="AT41" s="26"/>
      <c r="AU41" s="27">
        <f t="shared" ref="AU41:BB41" si="114">Y41*F41</f>
        <v>0</v>
      </c>
      <c r="AV41" s="27">
        <f t="shared" si="114"/>
        <v>2517.5910376646593</v>
      </c>
      <c r="AW41" s="27">
        <f t="shared" si="114"/>
        <v>0</v>
      </c>
      <c r="AX41" s="27">
        <f t="shared" si="114"/>
        <v>0</v>
      </c>
      <c r="AY41" s="27">
        <f t="shared" si="114"/>
        <v>2860.8989064371126</v>
      </c>
      <c r="AZ41" s="27">
        <f t="shared" si="114"/>
        <v>2975.3348626945972</v>
      </c>
      <c r="BA41" s="27">
        <f t="shared" si="114"/>
        <v>6957.7061404550586</v>
      </c>
      <c r="BB41" s="27">
        <f t="shared" si="114"/>
        <v>4005.2584690119579</v>
      </c>
      <c r="BC41" s="28">
        <f t="shared" si="15"/>
        <v>19316.789416263386</v>
      </c>
      <c r="BF41" s="26"/>
      <c r="BG41" s="27">
        <f t="shared" ref="BG41:BN41" si="115">F41*AJ41</f>
        <v>508095.64578323124</v>
      </c>
      <c r="BH41" s="27">
        <f t="shared" si="115"/>
        <v>7552.7731129939784</v>
      </c>
      <c r="BI41" s="27">
        <f t="shared" si="115"/>
        <v>10528.107975688574</v>
      </c>
      <c r="BJ41" s="27">
        <f t="shared" si="115"/>
        <v>0</v>
      </c>
      <c r="BK41" s="27">
        <f t="shared" si="115"/>
        <v>0</v>
      </c>
      <c r="BL41" s="27">
        <f t="shared" si="115"/>
        <v>0</v>
      </c>
      <c r="BM41" s="27">
        <f t="shared" si="115"/>
        <v>0</v>
      </c>
      <c r="BN41" s="27">
        <f t="shared" si="115"/>
        <v>0</v>
      </c>
      <c r="BO41" s="28">
        <f t="shared" si="17"/>
        <v>526176.52687191381</v>
      </c>
      <c r="BS41" s="12">
        <f t="shared" si="33"/>
        <v>0</v>
      </c>
      <c r="BT41" s="12">
        <f t="shared" ref="BT41:BZ41" si="116">Z41*Q41</f>
        <v>3222.7473455074783</v>
      </c>
      <c r="BU41" s="12">
        <f t="shared" si="116"/>
        <v>0</v>
      </c>
      <c r="BV41" s="12">
        <f t="shared" si="116"/>
        <v>0</v>
      </c>
      <c r="BW41" s="12">
        <f t="shared" si="116"/>
        <v>3662.2128926221339</v>
      </c>
      <c r="BX41" s="12">
        <f t="shared" si="116"/>
        <v>3808.7014083270196</v>
      </c>
      <c r="BY41" s="12">
        <f t="shared" si="116"/>
        <v>8906.5017548570304</v>
      </c>
      <c r="BZ41" s="12">
        <f t="shared" si="116"/>
        <v>5127.0980496709881</v>
      </c>
      <c r="CA41" s="29">
        <f t="shared" si="19"/>
        <v>24727.261450984653</v>
      </c>
      <c r="CB41" s="184">
        <f t="shared" si="35"/>
        <v>964.36319658840148</v>
      </c>
      <c r="CC41" s="9"/>
      <c r="CD41" s="12">
        <f>(Y41*'Quadro Resumo'!$L$9)*($O$109*10%)</f>
        <v>0</v>
      </c>
      <c r="CE41" s="12">
        <f>(Z41*'Quadro Resumo'!$L$9)*($O$109*15%)</f>
        <v>334.7078211836976</v>
      </c>
      <c r="CF41" s="12">
        <f>(AA41*'Quadro Resumo'!$L$9)*($O$109*10%)</f>
        <v>0</v>
      </c>
      <c r="CG41" s="12">
        <f>(AB41*'Quadro Resumo'!$L$9)*($O$109*5%)</f>
        <v>0</v>
      </c>
      <c r="CH41" s="12">
        <f>(AC41*'Quadro Resumo'!$L$9)*($O$109*5%)</f>
        <v>111.56927372789922</v>
      </c>
      <c r="CI41" s="12">
        <f>(AD41*'Quadro Resumo'!$L$9)*(O41*22%)</f>
        <v>128.90989382029915</v>
      </c>
      <c r="CJ41" s="12">
        <f>(AE41*'Quadro Resumo'!$L$9)*(O41*23%)</f>
        <v>269.53886889698913</v>
      </c>
      <c r="CK41" s="12">
        <v>0</v>
      </c>
      <c r="CL41" s="29">
        <f t="shared" si="20"/>
        <v>844.72585762888514</v>
      </c>
      <c r="CM41" s="9"/>
      <c r="CN41" s="9"/>
      <c r="CO41" s="12">
        <f t="shared" si="21"/>
        <v>650409.00972969108</v>
      </c>
      <c r="CP41" s="12">
        <f t="shared" si="22"/>
        <v>9668.2420365224352</v>
      </c>
      <c r="CQ41" s="12">
        <f t="shared" si="23"/>
        <v>13476.943444849452</v>
      </c>
      <c r="CR41" s="12">
        <f t="shared" si="24"/>
        <v>0</v>
      </c>
      <c r="CS41" s="12">
        <f t="shared" si="25"/>
        <v>0</v>
      </c>
      <c r="CT41" s="12">
        <f t="shared" si="26"/>
        <v>0</v>
      </c>
      <c r="CU41" s="12">
        <f t="shared" si="27"/>
        <v>0</v>
      </c>
      <c r="CV41" s="12">
        <f t="shared" si="28"/>
        <v>0</v>
      </c>
      <c r="CW41" s="29">
        <f t="shared" si="29"/>
        <v>673554.19521106302</v>
      </c>
      <c r="CX41" s="9"/>
      <c r="CY41" s="9"/>
      <c r="CZ41" s="9"/>
      <c r="DA41" s="9"/>
      <c r="DB41" s="9"/>
      <c r="DC41" s="30"/>
      <c r="DD41" s="30"/>
    </row>
    <row r="42" spans="1:108" ht="15.75" customHeight="1" x14ac:dyDescent="0.3">
      <c r="B42" s="464"/>
      <c r="C42" s="7" t="s">
        <v>13</v>
      </c>
      <c r="D42" s="7" t="str">
        <f t="shared" si="90"/>
        <v>BP9</v>
      </c>
      <c r="E42" s="7">
        <v>9</v>
      </c>
      <c r="F42" s="8">
        <f t="shared" si="94"/>
        <v>2377.9791710305281</v>
      </c>
      <c r="G42" s="12">
        <f t="shared" si="2"/>
        <v>2615.7770881335809</v>
      </c>
      <c r="H42" s="12">
        <f t="shared" si="3"/>
        <v>2734.6760466851069</v>
      </c>
      <c r="I42" s="12">
        <f t="shared" si="4"/>
        <v>2853.5750052366334</v>
      </c>
      <c r="J42" s="12">
        <f t="shared" si="5"/>
        <v>2972.4739637881603</v>
      </c>
      <c r="K42" s="12">
        <f t="shared" si="6"/>
        <v>3091.3729223396867</v>
      </c>
      <c r="L42" s="12">
        <f t="shared" si="7"/>
        <v>3614.5283399664027</v>
      </c>
      <c r="M42" s="12">
        <f t="shared" si="8"/>
        <v>4161.4635493034239</v>
      </c>
      <c r="O42" s="8">
        <f t="shared" si="98"/>
        <v>3044.0313563475179</v>
      </c>
      <c r="P42" s="23">
        <f t="shared" si="9"/>
        <v>0.2800916818074346</v>
      </c>
      <c r="Q42" s="12">
        <f t="shared" si="83"/>
        <v>3348.4344919822697</v>
      </c>
      <c r="R42" s="12">
        <f t="shared" si="83"/>
        <v>3500.6360597996454</v>
      </c>
      <c r="S42" s="12">
        <f t="shared" si="83"/>
        <v>3652.8376276170216</v>
      </c>
      <c r="T42" s="12">
        <f t="shared" si="83"/>
        <v>3805.0391954343972</v>
      </c>
      <c r="U42" s="12">
        <f t="shared" si="83"/>
        <v>3957.2407632517734</v>
      </c>
      <c r="V42" s="12">
        <f t="shared" si="83"/>
        <v>4626.9276616482275</v>
      </c>
      <c r="W42" s="12">
        <f t="shared" si="83"/>
        <v>5327.0548736081564</v>
      </c>
      <c r="Y42" s="7">
        <f>SUMIF('BD Qtde Servidores Ativos'!$D:$D,$D:$D,'BD Qtde Servidores Ativos'!E:E)</f>
        <v>0</v>
      </c>
      <c r="Z42" s="7">
        <f>SUMIF('BD Qtde Servidores Ativos'!$D:$D,$D:$D,'BD Qtde Servidores Ativos'!F:F)</f>
        <v>0</v>
      </c>
      <c r="AA42" s="7">
        <f>SUMIF('BD Qtde Servidores Ativos'!$D:$D,$D:$D,'BD Qtde Servidores Ativos'!G:G)</f>
        <v>0</v>
      </c>
      <c r="AB42" s="7">
        <f>SUMIF('BD Qtde Servidores Ativos'!$D:$D,$D:$D,'BD Qtde Servidores Ativos'!H:H)</f>
        <v>0</v>
      </c>
      <c r="AC42" s="7">
        <f>SUMIF('BD Qtde Servidores Ativos'!$D:$D,$D:$D,'BD Qtde Servidores Ativos'!I:I)</f>
        <v>2</v>
      </c>
      <c r="AD42" s="7">
        <f>SUMIF('BD Qtde Servidores Ativos'!$D:$D,$D:$D,'BD Qtde Servidores Ativos'!J:J)</f>
        <v>0</v>
      </c>
      <c r="AE42" s="7">
        <f>SUMIF('BD Qtde Servidores Ativos'!$D:$D,$D:$D,'BD Qtde Servidores Ativos'!K:K)</f>
        <v>2</v>
      </c>
      <c r="AF42" s="7">
        <f>SUMIF('BD Qtde Servidores Ativos'!$D:$D,$D:$D,'BD Qtde Servidores Ativos'!L:L)</f>
        <v>0</v>
      </c>
      <c r="AG42" s="24">
        <f t="shared" si="12"/>
        <v>4</v>
      </c>
      <c r="AH42" s="25"/>
      <c r="AI42" s="25"/>
      <c r="AJ42" s="7">
        <f>SUMIF('BD Qtde Servidores Aposentados '!$D:$D,$D:$D,'BD Qtde Servidores Aposentados '!E:E)</f>
        <v>265</v>
      </c>
      <c r="AK42" s="7">
        <f>SUMIF('BD Qtde Servidores Aposentados '!$D:$D,$D:$D,'BD Qtde Servidores Aposentados '!F:F)</f>
        <v>6</v>
      </c>
      <c r="AL42" s="7">
        <f>SUMIF('BD Qtde Servidores Aposentados '!$D:$D,$D:$D,'BD Qtde Servidores Aposentados '!G:G)</f>
        <v>8</v>
      </c>
      <c r="AM42" s="7">
        <f>SUMIF('BD Qtde Servidores Aposentados '!$D:$D,$D:$D,'BD Qtde Servidores Aposentados '!H:H)</f>
        <v>4</v>
      </c>
      <c r="AN42" s="7">
        <f>SUMIF('BD Qtde Servidores Aposentados '!$D:$D,$D:$D,'BD Qtde Servidores Aposentados '!I:I)</f>
        <v>1</v>
      </c>
      <c r="AO42" s="7">
        <f>SUMIF('BD Qtde Servidores Aposentados '!$D:$D,$D:$D,'BD Qtde Servidores Aposentados '!J:J)</f>
        <v>0</v>
      </c>
      <c r="AP42" s="7">
        <f>SUMIF('BD Qtde Servidores Aposentados '!$D:$D,$D:$D,'BD Qtde Servidores Aposentados '!K:K)</f>
        <v>0</v>
      </c>
      <c r="AQ42" s="7">
        <f>SUMIF('BD Qtde Servidores Aposentados '!$D:$D,$D:$D,'BD Qtde Servidores Aposentados '!L:L)</f>
        <v>0</v>
      </c>
      <c r="AR42" s="24">
        <f t="shared" si="13"/>
        <v>284</v>
      </c>
      <c r="AS42" s="26"/>
      <c r="AT42" s="26"/>
      <c r="AU42" s="27">
        <f t="shared" ref="AU42:BB42" si="117">Y42*F42</f>
        <v>0</v>
      </c>
      <c r="AV42" s="27">
        <f t="shared" si="117"/>
        <v>0</v>
      </c>
      <c r="AW42" s="27">
        <f t="shared" si="117"/>
        <v>0</v>
      </c>
      <c r="AX42" s="27">
        <f t="shared" si="117"/>
        <v>0</v>
      </c>
      <c r="AY42" s="27">
        <f t="shared" si="117"/>
        <v>5944.9479275763206</v>
      </c>
      <c r="AZ42" s="27">
        <f t="shared" si="117"/>
        <v>0</v>
      </c>
      <c r="BA42" s="27">
        <f t="shared" si="117"/>
        <v>7229.0566799328053</v>
      </c>
      <c r="BB42" s="27">
        <f t="shared" si="117"/>
        <v>0</v>
      </c>
      <c r="BC42" s="28">
        <f t="shared" si="15"/>
        <v>13174.004607509127</v>
      </c>
      <c r="BF42" s="26"/>
      <c r="BG42" s="27">
        <f t="shared" ref="BG42:BN42" si="118">F42*AJ42</f>
        <v>630164.48032308999</v>
      </c>
      <c r="BH42" s="27">
        <f t="shared" si="118"/>
        <v>15694.662528801486</v>
      </c>
      <c r="BI42" s="27">
        <f t="shared" si="118"/>
        <v>21877.408373480856</v>
      </c>
      <c r="BJ42" s="27">
        <f t="shared" si="118"/>
        <v>11414.300020946534</v>
      </c>
      <c r="BK42" s="27">
        <f t="shared" si="118"/>
        <v>2972.4739637881603</v>
      </c>
      <c r="BL42" s="27">
        <f t="shared" si="118"/>
        <v>0</v>
      </c>
      <c r="BM42" s="27">
        <f t="shared" si="118"/>
        <v>0</v>
      </c>
      <c r="BN42" s="27">
        <f t="shared" si="118"/>
        <v>0</v>
      </c>
      <c r="BO42" s="28">
        <f t="shared" si="17"/>
        <v>682123.32521010702</v>
      </c>
      <c r="BS42" s="12">
        <f t="shared" si="33"/>
        <v>0</v>
      </c>
      <c r="BT42" s="12">
        <f t="shared" ref="BT42:BZ42" si="119">Z42*Q42</f>
        <v>0</v>
      </c>
      <c r="BU42" s="12">
        <f t="shared" si="119"/>
        <v>0</v>
      </c>
      <c r="BV42" s="12">
        <f t="shared" si="119"/>
        <v>0</v>
      </c>
      <c r="BW42" s="12">
        <f t="shared" si="119"/>
        <v>7610.0783908687945</v>
      </c>
      <c r="BX42" s="12">
        <f t="shared" si="119"/>
        <v>0</v>
      </c>
      <c r="BY42" s="12">
        <f t="shared" si="119"/>
        <v>9253.855323296455</v>
      </c>
      <c r="BZ42" s="12">
        <f t="shared" si="119"/>
        <v>0</v>
      </c>
      <c r="CA42" s="29">
        <f t="shared" si="19"/>
        <v>16863.93371416525</v>
      </c>
      <c r="CB42" s="184">
        <f t="shared" si="35"/>
        <v>657.69341485244479</v>
      </c>
      <c r="CC42" s="9"/>
      <c r="CD42" s="12">
        <f>(Y42*'Quadro Resumo'!$L$9)*($O$109*10%)</f>
        <v>0</v>
      </c>
      <c r="CE42" s="12">
        <f>(Z42*'Quadro Resumo'!$L$9)*($O$109*15%)</f>
        <v>0</v>
      </c>
      <c r="CF42" s="12">
        <f>(AA42*'Quadro Resumo'!$L$9)*($O$109*10%)</f>
        <v>0</v>
      </c>
      <c r="CG42" s="12">
        <f>(AB42*'Quadro Resumo'!$L$9)*($O$109*5%)</f>
        <v>0</v>
      </c>
      <c r="CH42" s="12">
        <f>(AC42*'Quadro Resumo'!$L$9)*($O$109*5%)</f>
        <v>223.13854745579843</v>
      </c>
      <c r="CI42" s="12">
        <f>(AD42*'Quadro Resumo'!$L$9)*(O42*22%)</f>
        <v>0</v>
      </c>
      <c r="CJ42" s="12">
        <f>(AE42*'Quadro Resumo'!$L$9)*(O42*23%)</f>
        <v>280.05088478397164</v>
      </c>
      <c r="CK42" s="12">
        <v>0</v>
      </c>
      <c r="CL42" s="29">
        <f t="shared" si="20"/>
        <v>503.1894322397701</v>
      </c>
      <c r="CM42" s="9"/>
      <c r="CN42" s="9"/>
      <c r="CO42" s="12">
        <f t="shared" si="21"/>
        <v>806668.30943209224</v>
      </c>
      <c r="CP42" s="12">
        <f t="shared" si="22"/>
        <v>20090.60695189362</v>
      </c>
      <c r="CQ42" s="12">
        <f t="shared" si="23"/>
        <v>28005.088478397163</v>
      </c>
      <c r="CR42" s="12">
        <f t="shared" si="24"/>
        <v>14611.350510468086</v>
      </c>
      <c r="CS42" s="12">
        <f t="shared" si="25"/>
        <v>3805.0391954343972</v>
      </c>
      <c r="CT42" s="12">
        <f t="shared" si="26"/>
        <v>0</v>
      </c>
      <c r="CU42" s="12">
        <f t="shared" si="27"/>
        <v>0</v>
      </c>
      <c r="CV42" s="12">
        <f t="shared" si="28"/>
        <v>0</v>
      </c>
      <c r="CW42" s="29">
        <f t="shared" si="29"/>
        <v>873180.39456828556</v>
      </c>
      <c r="CX42" s="9"/>
      <c r="CY42" s="9"/>
      <c r="CZ42" s="9"/>
      <c r="DA42" s="9"/>
      <c r="DB42" s="9"/>
      <c r="DC42" s="30"/>
      <c r="DD42" s="30"/>
    </row>
    <row r="43" spans="1:108" ht="15.75" customHeight="1" x14ac:dyDescent="0.3">
      <c r="B43" s="464"/>
      <c r="C43" s="7" t="s">
        <v>13</v>
      </c>
      <c r="D43" s="7" t="str">
        <f t="shared" si="90"/>
        <v>BP10</v>
      </c>
      <c r="E43" s="7">
        <v>10</v>
      </c>
      <c r="F43" s="8">
        <f t="shared" si="94"/>
        <v>2470.7203587007184</v>
      </c>
      <c r="G43" s="12">
        <f t="shared" si="2"/>
        <v>2717.7923945707903</v>
      </c>
      <c r="H43" s="12">
        <f t="shared" si="3"/>
        <v>2841.3284125058258</v>
      </c>
      <c r="I43" s="12">
        <f t="shared" si="4"/>
        <v>2964.8644304408622</v>
      </c>
      <c r="J43" s="12">
        <f t="shared" si="5"/>
        <v>3088.4004483758981</v>
      </c>
      <c r="K43" s="12">
        <f t="shared" si="6"/>
        <v>3211.9364663109341</v>
      </c>
      <c r="L43" s="12">
        <f t="shared" si="7"/>
        <v>3755.4949452250921</v>
      </c>
      <c r="M43" s="12">
        <f t="shared" si="8"/>
        <v>4323.7606277262576</v>
      </c>
      <c r="O43" s="8">
        <f t="shared" si="98"/>
        <v>3162.7485792450707</v>
      </c>
      <c r="P43" s="23">
        <f t="shared" si="9"/>
        <v>0.2800916818074346</v>
      </c>
      <c r="Q43" s="12">
        <f t="shared" si="83"/>
        <v>3479.0234371695778</v>
      </c>
      <c r="R43" s="12">
        <f t="shared" si="83"/>
        <v>3637.160866131831</v>
      </c>
      <c r="S43" s="12">
        <f t="shared" si="83"/>
        <v>3795.2982950940846</v>
      </c>
      <c r="T43" s="12">
        <f t="shared" si="83"/>
        <v>3953.4357240563386</v>
      </c>
      <c r="U43" s="12">
        <f t="shared" si="83"/>
        <v>4111.5731530185922</v>
      </c>
      <c r="V43" s="12">
        <f t="shared" si="83"/>
        <v>4807.3778404525074</v>
      </c>
      <c r="W43" s="12">
        <f t="shared" si="83"/>
        <v>5534.8100136788735</v>
      </c>
      <c r="Y43" s="7">
        <f>SUMIF('BD Qtde Servidores Ativos'!$D:$D,$D:$D,'BD Qtde Servidores Ativos'!E:E)</f>
        <v>2</v>
      </c>
      <c r="Z43" s="7">
        <f>SUMIF('BD Qtde Servidores Ativos'!$D:$D,$D:$D,'BD Qtde Servidores Ativos'!F:F)</f>
        <v>0</v>
      </c>
      <c r="AA43" s="7">
        <f>SUMIF('BD Qtde Servidores Ativos'!$D:$D,$D:$D,'BD Qtde Servidores Ativos'!G:G)</f>
        <v>0</v>
      </c>
      <c r="AB43" s="7">
        <f>SUMIF('BD Qtde Servidores Ativos'!$D:$D,$D:$D,'BD Qtde Servidores Ativos'!H:H)</f>
        <v>1</v>
      </c>
      <c r="AC43" s="7">
        <f>SUMIF('BD Qtde Servidores Ativos'!$D:$D,$D:$D,'BD Qtde Servidores Ativos'!I:I)</f>
        <v>7</v>
      </c>
      <c r="AD43" s="7">
        <f>SUMIF('BD Qtde Servidores Ativos'!$D:$D,$D:$D,'BD Qtde Servidores Ativos'!J:J)</f>
        <v>3</v>
      </c>
      <c r="AE43" s="7">
        <f>SUMIF('BD Qtde Servidores Ativos'!$D:$D,$D:$D,'BD Qtde Servidores Ativos'!K:K)</f>
        <v>4</v>
      </c>
      <c r="AF43" s="7">
        <f>SUMIF('BD Qtde Servidores Ativos'!$D:$D,$D:$D,'BD Qtde Servidores Ativos'!L:L)</f>
        <v>1</v>
      </c>
      <c r="AG43" s="24">
        <f t="shared" si="12"/>
        <v>18</v>
      </c>
      <c r="AH43" s="25"/>
      <c r="AI43" s="25"/>
      <c r="AJ43" s="7">
        <f>SUMIF('BD Qtde Servidores Aposentados '!$D:$D,$D:$D,'BD Qtde Servidores Aposentados '!E:E)</f>
        <v>286</v>
      </c>
      <c r="AK43" s="7">
        <f>SUMIF('BD Qtde Servidores Aposentados '!$D:$D,$D:$D,'BD Qtde Servidores Aposentados '!F:F)</f>
        <v>5</v>
      </c>
      <c r="AL43" s="7">
        <f>SUMIF('BD Qtde Servidores Aposentados '!$D:$D,$D:$D,'BD Qtde Servidores Aposentados '!G:G)</f>
        <v>3</v>
      </c>
      <c r="AM43" s="7">
        <f>SUMIF('BD Qtde Servidores Aposentados '!$D:$D,$D:$D,'BD Qtde Servidores Aposentados '!H:H)</f>
        <v>7</v>
      </c>
      <c r="AN43" s="7">
        <f>SUMIF('BD Qtde Servidores Aposentados '!$D:$D,$D:$D,'BD Qtde Servidores Aposentados '!I:I)</f>
        <v>0</v>
      </c>
      <c r="AO43" s="7">
        <f>SUMIF('BD Qtde Servidores Aposentados '!$D:$D,$D:$D,'BD Qtde Servidores Aposentados '!J:J)</f>
        <v>0</v>
      </c>
      <c r="AP43" s="7">
        <f>SUMIF('BD Qtde Servidores Aposentados '!$D:$D,$D:$D,'BD Qtde Servidores Aposentados '!K:K)</f>
        <v>0</v>
      </c>
      <c r="AQ43" s="7">
        <f>SUMIF('BD Qtde Servidores Aposentados '!$D:$D,$D:$D,'BD Qtde Servidores Aposentados '!L:L)</f>
        <v>0</v>
      </c>
      <c r="AR43" s="24">
        <f t="shared" si="13"/>
        <v>301</v>
      </c>
      <c r="AS43" s="26"/>
      <c r="AT43" s="26"/>
      <c r="AU43" s="27">
        <f t="shared" ref="AU43:BB43" si="120">Y43*F43</f>
        <v>4941.4407174014368</v>
      </c>
      <c r="AV43" s="27">
        <f t="shared" si="120"/>
        <v>0</v>
      </c>
      <c r="AW43" s="27">
        <f t="shared" si="120"/>
        <v>0</v>
      </c>
      <c r="AX43" s="27">
        <f t="shared" si="120"/>
        <v>2964.8644304408622</v>
      </c>
      <c r="AY43" s="27">
        <f t="shared" si="120"/>
        <v>21618.803138631287</v>
      </c>
      <c r="AZ43" s="27">
        <f t="shared" si="120"/>
        <v>9635.8093989328027</v>
      </c>
      <c r="BA43" s="27">
        <f t="shared" si="120"/>
        <v>15021.979780900368</v>
      </c>
      <c r="BB43" s="27">
        <f t="shared" si="120"/>
        <v>4323.7606277262576</v>
      </c>
      <c r="BC43" s="28">
        <f t="shared" si="15"/>
        <v>58506.658094033024</v>
      </c>
      <c r="BF43" s="26"/>
      <c r="BG43" s="27">
        <f t="shared" ref="BG43:BN43" si="121">F43*AJ43</f>
        <v>706626.02258840541</v>
      </c>
      <c r="BH43" s="27">
        <f t="shared" si="121"/>
        <v>13588.961972853951</v>
      </c>
      <c r="BI43" s="27">
        <f t="shared" si="121"/>
        <v>8523.9852375174778</v>
      </c>
      <c r="BJ43" s="27">
        <f t="shared" si="121"/>
        <v>20754.051013086035</v>
      </c>
      <c r="BK43" s="27">
        <f t="shared" si="121"/>
        <v>0</v>
      </c>
      <c r="BL43" s="27">
        <f t="shared" si="121"/>
        <v>0</v>
      </c>
      <c r="BM43" s="27">
        <f t="shared" si="121"/>
        <v>0</v>
      </c>
      <c r="BN43" s="27">
        <f t="shared" si="121"/>
        <v>0</v>
      </c>
      <c r="BO43" s="28">
        <f t="shared" si="17"/>
        <v>749493.02081186289</v>
      </c>
      <c r="BS43" s="12">
        <f t="shared" si="33"/>
        <v>6325.4971584901414</v>
      </c>
      <c r="BT43" s="12">
        <f t="shared" ref="BT43:BZ43" si="122">Z43*Q43</f>
        <v>0</v>
      </c>
      <c r="BU43" s="12">
        <f t="shared" si="122"/>
        <v>0</v>
      </c>
      <c r="BV43" s="12">
        <f t="shared" si="122"/>
        <v>3795.2982950940846</v>
      </c>
      <c r="BW43" s="12">
        <f t="shared" si="122"/>
        <v>27674.050068394368</v>
      </c>
      <c r="BX43" s="12">
        <f t="shared" si="122"/>
        <v>12334.719459055777</v>
      </c>
      <c r="BY43" s="12">
        <f t="shared" si="122"/>
        <v>19229.511361810029</v>
      </c>
      <c r="BZ43" s="12">
        <f t="shared" si="122"/>
        <v>5534.8100136788735</v>
      </c>
      <c r="CA43" s="29">
        <f t="shared" si="19"/>
        <v>74893.886356523275</v>
      </c>
      <c r="CB43" s="184">
        <f t="shared" si="35"/>
        <v>2920.8615679044078</v>
      </c>
      <c r="CC43" s="9"/>
      <c r="CD43" s="12">
        <f>(Y43*'Quadro Resumo'!$L$9)*($O$109*10%)</f>
        <v>446.27709491159686</v>
      </c>
      <c r="CE43" s="12">
        <f>(Z43*'Quadro Resumo'!$L$9)*($O$109*15%)</f>
        <v>0</v>
      </c>
      <c r="CF43" s="12">
        <f>(AA43*'Quadro Resumo'!$L$9)*($O$109*10%)</f>
        <v>0</v>
      </c>
      <c r="CG43" s="12">
        <f>(AB43*'Quadro Resumo'!$L$9)*($O$109*5%)</f>
        <v>111.56927372789922</v>
      </c>
      <c r="CH43" s="12">
        <f>(AC43*'Quadro Resumo'!$L$9)*($O$109*5%)</f>
        <v>780.98491609529458</v>
      </c>
      <c r="CI43" s="12">
        <f>(AD43*'Quadro Resumo'!$L$9)*(O43*22%)</f>
        <v>417.48281246034941</v>
      </c>
      <c r="CJ43" s="12">
        <f>(AE43*'Quadro Resumo'!$L$9)*(O43*23%)</f>
        <v>581.94573858109311</v>
      </c>
      <c r="CK43" s="12">
        <v>0</v>
      </c>
      <c r="CL43" s="29">
        <f t="shared" si="20"/>
        <v>2338.2598357762331</v>
      </c>
      <c r="CM43" s="9"/>
      <c r="CN43" s="9"/>
      <c r="CO43" s="12">
        <f t="shared" si="21"/>
        <v>904546.09366409027</v>
      </c>
      <c r="CP43" s="12">
        <f t="shared" si="22"/>
        <v>17395.117185847888</v>
      </c>
      <c r="CQ43" s="12">
        <f t="shared" si="23"/>
        <v>10911.482598395492</v>
      </c>
      <c r="CR43" s="12">
        <f t="shared" si="24"/>
        <v>26567.08806565859</v>
      </c>
      <c r="CS43" s="12">
        <f t="shared" si="25"/>
        <v>0</v>
      </c>
      <c r="CT43" s="12">
        <f t="shared" si="26"/>
        <v>0</v>
      </c>
      <c r="CU43" s="12">
        <f t="shared" si="27"/>
        <v>0</v>
      </c>
      <c r="CV43" s="12">
        <f t="shared" si="28"/>
        <v>0</v>
      </c>
      <c r="CW43" s="29">
        <f t="shared" si="29"/>
        <v>959419.78151399211</v>
      </c>
      <c r="CX43" s="9"/>
      <c r="CY43" s="9"/>
      <c r="CZ43" s="9"/>
      <c r="DA43" s="9"/>
      <c r="DB43" s="9"/>
      <c r="DC43" s="30"/>
      <c r="DD43" s="30"/>
    </row>
    <row r="44" spans="1:108" ht="15.75" customHeight="1" x14ac:dyDescent="0.3">
      <c r="B44" s="464"/>
      <c r="C44" s="7" t="s">
        <v>13</v>
      </c>
      <c r="D44" s="7" t="str">
        <f t="shared" si="90"/>
        <v>BP11</v>
      </c>
      <c r="E44" s="7">
        <v>11</v>
      </c>
      <c r="F44" s="8">
        <f t="shared" si="94"/>
        <v>2567.0784526900461</v>
      </c>
      <c r="G44" s="12">
        <f t="shared" si="2"/>
        <v>2823.7862979590509</v>
      </c>
      <c r="H44" s="12">
        <f t="shared" si="3"/>
        <v>2952.1402205935528</v>
      </c>
      <c r="I44" s="12">
        <f t="shared" si="4"/>
        <v>3080.4941432280552</v>
      </c>
      <c r="J44" s="12">
        <f t="shared" si="5"/>
        <v>3208.8480658625576</v>
      </c>
      <c r="K44" s="12">
        <f t="shared" si="6"/>
        <v>3337.20198849706</v>
      </c>
      <c r="L44" s="12">
        <f t="shared" si="7"/>
        <v>3901.95924808887</v>
      </c>
      <c r="M44" s="12">
        <f t="shared" si="8"/>
        <v>4492.3872922075807</v>
      </c>
      <c r="O44" s="8">
        <f t="shared" si="98"/>
        <v>3286.0957738356283</v>
      </c>
      <c r="P44" s="23">
        <f t="shared" si="9"/>
        <v>0.2800916818074346</v>
      </c>
      <c r="Q44" s="12">
        <f t="shared" si="83"/>
        <v>3614.7053512191915</v>
      </c>
      <c r="R44" s="12">
        <f t="shared" si="83"/>
        <v>3779.0101399109722</v>
      </c>
      <c r="S44" s="12">
        <f t="shared" si="83"/>
        <v>3943.3149286027538</v>
      </c>
      <c r="T44" s="12">
        <f t="shared" si="83"/>
        <v>4107.6197172945358</v>
      </c>
      <c r="U44" s="12">
        <f t="shared" si="83"/>
        <v>4271.9245059863169</v>
      </c>
      <c r="V44" s="12">
        <f t="shared" si="83"/>
        <v>4994.8655762301551</v>
      </c>
      <c r="W44" s="12">
        <f t="shared" si="83"/>
        <v>5750.667604212349</v>
      </c>
      <c r="Y44" s="7">
        <f>SUMIF('BD Qtde Servidores Ativos'!$D:$D,$D:$D,'BD Qtde Servidores Ativos'!E:E)</f>
        <v>5</v>
      </c>
      <c r="Z44" s="7">
        <f>SUMIF('BD Qtde Servidores Ativos'!$D:$D,$D:$D,'BD Qtde Servidores Ativos'!F:F)</f>
        <v>0</v>
      </c>
      <c r="AA44" s="7">
        <f>SUMIF('BD Qtde Servidores Ativos'!$D:$D,$D:$D,'BD Qtde Servidores Ativos'!G:G)</f>
        <v>0</v>
      </c>
      <c r="AB44" s="7">
        <f>SUMIF('BD Qtde Servidores Ativos'!$D:$D,$D:$D,'BD Qtde Servidores Ativos'!H:H)</f>
        <v>4</v>
      </c>
      <c r="AC44" s="7">
        <f>SUMIF('BD Qtde Servidores Ativos'!$D:$D,$D:$D,'BD Qtde Servidores Ativos'!I:I)</f>
        <v>9</v>
      </c>
      <c r="AD44" s="7">
        <f>SUMIF('BD Qtde Servidores Ativos'!$D:$D,$D:$D,'BD Qtde Servidores Ativos'!J:J)</f>
        <v>10</v>
      </c>
      <c r="AE44" s="7">
        <f>SUMIF('BD Qtde Servidores Ativos'!$D:$D,$D:$D,'BD Qtde Servidores Ativos'!K:K)</f>
        <v>3</v>
      </c>
      <c r="AF44" s="7">
        <f>SUMIF('BD Qtde Servidores Ativos'!$D:$D,$D:$D,'BD Qtde Servidores Ativos'!L:L)</f>
        <v>1</v>
      </c>
      <c r="AG44" s="24">
        <f t="shared" si="12"/>
        <v>32</v>
      </c>
      <c r="AH44" s="25"/>
      <c r="AI44" s="25"/>
      <c r="AJ44" s="7">
        <f>SUMIF('BD Qtde Servidores Aposentados '!$D:$D,$D:$D,'BD Qtde Servidores Aposentados '!E:E)</f>
        <v>314</v>
      </c>
      <c r="AK44" s="7">
        <f>SUMIF('BD Qtde Servidores Aposentados '!$D:$D,$D:$D,'BD Qtde Servidores Aposentados '!F:F)</f>
        <v>5</v>
      </c>
      <c r="AL44" s="7">
        <f>SUMIF('BD Qtde Servidores Aposentados '!$D:$D,$D:$D,'BD Qtde Servidores Aposentados '!G:G)</f>
        <v>9</v>
      </c>
      <c r="AM44" s="7">
        <f>SUMIF('BD Qtde Servidores Aposentados '!$D:$D,$D:$D,'BD Qtde Servidores Aposentados '!H:H)</f>
        <v>3</v>
      </c>
      <c r="AN44" s="7">
        <f>SUMIF('BD Qtde Servidores Aposentados '!$D:$D,$D:$D,'BD Qtde Servidores Aposentados '!I:I)</f>
        <v>0</v>
      </c>
      <c r="AO44" s="7">
        <f>SUMIF('BD Qtde Servidores Aposentados '!$D:$D,$D:$D,'BD Qtde Servidores Aposentados '!J:J)</f>
        <v>0</v>
      </c>
      <c r="AP44" s="7">
        <f>SUMIF('BD Qtde Servidores Aposentados '!$D:$D,$D:$D,'BD Qtde Servidores Aposentados '!K:K)</f>
        <v>0</v>
      </c>
      <c r="AQ44" s="7">
        <f>SUMIF('BD Qtde Servidores Aposentados '!$D:$D,$D:$D,'BD Qtde Servidores Aposentados '!L:L)</f>
        <v>0</v>
      </c>
      <c r="AR44" s="24">
        <f t="shared" si="13"/>
        <v>331</v>
      </c>
      <c r="AS44" s="26"/>
      <c r="AT44" s="26"/>
      <c r="AU44" s="27">
        <f t="shared" ref="AU44:BB44" si="123">Y44*F44</f>
        <v>12835.392263450231</v>
      </c>
      <c r="AV44" s="27">
        <f t="shared" si="123"/>
        <v>0</v>
      </c>
      <c r="AW44" s="27">
        <f t="shared" si="123"/>
        <v>0</v>
      </c>
      <c r="AX44" s="27">
        <f t="shared" si="123"/>
        <v>12321.976572912221</v>
      </c>
      <c r="AY44" s="27">
        <f t="shared" si="123"/>
        <v>28879.632592763017</v>
      </c>
      <c r="AZ44" s="27">
        <f t="shared" si="123"/>
        <v>33372.019884970599</v>
      </c>
      <c r="BA44" s="27">
        <f t="shared" si="123"/>
        <v>11705.877744266611</v>
      </c>
      <c r="BB44" s="27">
        <f t="shared" si="123"/>
        <v>4492.3872922075807</v>
      </c>
      <c r="BC44" s="28">
        <f t="shared" si="15"/>
        <v>103607.28635057026</v>
      </c>
      <c r="BF44" s="26"/>
      <c r="BG44" s="27">
        <f t="shared" ref="BG44:BN44" si="124">F44*AJ44</f>
        <v>806062.63414467452</v>
      </c>
      <c r="BH44" s="27">
        <f t="shared" si="124"/>
        <v>14118.931489795254</v>
      </c>
      <c r="BI44" s="27">
        <f t="shared" si="124"/>
        <v>26569.261985341975</v>
      </c>
      <c r="BJ44" s="27">
        <f t="shared" si="124"/>
        <v>9241.4824296841653</v>
      </c>
      <c r="BK44" s="27">
        <f t="shared" si="124"/>
        <v>0</v>
      </c>
      <c r="BL44" s="27">
        <f t="shared" si="124"/>
        <v>0</v>
      </c>
      <c r="BM44" s="27">
        <f t="shared" si="124"/>
        <v>0</v>
      </c>
      <c r="BN44" s="27">
        <f t="shared" si="124"/>
        <v>0</v>
      </c>
      <c r="BO44" s="28">
        <f t="shared" si="17"/>
        <v>855992.31004949589</v>
      </c>
      <c r="BS44" s="12">
        <f t="shared" si="33"/>
        <v>16430.478869178143</v>
      </c>
      <c r="BT44" s="12">
        <f t="shared" ref="BT44:BZ44" si="125">Z44*Q44</f>
        <v>0</v>
      </c>
      <c r="BU44" s="12">
        <f t="shared" si="125"/>
        <v>0</v>
      </c>
      <c r="BV44" s="12">
        <f t="shared" si="125"/>
        <v>15773.259714411015</v>
      </c>
      <c r="BW44" s="12">
        <f t="shared" si="125"/>
        <v>36968.577455650826</v>
      </c>
      <c r="BX44" s="12">
        <f t="shared" si="125"/>
        <v>42719.245059863169</v>
      </c>
      <c r="BY44" s="12">
        <f t="shared" si="125"/>
        <v>14984.596728690465</v>
      </c>
      <c r="BZ44" s="12">
        <f t="shared" si="125"/>
        <v>5750.667604212349</v>
      </c>
      <c r="CA44" s="29">
        <f t="shared" si="19"/>
        <v>132626.82543200598</v>
      </c>
      <c r="CB44" s="184">
        <f t="shared" si="35"/>
        <v>5172.446191848233</v>
      </c>
      <c r="CC44" s="9"/>
      <c r="CD44" s="12">
        <f>(Y44*'Quadro Resumo'!$L$9)*($O$109*10%)</f>
        <v>1115.6927372789921</v>
      </c>
      <c r="CE44" s="12">
        <f>(Z44*'Quadro Resumo'!$L$9)*($O$109*15%)</f>
        <v>0</v>
      </c>
      <c r="CF44" s="12">
        <f>(AA44*'Quadro Resumo'!$L$9)*($O$109*10%)</f>
        <v>0</v>
      </c>
      <c r="CG44" s="12">
        <f>(AB44*'Quadro Resumo'!$L$9)*($O$109*5%)</f>
        <v>446.27709491159686</v>
      </c>
      <c r="CH44" s="12">
        <f>(AC44*'Quadro Resumo'!$L$9)*($O$109*5%)</f>
        <v>1004.123463551093</v>
      </c>
      <c r="CI44" s="12">
        <f>(AD44*'Quadro Resumo'!$L$9)*(O44*22%)</f>
        <v>1445.8821404876765</v>
      </c>
      <c r="CJ44" s="12">
        <f>(AE44*'Quadro Resumo'!$L$9)*(O44*23%)</f>
        <v>453.48121678931682</v>
      </c>
      <c r="CK44" s="12">
        <v>0</v>
      </c>
      <c r="CL44" s="29">
        <f t="shared" si="20"/>
        <v>4465.4566530186748</v>
      </c>
      <c r="CM44" s="9"/>
      <c r="CN44" s="9"/>
      <c r="CO44" s="12">
        <f t="shared" si="21"/>
        <v>1031834.0729843873</v>
      </c>
      <c r="CP44" s="12">
        <f t="shared" si="22"/>
        <v>18073.526756095958</v>
      </c>
      <c r="CQ44" s="12">
        <f t="shared" si="23"/>
        <v>34011.091259198751</v>
      </c>
      <c r="CR44" s="12">
        <f t="shared" si="24"/>
        <v>11829.94478580826</v>
      </c>
      <c r="CS44" s="12">
        <f t="shared" si="25"/>
        <v>0</v>
      </c>
      <c r="CT44" s="12">
        <f t="shared" si="26"/>
        <v>0</v>
      </c>
      <c r="CU44" s="12">
        <f t="shared" si="27"/>
        <v>0</v>
      </c>
      <c r="CV44" s="12">
        <f t="shared" si="28"/>
        <v>0</v>
      </c>
      <c r="CW44" s="29">
        <f t="shared" si="29"/>
        <v>1095748.6357854903</v>
      </c>
      <c r="CX44" s="9"/>
      <c r="CY44" s="9"/>
      <c r="CZ44" s="9"/>
      <c r="DA44" s="9"/>
      <c r="DB44" s="9"/>
      <c r="DC44" s="30"/>
      <c r="DD44" s="30"/>
    </row>
    <row r="45" spans="1:108" ht="15.75" customHeight="1" x14ac:dyDescent="0.3">
      <c r="B45" s="464"/>
      <c r="C45" s="7" t="s">
        <v>13</v>
      </c>
      <c r="D45" s="7" t="str">
        <f t="shared" si="90"/>
        <v>BP12</v>
      </c>
      <c r="E45" s="7">
        <v>12</v>
      </c>
      <c r="F45" s="8">
        <f t="shared" si="94"/>
        <v>2667.1945123449577</v>
      </c>
      <c r="G45" s="12">
        <f t="shared" si="2"/>
        <v>2933.9139635794536</v>
      </c>
      <c r="H45" s="12">
        <f t="shared" si="3"/>
        <v>3067.2736891967011</v>
      </c>
      <c r="I45" s="12">
        <f t="shared" si="4"/>
        <v>3200.633414813949</v>
      </c>
      <c r="J45" s="12">
        <f t="shared" si="5"/>
        <v>3333.9931404311974</v>
      </c>
      <c r="K45" s="12">
        <f t="shared" si="6"/>
        <v>3467.3528660484453</v>
      </c>
      <c r="L45" s="12">
        <f t="shared" si="7"/>
        <v>4054.1356587643359</v>
      </c>
      <c r="M45" s="12">
        <f t="shared" si="8"/>
        <v>4667.5903966036758</v>
      </c>
      <c r="O45" s="8">
        <f t="shared" si="98"/>
        <v>3414.2535090152173</v>
      </c>
      <c r="P45" s="23">
        <f t="shared" si="9"/>
        <v>0.2800916818074346</v>
      </c>
      <c r="Q45" s="12">
        <f t="shared" si="83"/>
        <v>3755.6788599167394</v>
      </c>
      <c r="R45" s="12">
        <f t="shared" si="83"/>
        <v>3926.3915353674997</v>
      </c>
      <c r="S45" s="12">
        <f t="shared" si="83"/>
        <v>4097.104210818261</v>
      </c>
      <c r="T45" s="12">
        <f t="shared" si="83"/>
        <v>4267.8168862690218</v>
      </c>
      <c r="U45" s="12">
        <f t="shared" si="83"/>
        <v>4438.5295617197826</v>
      </c>
      <c r="V45" s="12">
        <f t="shared" si="83"/>
        <v>5189.6653337031303</v>
      </c>
      <c r="W45" s="12">
        <f t="shared" si="83"/>
        <v>5974.9436407766307</v>
      </c>
      <c r="Y45" s="7">
        <f>SUMIF('BD Qtde Servidores Ativos'!$D:$D,$D:$D,'BD Qtde Servidores Ativos'!E:E)</f>
        <v>5</v>
      </c>
      <c r="Z45" s="7">
        <f>SUMIF('BD Qtde Servidores Ativos'!$D:$D,$D:$D,'BD Qtde Servidores Ativos'!F:F)</f>
        <v>0</v>
      </c>
      <c r="AA45" s="7">
        <f>SUMIF('BD Qtde Servidores Ativos'!$D:$D,$D:$D,'BD Qtde Servidores Ativos'!G:G)</f>
        <v>0</v>
      </c>
      <c r="AB45" s="7">
        <f>SUMIF('BD Qtde Servidores Ativos'!$D:$D,$D:$D,'BD Qtde Servidores Ativos'!H:H)</f>
        <v>2</v>
      </c>
      <c r="AC45" s="7">
        <f>SUMIF('BD Qtde Servidores Ativos'!$D:$D,$D:$D,'BD Qtde Servidores Ativos'!I:I)</f>
        <v>6</v>
      </c>
      <c r="AD45" s="7">
        <f>SUMIF('BD Qtde Servidores Ativos'!$D:$D,$D:$D,'BD Qtde Servidores Ativos'!J:J)</f>
        <v>12</v>
      </c>
      <c r="AE45" s="7">
        <f>SUMIF('BD Qtde Servidores Ativos'!$D:$D,$D:$D,'BD Qtde Servidores Ativos'!K:K)</f>
        <v>2</v>
      </c>
      <c r="AF45" s="7">
        <f>SUMIF('BD Qtde Servidores Ativos'!$D:$D,$D:$D,'BD Qtde Servidores Ativos'!L:L)</f>
        <v>1</v>
      </c>
      <c r="AG45" s="24">
        <f t="shared" si="12"/>
        <v>28</v>
      </c>
      <c r="AH45" s="25"/>
      <c r="AI45" s="25"/>
      <c r="AJ45" s="7">
        <f>SUMIF('BD Qtde Servidores Aposentados '!$D:$D,$D:$D,'BD Qtde Servidores Aposentados '!E:E)</f>
        <v>343</v>
      </c>
      <c r="AK45" s="7">
        <f>SUMIF('BD Qtde Servidores Aposentados '!$D:$D,$D:$D,'BD Qtde Servidores Aposentados '!F:F)</f>
        <v>10</v>
      </c>
      <c r="AL45" s="7">
        <f>SUMIF('BD Qtde Servidores Aposentados '!$D:$D,$D:$D,'BD Qtde Servidores Aposentados '!G:G)</f>
        <v>7</v>
      </c>
      <c r="AM45" s="7">
        <f>SUMIF('BD Qtde Servidores Aposentados '!$D:$D,$D:$D,'BD Qtde Servidores Aposentados '!H:H)</f>
        <v>8</v>
      </c>
      <c r="AN45" s="7">
        <f>SUMIF('BD Qtde Servidores Aposentados '!$D:$D,$D:$D,'BD Qtde Servidores Aposentados '!I:I)</f>
        <v>8</v>
      </c>
      <c r="AO45" s="7">
        <f>SUMIF('BD Qtde Servidores Aposentados '!$D:$D,$D:$D,'BD Qtde Servidores Aposentados '!J:J)</f>
        <v>1</v>
      </c>
      <c r="AP45" s="7">
        <f>SUMIF('BD Qtde Servidores Aposentados '!$D:$D,$D:$D,'BD Qtde Servidores Aposentados '!K:K)</f>
        <v>0</v>
      </c>
      <c r="AQ45" s="7">
        <f>SUMIF('BD Qtde Servidores Aposentados '!$D:$D,$D:$D,'BD Qtde Servidores Aposentados '!L:L)</f>
        <v>0</v>
      </c>
      <c r="AR45" s="24">
        <f t="shared" si="13"/>
        <v>377</v>
      </c>
      <c r="AS45" s="26"/>
      <c r="AT45" s="26"/>
      <c r="AU45" s="27">
        <f t="shared" ref="AU45:BB45" si="126">Y45*F45</f>
        <v>13335.97256172479</v>
      </c>
      <c r="AV45" s="27">
        <f t="shared" si="126"/>
        <v>0</v>
      </c>
      <c r="AW45" s="27">
        <f t="shared" si="126"/>
        <v>0</v>
      </c>
      <c r="AX45" s="27">
        <f t="shared" si="126"/>
        <v>6401.266829627898</v>
      </c>
      <c r="AY45" s="27">
        <f t="shared" si="126"/>
        <v>20003.958842587184</v>
      </c>
      <c r="AZ45" s="27">
        <f t="shared" si="126"/>
        <v>41608.234392581347</v>
      </c>
      <c r="BA45" s="27">
        <f t="shared" si="126"/>
        <v>8108.2713175286717</v>
      </c>
      <c r="BB45" s="27">
        <f t="shared" si="126"/>
        <v>4667.5903966036758</v>
      </c>
      <c r="BC45" s="28">
        <f t="shared" si="15"/>
        <v>94125.294340653563</v>
      </c>
      <c r="BF45" s="26"/>
      <c r="BG45" s="27">
        <f t="shared" ref="BG45:BN45" si="127">F45*AJ45</f>
        <v>914847.71773432055</v>
      </c>
      <c r="BH45" s="27">
        <f t="shared" si="127"/>
        <v>29339.139635794534</v>
      </c>
      <c r="BI45" s="27">
        <f t="shared" si="127"/>
        <v>21470.915824376909</v>
      </c>
      <c r="BJ45" s="27">
        <f t="shared" si="127"/>
        <v>25605.067318511592</v>
      </c>
      <c r="BK45" s="27">
        <f t="shared" si="127"/>
        <v>26671.945123449579</v>
      </c>
      <c r="BL45" s="27">
        <f t="shared" si="127"/>
        <v>3467.3528660484453</v>
      </c>
      <c r="BM45" s="27">
        <f t="shared" si="127"/>
        <v>0</v>
      </c>
      <c r="BN45" s="27">
        <f t="shared" si="127"/>
        <v>0</v>
      </c>
      <c r="BO45" s="28">
        <f t="shared" si="17"/>
        <v>1021402.1385025015</v>
      </c>
      <c r="BS45" s="12">
        <f t="shared" si="33"/>
        <v>17071.267545076087</v>
      </c>
      <c r="BT45" s="12">
        <f t="shared" ref="BT45:BZ45" si="128">Z45*Q45</f>
        <v>0</v>
      </c>
      <c r="BU45" s="12">
        <f t="shared" si="128"/>
        <v>0</v>
      </c>
      <c r="BV45" s="12">
        <f t="shared" si="128"/>
        <v>8194.208421636522</v>
      </c>
      <c r="BW45" s="12">
        <f t="shared" si="128"/>
        <v>25606.901317614131</v>
      </c>
      <c r="BX45" s="12">
        <f t="shared" si="128"/>
        <v>53262.354740637391</v>
      </c>
      <c r="BY45" s="12">
        <f t="shared" si="128"/>
        <v>10379.330667406261</v>
      </c>
      <c r="BZ45" s="12">
        <f t="shared" si="128"/>
        <v>5974.9436407766307</v>
      </c>
      <c r="CA45" s="29">
        <f t="shared" si="19"/>
        <v>120489.00633314702</v>
      </c>
      <c r="CB45" s="184">
        <f t="shared" si="35"/>
        <v>4699.0712469927339</v>
      </c>
      <c r="CC45" s="9"/>
      <c r="CD45" s="12">
        <f>(Y45*'Quadro Resumo'!$L$9)*($O$109*10%)</f>
        <v>1115.6927372789921</v>
      </c>
      <c r="CE45" s="12">
        <f>(Z45*'Quadro Resumo'!$L$9)*($O$109*15%)</f>
        <v>0</v>
      </c>
      <c r="CF45" s="12">
        <f>(AA45*'Quadro Resumo'!$L$9)*($O$109*10%)</f>
        <v>0</v>
      </c>
      <c r="CG45" s="12">
        <f>(AB45*'Quadro Resumo'!$L$9)*($O$109*5%)</f>
        <v>223.13854745579843</v>
      </c>
      <c r="CH45" s="12">
        <f>(AC45*'Quadro Resumo'!$L$9)*($O$109*5%)</f>
        <v>669.41564236739532</v>
      </c>
      <c r="CI45" s="12">
        <f>(AD45*'Quadro Resumo'!$L$9)*(O45*22%)</f>
        <v>1802.725852760035</v>
      </c>
      <c r="CJ45" s="12">
        <f>(AE45*'Quadro Resumo'!$L$9)*(O45*23%)</f>
        <v>314.11132282940002</v>
      </c>
      <c r="CK45" s="12">
        <v>0</v>
      </c>
      <c r="CL45" s="29">
        <f t="shared" si="20"/>
        <v>4125.0841026916205</v>
      </c>
      <c r="CM45" s="9"/>
      <c r="CN45" s="9"/>
      <c r="CO45" s="12">
        <f t="shared" si="21"/>
        <v>1171088.9535922196</v>
      </c>
      <c r="CP45" s="12">
        <f t="shared" si="22"/>
        <v>37556.788599167397</v>
      </c>
      <c r="CQ45" s="12">
        <f t="shared" si="23"/>
        <v>27484.740747572498</v>
      </c>
      <c r="CR45" s="12">
        <f t="shared" si="24"/>
        <v>32776.833686546088</v>
      </c>
      <c r="CS45" s="12">
        <f t="shared" si="25"/>
        <v>34142.535090152174</v>
      </c>
      <c r="CT45" s="12">
        <f t="shared" si="26"/>
        <v>4438.5295617197826</v>
      </c>
      <c r="CU45" s="12">
        <f t="shared" si="27"/>
        <v>0</v>
      </c>
      <c r="CV45" s="12">
        <f t="shared" si="28"/>
        <v>0</v>
      </c>
      <c r="CW45" s="29">
        <f t="shared" si="29"/>
        <v>1307488.3812773777</v>
      </c>
      <c r="CX45" s="9"/>
      <c r="CY45" s="9"/>
      <c r="CZ45" s="9"/>
      <c r="DA45" s="9"/>
      <c r="DB45" s="9"/>
      <c r="DC45" s="30"/>
      <c r="DD45" s="30"/>
    </row>
    <row r="46" spans="1:108" ht="15.75" customHeight="1" x14ac:dyDescent="0.3">
      <c r="B46" s="464"/>
      <c r="C46" s="7" t="s">
        <v>13</v>
      </c>
      <c r="D46" s="7" t="str">
        <f t="shared" si="90"/>
        <v>BP13</v>
      </c>
      <c r="E46" s="7">
        <v>13</v>
      </c>
      <c r="F46" s="8">
        <f t="shared" si="94"/>
        <v>2771.215098326411</v>
      </c>
      <c r="G46" s="12">
        <f t="shared" si="2"/>
        <v>3048.3366081590525</v>
      </c>
      <c r="H46" s="12">
        <f t="shared" si="3"/>
        <v>3186.8973630753721</v>
      </c>
      <c r="I46" s="12">
        <f t="shared" si="4"/>
        <v>3325.4581179916931</v>
      </c>
      <c r="J46" s="12">
        <f t="shared" si="5"/>
        <v>3464.0188729080137</v>
      </c>
      <c r="K46" s="12">
        <f t="shared" si="6"/>
        <v>3602.5796278243342</v>
      </c>
      <c r="L46" s="12">
        <f t="shared" si="7"/>
        <v>4212.2469494561446</v>
      </c>
      <c r="M46" s="12">
        <f t="shared" si="8"/>
        <v>4849.6264220712192</v>
      </c>
      <c r="O46" s="8">
        <f t="shared" si="98"/>
        <v>3547.4093958668104</v>
      </c>
      <c r="P46" s="23">
        <f t="shared" si="9"/>
        <v>0.2800916818074346</v>
      </c>
      <c r="Q46" s="12">
        <f t="shared" si="83"/>
        <v>3902.1503354534916</v>
      </c>
      <c r="R46" s="12">
        <f t="shared" si="83"/>
        <v>4079.5208052468315</v>
      </c>
      <c r="S46" s="12">
        <f t="shared" si="83"/>
        <v>4256.8912750401723</v>
      </c>
      <c r="T46" s="12">
        <f t="shared" si="83"/>
        <v>4434.2617448335131</v>
      </c>
      <c r="U46" s="12">
        <f t="shared" si="83"/>
        <v>4611.632214626854</v>
      </c>
      <c r="V46" s="12">
        <f t="shared" si="83"/>
        <v>5392.0622817175517</v>
      </c>
      <c r="W46" s="12">
        <f t="shared" si="83"/>
        <v>6207.9664427669186</v>
      </c>
      <c r="Y46" s="7">
        <f>SUMIF('BD Qtde Servidores Ativos'!$D:$D,$D:$D,'BD Qtde Servidores Ativos'!E:E)</f>
        <v>8</v>
      </c>
      <c r="Z46" s="7">
        <f>SUMIF('BD Qtde Servidores Ativos'!$D:$D,$D:$D,'BD Qtde Servidores Ativos'!F:F)</f>
        <v>0</v>
      </c>
      <c r="AA46" s="7">
        <f>SUMIF('BD Qtde Servidores Ativos'!$D:$D,$D:$D,'BD Qtde Servidores Ativos'!G:G)</f>
        <v>0</v>
      </c>
      <c r="AB46" s="7">
        <f>SUMIF('BD Qtde Servidores Ativos'!$D:$D,$D:$D,'BD Qtde Servidores Ativos'!H:H)</f>
        <v>2</v>
      </c>
      <c r="AC46" s="7">
        <f>SUMIF('BD Qtde Servidores Ativos'!$D:$D,$D:$D,'BD Qtde Servidores Ativos'!I:I)</f>
        <v>4</v>
      </c>
      <c r="AD46" s="7">
        <f>SUMIF('BD Qtde Servidores Ativos'!$D:$D,$D:$D,'BD Qtde Servidores Ativos'!J:J)</f>
        <v>8</v>
      </c>
      <c r="AE46" s="7">
        <f>SUMIF('BD Qtde Servidores Ativos'!$D:$D,$D:$D,'BD Qtde Servidores Ativos'!K:K)</f>
        <v>2</v>
      </c>
      <c r="AF46" s="7">
        <f>SUMIF('BD Qtde Servidores Ativos'!$D:$D,$D:$D,'BD Qtde Servidores Ativos'!L:L)</f>
        <v>3</v>
      </c>
      <c r="AG46" s="24">
        <f t="shared" si="12"/>
        <v>27</v>
      </c>
      <c r="AH46" s="25"/>
      <c r="AI46" s="25"/>
      <c r="AJ46" s="7">
        <f>SUMIF('BD Qtde Servidores Aposentados '!$D:$D,$D:$D,'BD Qtde Servidores Aposentados '!E:E)</f>
        <v>448</v>
      </c>
      <c r="AK46" s="7">
        <f>SUMIF('BD Qtde Servidores Aposentados '!$D:$D,$D:$D,'BD Qtde Servidores Aposentados '!F:F)</f>
        <v>17</v>
      </c>
      <c r="AL46" s="7">
        <f>SUMIF('BD Qtde Servidores Aposentados '!$D:$D,$D:$D,'BD Qtde Servidores Aposentados '!G:G)</f>
        <v>13</v>
      </c>
      <c r="AM46" s="7">
        <f>SUMIF('BD Qtde Servidores Aposentados '!$D:$D,$D:$D,'BD Qtde Servidores Aposentados '!H:H)</f>
        <v>9</v>
      </c>
      <c r="AN46" s="7">
        <f>SUMIF('BD Qtde Servidores Aposentados '!$D:$D,$D:$D,'BD Qtde Servidores Aposentados '!I:I)</f>
        <v>4</v>
      </c>
      <c r="AO46" s="7">
        <f>SUMIF('BD Qtde Servidores Aposentados '!$D:$D,$D:$D,'BD Qtde Servidores Aposentados '!J:J)</f>
        <v>3</v>
      </c>
      <c r="AP46" s="7">
        <f>SUMIF('BD Qtde Servidores Aposentados '!$D:$D,$D:$D,'BD Qtde Servidores Aposentados '!K:K)</f>
        <v>0</v>
      </c>
      <c r="AQ46" s="7">
        <f>SUMIF('BD Qtde Servidores Aposentados '!$D:$D,$D:$D,'BD Qtde Servidores Aposentados '!L:L)</f>
        <v>0</v>
      </c>
      <c r="AR46" s="24">
        <f t="shared" si="13"/>
        <v>494</v>
      </c>
      <c r="AS46" s="26"/>
      <c r="AT46" s="26"/>
      <c r="AU46" s="27">
        <f t="shared" ref="AU46:BB46" si="129">Y46*F46</f>
        <v>22169.720786611288</v>
      </c>
      <c r="AV46" s="27">
        <f t="shared" si="129"/>
        <v>0</v>
      </c>
      <c r="AW46" s="27">
        <f t="shared" si="129"/>
        <v>0</v>
      </c>
      <c r="AX46" s="27">
        <f t="shared" si="129"/>
        <v>6650.9162359833863</v>
      </c>
      <c r="AY46" s="27">
        <f t="shared" si="129"/>
        <v>13856.075491632055</v>
      </c>
      <c r="AZ46" s="27">
        <f t="shared" si="129"/>
        <v>28820.637022594674</v>
      </c>
      <c r="BA46" s="27">
        <f t="shared" si="129"/>
        <v>8424.4938989122893</v>
      </c>
      <c r="BB46" s="27">
        <f t="shared" si="129"/>
        <v>14548.879266213658</v>
      </c>
      <c r="BC46" s="28">
        <f t="shared" si="15"/>
        <v>94470.72270194735</v>
      </c>
      <c r="BF46" s="26"/>
      <c r="BG46" s="27">
        <f t="shared" ref="BG46:BN46" si="130">F46*AJ46</f>
        <v>1241504.3640502321</v>
      </c>
      <c r="BH46" s="27">
        <f t="shared" si="130"/>
        <v>51821.72233870389</v>
      </c>
      <c r="BI46" s="27">
        <f t="shared" si="130"/>
        <v>41429.665719979836</v>
      </c>
      <c r="BJ46" s="27">
        <f t="shared" si="130"/>
        <v>29929.123061925238</v>
      </c>
      <c r="BK46" s="27">
        <f t="shared" si="130"/>
        <v>13856.075491632055</v>
      </c>
      <c r="BL46" s="27">
        <f t="shared" si="130"/>
        <v>10807.738883473003</v>
      </c>
      <c r="BM46" s="27">
        <f t="shared" si="130"/>
        <v>0</v>
      </c>
      <c r="BN46" s="27">
        <f t="shared" si="130"/>
        <v>0</v>
      </c>
      <c r="BO46" s="28">
        <f t="shared" si="17"/>
        <v>1389348.6895459462</v>
      </c>
      <c r="BS46" s="12">
        <f t="shared" si="33"/>
        <v>28379.275166934483</v>
      </c>
      <c r="BT46" s="12">
        <f t="shared" ref="BT46:BZ46" si="131">Z46*Q46</f>
        <v>0</v>
      </c>
      <c r="BU46" s="12">
        <f t="shared" si="131"/>
        <v>0</v>
      </c>
      <c r="BV46" s="12">
        <f t="shared" si="131"/>
        <v>8513.7825500803447</v>
      </c>
      <c r="BW46" s="12">
        <f t="shared" si="131"/>
        <v>17737.046979334053</v>
      </c>
      <c r="BX46" s="12">
        <f t="shared" si="131"/>
        <v>36893.057717014832</v>
      </c>
      <c r="BY46" s="12">
        <f t="shared" si="131"/>
        <v>10784.124563435103</v>
      </c>
      <c r="BZ46" s="12">
        <f t="shared" si="131"/>
        <v>18623.899328300755</v>
      </c>
      <c r="CA46" s="29">
        <f t="shared" si="19"/>
        <v>120931.18630509959</v>
      </c>
      <c r="CB46" s="184">
        <f t="shared" si="35"/>
        <v>4716.316265898884</v>
      </c>
      <c r="CC46" s="9"/>
      <c r="CD46" s="12">
        <f>(Y46*'Quadro Resumo'!$L$9)*($O$109*10%)</f>
        <v>1785.1083796463874</v>
      </c>
      <c r="CE46" s="12">
        <f>(Z46*'Quadro Resumo'!$L$9)*($O$109*15%)</f>
        <v>0</v>
      </c>
      <c r="CF46" s="12">
        <f>(AA46*'Quadro Resumo'!$L$9)*($O$109*10%)</f>
        <v>0</v>
      </c>
      <c r="CG46" s="12">
        <f>(AB46*'Quadro Resumo'!$L$9)*($O$109*5%)</f>
        <v>223.13854745579843</v>
      </c>
      <c r="CH46" s="12">
        <f>(AC46*'Quadro Resumo'!$L$9)*($O$109*5%)</f>
        <v>446.27709491159686</v>
      </c>
      <c r="CI46" s="12">
        <f>(AD46*'Quadro Resumo'!$L$9)*(O46*22%)</f>
        <v>1248.6881073451175</v>
      </c>
      <c r="CJ46" s="12">
        <f>(AE46*'Quadro Resumo'!$L$9)*(O46*23%)</f>
        <v>326.3616644197466</v>
      </c>
      <c r="CK46" s="12">
        <v>0</v>
      </c>
      <c r="CL46" s="29">
        <f t="shared" si="20"/>
        <v>4029.5737937786471</v>
      </c>
      <c r="CM46" s="9"/>
      <c r="CN46" s="9"/>
      <c r="CO46" s="12">
        <f t="shared" si="21"/>
        <v>1589239.4093483312</v>
      </c>
      <c r="CP46" s="12">
        <f t="shared" si="22"/>
        <v>66336.55570270936</v>
      </c>
      <c r="CQ46" s="12">
        <f t="shared" si="23"/>
        <v>53033.770468208808</v>
      </c>
      <c r="CR46" s="12">
        <f t="shared" si="24"/>
        <v>38312.021475361551</v>
      </c>
      <c r="CS46" s="12">
        <f t="shared" si="25"/>
        <v>17737.046979334053</v>
      </c>
      <c r="CT46" s="12">
        <f t="shared" si="26"/>
        <v>13834.896643880562</v>
      </c>
      <c r="CU46" s="12">
        <f t="shared" si="27"/>
        <v>0</v>
      </c>
      <c r="CV46" s="12">
        <f t="shared" si="28"/>
        <v>0</v>
      </c>
      <c r="CW46" s="29">
        <f t="shared" si="29"/>
        <v>1778493.7006178254</v>
      </c>
      <c r="CX46" s="9"/>
      <c r="CY46" s="9"/>
      <c r="CZ46" s="9"/>
      <c r="DA46" s="9"/>
      <c r="DB46" s="9"/>
      <c r="DC46" s="30"/>
      <c r="DD46" s="30"/>
    </row>
    <row r="47" spans="1:108" ht="15.75" customHeight="1" x14ac:dyDescent="0.3">
      <c r="B47" s="464"/>
      <c r="C47" s="7" t="s">
        <v>13</v>
      </c>
      <c r="D47" s="7" t="str">
        <f t="shared" si="90"/>
        <v>BP14</v>
      </c>
      <c r="E47" s="7">
        <v>14</v>
      </c>
      <c r="F47" s="8">
        <f t="shared" si="94"/>
        <v>2879.2924871611408</v>
      </c>
      <c r="G47" s="12">
        <f t="shared" si="2"/>
        <v>3167.221735877255</v>
      </c>
      <c r="H47" s="12">
        <f t="shared" si="3"/>
        <v>3311.1863602353114</v>
      </c>
      <c r="I47" s="12">
        <f t="shared" si="4"/>
        <v>3455.1509845933688</v>
      </c>
      <c r="J47" s="12">
        <f t="shared" si="5"/>
        <v>3599.1156089514261</v>
      </c>
      <c r="K47" s="12">
        <f t="shared" si="6"/>
        <v>3743.080233309483</v>
      </c>
      <c r="L47" s="12">
        <f t="shared" si="7"/>
        <v>4376.5245804849337</v>
      </c>
      <c r="M47" s="12">
        <f t="shared" si="8"/>
        <v>5038.7618525319967</v>
      </c>
      <c r="O47" s="8">
        <f t="shared" si="98"/>
        <v>3685.7583623056157</v>
      </c>
      <c r="P47" s="23">
        <f t="shared" si="9"/>
        <v>0.2800916818074346</v>
      </c>
      <c r="Q47" s="12">
        <f t="shared" si="83"/>
        <v>4054.3341985361776</v>
      </c>
      <c r="R47" s="12">
        <f t="shared" si="83"/>
        <v>4238.6221166514579</v>
      </c>
      <c r="S47" s="12">
        <f t="shared" si="83"/>
        <v>4422.910034766739</v>
      </c>
      <c r="T47" s="12">
        <f t="shared" si="83"/>
        <v>4607.1979528820193</v>
      </c>
      <c r="U47" s="12">
        <f t="shared" si="83"/>
        <v>4791.4858709973005</v>
      </c>
      <c r="V47" s="12">
        <f t="shared" si="83"/>
        <v>5602.3527107045356</v>
      </c>
      <c r="W47" s="12">
        <f t="shared" si="83"/>
        <v>6450.0771340348274</v>
      </c>
      <c r="Y47" s="7">
        <f>SUMIF('BD Qtde Servidores Ativos'!$D:$D,$D:$D,'BD Qtde Servidores Ativos'!E:E)</f>
        <v>6</v>
      </c>
      <c r="Z47" s="7">
        <f>SUMIF('BD Qtde Servidores Ativos'!$D:$D,$D:$D,'BD Qtde Servidores Ativos'!F:F)</f>
        <v>0</v>
      </c>
      <c r="AA47" s="7">
        <f>SUMIF('BD Qtde Servidores Ativos'!$D:$D,$D:$D,'BD Qtde Servidores Ativos'!G:G)</f>
        <v>0</v>
      </c>
      <c r="AB47" s="7">
        <f>SUMIF('BD Qtde Servidores Ativos'!$D:$D,$D:$D,'BD Qtde Servidores Ativos'!H:H)</f>
        <v>1</v>
      </c>
      <c r="AC47" s="7">
        <f>SUMIF('BD Qtde Servidores Ativos'!$D:$D,$D:$D,'BD Qtde Servidores Ativos'!I:I)</f>
        <v>0</v>
      </c>
      <c r="AD47" s="7">
        <f>SUMIF('BD Qtde Servidores Ativos'!$D:$D,$D:$D,'BD Qtde Servidores Ativos'!J:J)</f>
        <v>1</v>
      </c>
      <c r="AE47" s="7">
        <f>SUMIF('BD Qtde Servidores Ativos'!$D:$D,$D:$D,'BD Qtde Servidores Ativos'!K:K)</f>
        <v>0</v>
      </c>
      <c r="AF47" s="7">
        <f>SUMIF('BD Qtde Servidores Ativos'!$D:$D,$D:$D,'BD Qtde Servidores Ativos'!L:L)</f>
        <v>0</v>
      </c>
      <c r="AG47" s="24">
        <f t="shared" si="12"/>
        <v>8</v>
      </c>
      <c r="AH47" s="25"/>
      <c r="AI47" s="25"/>
      <c r="AJ47" s="7">
        <f>SUMIF('BD Qtde Servidores Aposentados '!$D:$D,$D:$D,'BD Qtde Servidores Aposentados '!E:E)</f>
        <v>466</v>
      </c>
      <c r="AK47" s="7">
        <f>SUMIF('BD Qtde Servidores Aposentados '!$D:$D,$D:$D,'BD Qtde Servidores Aposentados '!F:F)</f>
        <v>23</v>
      </c>
      <c r="AL47" s="7">
        <f>SUMIF('BD Qtde Servidores Aposentados '!$D:$D,$D:$D,'BD Qtde Servidores Aposentados '!G:G)</f>
        <v>26</v>
      </c>
      <c r="AM47" s="7">
        <f>SUMIF('BD Qtde Servidores Aposentados '!$D:$D,$D:$D,'BD Qtde Servidores Aposentados '!H:H)</f>
        <v>12</v>
      </c>
      <c r="AN47" s="7">
        <f>SUMIF('BD Qtde Servidores Aposentados '!$D:$D,$D:$D,'BD Qtde Servidores Aposentados '!I:I)</f>
        <v>1</v>
      </c>
      <c r="AO47" s="7">
        <f>SUMIF('BD Qtde Servidores Aposentados '!$D:$D,$D:$D,'BD Qtde Servidores Aposentados '!J:J)</f>
        <v>2</v>
      </c>
      <c r="AP47" s="7">
        <f>SUMIF('BD Qtde Servidores Aposentados '!$D:$D,$D:$D,'BD Qtde Servidores Aposentados '!K:K)</f>
        <v>0</v>
      </c>
      <c r="AQ47" s="7">
        <f>SUMIF('BD Qtde Servidores Aposentados '!$D:$D,$D:$D,'BD Qtde Servidores Aposentados '!L:L)</f>
        <v>0</v>
      </c>
      <c r="AR47" s="24">
        <f t="shared" si="13"/>
        <v>530</v>
      </c>
      <c r="AS47" s="26"/>
      <c r="AT47" s="26"/>
      <c r="AU47" s="27">
        <f t="shared" ref="AU47:BB47" si="132">Y47*F47</f>
        <v>17275.754922966844</v>
      </c>
      <c r="AV47" s="27">
        <f t="shared" si="132"/>
        <v>0</v>
      </c>
      <c r="AW47" s="27">
        <f t="shared" si="132"/>
        <v>0</v>
      </c>
      <c r="AX47" s="27">
        <f t="shared" si="132"/>
        <v>3455.1509845933688</v>
      </c>
      <c r="AY47" s="27">
        <f t="shared" si="132"/>
        <v>0</v>
      </c>
      <c r="AZ47" s="27">
        <f t="shared" si="132"/>
        <v>3743.080233309483</v>
      </c>
      <c r="BA47" s="27">
        <f t="shared" si="132"/>
        <v>0</v>
      </c>
      <c r="BB47" s="27">
        <f t="shared" si="132"/>
        <v>0</v>
      </c>
      <c r="BC47" s="28">
        <f t="shared" si="15"/>
        <v>24473.986140869696</v>
      </c>
      <c r="BF47" s="26"/>
      <c r="BG47" s="27">
        <f t="shared" ref="BG47:BN47" si="133">F47*AJ47</f>
        <v>1341750.2990170915</v>
      </c>
      <c r="BH47" s="27">
        <f t="shared" si="133"/>
        <v>72846.099925176866</v>
      </c>
      <c r="BI47" s="27">
        <f t="shared" si="133"/>
        <v>86090.845366118097</v>
      </c>
      <c r="BJ47" s="27">
        <f t="shared" si="133"/>
        <v>41461.811815120425</v>
      </c>
      <c r="BK47" s="27">
        <f t="shared" si="133"/>
        <v>3599.1156089514261</v>
      </c>
      <c r="BL47" s="27">
        <f t="shared" si="133"/>
        <v>7486.160466618966</v>
      </c>
      <c r="BM47" s="27">
        <f t="shared" si="133"/>
        <v>0</v>
      </c>
      <c r="BN47" s="27">
        <f t="shared" si="133"/>
        <v>0</v>
      </c>
      <c r="BO47" s="28">
        <f t="shared" si="17"/>
        <v>1553234.3321990774</v>
      </c>
      <c r="BS47" s="12">
        <f t="shared" si="33"/>
        <v>22114.550173833693</v>
      </c>
      <c r="BT47" s="12">
        <f t="shared" ref="BT47:BZ47" si="134">Z47*Q47</f>
        <v>0</v>
      </c>
      <c r="BU47" s="12">
        <f t="shared" si="134"/>
        <v>0</v>
      </c>
      <c r="BV47" s="12">
        <f t="shared" si="134"/>
        <v>4422.910034766739</v>
      </c>
      <c r="BW47" s="12">
        <f t="shared" si="134"/>
        <v>0</v>
      </c>
      <c r="BX47" s="12">
        <f t="shared" si="134"/>
        <v>4791.4858709973005</v>
      </c>
      <c r="BY47" s="12">
        <f t="shared" si="134"/>
        <v>0</v>
      </c>
      <c r="BZ47" s="12">
        <f t="shared" si="134"/>
        <v>0</v>
      </c>
      <c r="CA47" s="29">
        <f t="shared" si="19"/>
        <v>31328.946079597732</v>
      </c>
      <c r="CB47" s="184">
        <f t="shared" si="35"/>
        <v>1221.8288971043116</v>
      </c>
      <c r="CC47" s="9"/>
      <c r="CD47" s="12">
        <f>(Y47*'Quadro Resumo'!$L$9)*($O$109*10%)</f>
        <v>1338.8312847347906</v>
      </c>
      <c r="CE47" s="12">
        <f>(Z47*'Quadro Resumo'!$L$9)*($O$109*15%)</f>
        <v>0</v>
      </c>
      <c r="CF47" s="12">
        <f>(AA47*'Quadro Resumo'!$L$9)*($O$109*10%)</f>
        <v>0</v>
      </c>
      <c r="CG47" s="12">
        <f>(AB47*'Quadro Resumo'!$L$9)*($O$109*5%)</f>
        <v>111.56927372789922</v>
      </c>
      <c r="CH47" s="12">
        <f>(AC47*'Quadro Resumo'!$L$9)*($O$109*5%)</f>
        <v>0</v>
      </c>
      <c r="CI47" s="12">
        <f>(AD47*'Quadro Resumo'!$L$9)*(O47*22%)</f>
        <v>162.17336794144711</v>
      </c>
      <c r="CJ47" s="12">
        <f>(AE47*'Quadro Resumo'!$L$9)*(O47*23%)</f>
        <v>0</v>
      </c>
      <c r="CK47" s="12">
        <v>0</v>
      </c>
      <c r="CL47" s="29">
        <f t="shared" si="20"/>
        <v>1612.573926404137</v>
      </c>
      <c r="CM47" s="9"/>
      <c r="CN47" s="9"/>
      <c r="CO47" s="12">
        <f t="shared" si="21"/>
        <v>1717563.396834417</v>
      </c>
      <c r="CP47" s="12">
        <f t="shared" ref="CP47:CP78" si="135">AK47*Q47</f>
        <v>93249.686566332079</v>
      </c>
      <c r="CQ47" s="12">
        <f t="shared" ref="CQ47:CQ78" si="136">AL47*R47</f>
        <v>110204.1750329379</v>
      </c>
      <c r="CR47" s="12">
        <f t="shared" ref="CR47:CR78" si="137">AM47*S47</f>
        <v>53074.920417200869</v>
      </c>
      <c r="CS47" s="12">
        <f t="shared" ref="CS47:CS78" si="138">AN47*T47</f>
        <v>4607.1979528820193</v>
      </c>
      <c r="CT47" s="12">
        <f t="shared" ref="CT47:CT78" si="139">AO47*U47</f>
        <v>9582.971741994601</v>
      </c>
      <c r="CU47" s="12">
        <f t="shared" ref="CU47:CU78" si="140">AP47*V47</f>
        <v>0</v>
      </c>
      <c r="CV47" s="12">
        <f t="shared" ref="CV47:CV78" si="141">AQ47*W47</f>
        <v>0</v>
      </c>
      <c r="CW47" s="29">
        <f t="shared" si="29"/>
        <v>1988282.3485457643</v>
      </c>
      <c r="CX47" s="9"/>
      <c r="CY47" s="9"/>
      <c r="CZ47" s="9"/>
      <c r="DA47" s="9"/>
      <c r="DB47" s="9"/>
      <c r="DC47" s="30"/>
      <c r="DD47" s="30"/>
    </row>
    <row r="48" spans="1:108" ht="15.75" customHeight="1" x14ac:dyDescent="0.3">
      <c r="B48" s="464"/>
      <c r="C48" s="7" t="s">
        <v>13</v>
      </c>
      <c r="D48" s="7" t="str">
        <f t="shared" si="90"/>
        <v>BP15</v>
      </c>
      <c r="E48" s="7">
        <v>15</v>
      </c>
      <c r="F48" s="8">
        <f t="shared" si="94"/>
        <v>2991.5848941604249</v>
      </c>
      <c r="G48" s="12">
        <f t="shared" si="2"/>
        <v>3290.7433835764677</v>
      </c>
      <c r="H48" s="12">
        <f t="shared" si="3"/>
        <v>3440.3226282844885</v>
      </c>
      <c r="I48" s="12">
        <f t="shared" si="4"/>
        <v>3589.9018729925097</v>
      </c>
      <c r="J48" s="12">
        <f t="shared" si="5"/>
        <v>3739.4811177005313</v>
      </c>
      <c r="K48" s="12">
        <f t="shared" si="6"/>
        <v>3889.0603624085525</v>
      </c>
      <c r="L48" s="12">
        <f t="shared" si="7"/>
        <v>4547.2090391238462</v>
      </c>
      <c r="M48" s="12">
        <f t="shared" si="8"/>
        <v>5235.273564780744</v>
      </c>
      <c r="O48" s="8">
        <f t="shared" si="98"/>
        <v>3829.5029384355344</v>
      </c>
      <c r="P48" s="23">
        <f t="shared" si="9"/>
        <v>0.2800916818074346</v>
      </c>
      <c r="Q48" s="12">
        <f t="shared" ref="Q48:W63" si="142">$O48*Q$12</f>
        <v>4212.4532322790883</v>
      </c>
      <c r="R48" s="12">
        <f t="shared" si="142"/>
        <v>4403.9283792008646</v>
      </c>
      <c r="S48" s="12">
        <f t="shared" si="142"/>
        <v>4595.4035261226409</v>
      </c>
      <c r="T48" s="12">
        <f t="shared" si="142"/>
        <v>4786.8786730444181</v>
      </c>
      <c r="U48" s="12">
        <f t="shared" si="142"/>
        <v>4978.3538199661953</v>
      </c>
      <c r="V48" s="12">
        <f t="shared" si="142"/>
        <v>5820.8444664220124</v>
      </c>
      <c r="W48" s="12">
        <f t="shared" si="142"/>
        <v>6701.6301422621855</v>
      </c>
      <c r="Y48" s="7">
        <f>SUMIF('BD Qtde Servidores Ativos'!$D:$D,$D:$D,'BD Qtde Servidores Ativos'!E:E)</f>
        <v>6</v>
      </c>
      <c r="Z48" s="7">
        <f>SUMIF('BD Qtde Servidores Ativos'!$D:$D,$D:$D,'BD Qtde Servidores Ativos'!F:F)</f>
        <v>0</v>
      </c>
      <c r="AA48" s="7">
        <f>SUMIF('BD Qtde Servidores Ativos'!$D:$D,$D:$D,'BD Qtde Servidores Ativos'!G:G)</f>
        <v>0</v>
      </c>
      <c r="AB48" s="7">
        <f>SUMIF('BD Qtde Servidores Ativos'!$D:$D,$D:$D,'BD Qtde Servidores Ativos'!H:H)</f>
        <v>0</v>
      </c>
      <c r="AC48" s="7">
        <f>SUMIF('BD Qtde Servidores Ativos'!$D:$D,$D:$D,'BD Qtde Servidores Ativos'!I:I)</f>
        <v>0</v>
      </c>
      <c r="AD48" s="7">
        <f>SUMIF('BD Qtde Servidores Ativos'!$D:$D,$D:$D,'BD Qtde Servidores Ativos'!J:J)</f>
        <v>0</v>
      </c>
      <c r="AE48" s="7">
        <f>SUMIF('BD Qtde Servidores Ativos'!$D:$D,$D:$D,'BD Qtde Servidores Ativos'!K:K)</f>
        <v>0</v>
      </c>
      <c r="AF48" s="7">
        <f>SUMIF('BD Qtde Servidores Ativos'!$D:$D,$D:$D,'BD Qtde Servidores Ativos'!L:L)</f>
        <v>0</v>
      </c>
      <c r="AG48" s="24">
        <f t="shared" si="12"/>
        <v>6</v>
      </c>
      <c r="AH48" s="25"/>
      <c r="AI48" s="25"/>
      <c r="AJ48" s="7">
        <f>SUMIF('BD Qtde Servidores Aposentados '!$D:$D,$D:$D,'BD Qtde Servidores Aposentados '!E:E)</f>
        <v>599</v>
      </c>
      <c r="AK48" s="7">
        <f>SUMIF('BD Qtde Servidores Aposentados '!$D:$D,$D:$D,'BD Qtde Servidores Aposentados '!F:F)</f>
        <v>23</v>
      </c>
      <c r="AL48" s="7">
        <f>SUMIF('BD Qtde Servidores Aposentados '!$D:$D,$D:$D,'BD Qtde Servidores Aposentados '!G:G)</f>
        <v>41</v>
      </c>
      <c r="AM48" s="7">
        <f>SUMIF('BD Qtde Servidores Aposentados '!$D:$D,$D:$D,'BD Qtde Servidores Aposentados '!H:H)</f>
        <v>23</v>
      </c>
      <c r="AN48" s="7">
        <f>SUMIF('BD Qtde Servidores Aposentados '!$D:$D,$D:$D,'BD Qtde Servidores Aposentados '!I:I)</f>
        <v>6</v>
      </c>
      <c r="AO48" s="7">
        <f>SUMIF('BD Qtde Servidores Aposentados '!$D:$D,$D:$D,'BD Qtde Servidores Aposentados '!J:J)</f>
        <v>6</v>
      </c>
      <c r="AP48" s="7">
        <f>SUMIF('BD Qtde Servidores Aposentados '!$D:$D,$D:$D,'BD Qtde Servidores Aposentados '!K:K)</f>
        <v>0</v>
      </c>
      <c r="AQ48" s="7">
        <f>SUMIF('BD Qtde Servidores Aposentados '!$D:$D,$D:$D,'BD Qtde Servidores Aposentados '!L:L)</f>
        <v>0</v>
      </c>
      <c r="AR48" s="24">
        <f t="shared" si="13"/>
        <v>698</v>
      </c>
      <c r="AS48" s="26"/>
      <c r="AT48" s="26"/>
      <c r="AU48" s="27">
        <f t="shared" ref="AU48:BB48" si="143">Y48*F48</f>
        <v>17949.509364962549</v>
      </c>
      <c r="AV48" s="27">
        <f t="shared" si="143"/>
        <v>0</v>
      </c>
      <c r="AW48" s="27">
        <f t="shared" si="143"/>
        <v>0</v>
      </c>
      <c r="AX48" s="27">
        <f t="shared" si="143"/>
        <v>0</v>
      </c>
      <c r="AY48" s="27">
        <f t="shared" si="143"/>
        <v>0</v>
      </c>
      <c r="AZ48" s="27">
        <f t="shared" si="143"/>
        <v>0</v>
      </c>
      <c r="BA48" s="27">
        <f t="shared" si="143"/>
        <v>0</v>
      </c>
      <c r="BB48" s="27">
        <f t="shared" si="143"/>
        <v>0</v>
      </c>
      <c r="BC48" s="28">
        <f t="shared" si="15"/>
        <v>17949.509364962549</v>
      </c>
      <c r="BF48" s="26"/>
      <c r="BG48" s="27">
        <f t="shared" ref="BG48:BN48" si="144">F48*AJ48</f>
        <v>1791959.3516020945</v>
      </c>
      <c r="BH48" s="27">
        <f t="shared" si="144"/>
        <v>75687.097822258758</v>
      </c>
      <c r="BI48" s="27">
        <f t="shared" si="144"/>
        <v>141053.22775966403</v>
      </c>
      <c r="BJ48" s="27">
        <f t="shared" si="144"/>
        <v>82567.743078827727</v>
      </c>
      <c r="BK48" s="27">
        <f t="shared" si="144"/>
        <v>22436.886706203186</v>
      </c>
      <c r="BL48" s="27">
        <f t="shared" si="144"/>
        <v>23334.362174451315</v>
      </c>
      <c r="BM48" s="27">
        <f t="shared" si="144"/>
        <v>0</v>
      </c>
      <c r="BN48" s="27">
        <f t="shared" si="144"/>
        <v>0</v>
      </c>
      <c r="BO48" s="28">
        <f t="shared" si="17"/>
        <v>2137038.6691434993</v>
      </c>
      <c r="BS48" s="12">
        <f t="shared" si="33"/>
        <v>22977.017630613205</v>
      </c>
      <c r="BT48" s="12">
        <f t="shared" ref="BT48:BZ48" si="145">Z48*Q48</f>
        <v>0</v>
      </c>
      <c r="BU48" s="12">
        <f t="shared" si="145"/>
        <v>0</v>
      </c>
      <c r="BV48" s="12">
        <f t="shared" si="145"/>
        <v>0</v>
      </c>
      <c r="BW48" s="12">
        <f t="shared" si="145"/>
        <v>0</v>
      </c>
      <c r="BX48" s="12">
        <f t="shared" si="145"/>
        <v>0</v>
      </c>
      <c r="BY48" s="12">
        <f t="shared" si="145"/>
        <v>0</v>
      </c>
      <c r="BZ48" s="12">
        <f t="shared" si="145"/>
        <v>0</v>
      </c>
      <c r="CA48" s="29">
        <f t="shared" si="19"/>
        <v>22977.017630613205</v>
      </c>
      <c r="CB48" s="184">
        <f t="shared" si="35"/>
        <v>896.10368759391497</v>
      </c>
      <c r="CC48" s="9"/>
      <c r="CD48" s="12">
        <f>(Y48*'Quadro Resumo'!$L$9)*($O$109*10%)</f>
        <v>1338.8312847347906</v>
      </c>
      <c r="CE48" s="12">
        <f>(Z48*'Quadro Resumo'!$L$9)*($O$109*15%)</f>
        <v>0</v>
      </c>
      <c r="CF48" s="12">
        <f>(AA48*'Quadro Resumo'!$L$9)*($O$109*10%)</f>
        <v>0</v>
      </c>
      <c r="CG48" s="12">
        <f>(AB48*'Quadro Resumo'!$L$9)*($O$109*5%)</f>
        <v>0</v>
      </c>
      <c r="CH48" s="12">
        <f>(AC48*'Quadro Resumo'!$L$9)*($O$109*5%)</f>
        <v>0</v>
      </c>
      <c r="CI48" s="12">
        <f>(AD48*'Quadro Resumo'!$L$9)*(O48*22%)</f>
        <v>0</v>
      </c>
      <c r="CJ48" s="12">
        <f>(AE48*'Quadro Resumo'!$L$9)*(O48*23%)</f>
        <v>0</v>
      </c>
      <c r="CK48" s="12">
        <v>0</v>
      </c>
      <c r="CL48" s="29">
        <f t="shared" si="20"/>
        <v>1338.8312847347906</v>
      </c>
      <c r="CM48" s="9"/>
      <c r="CN48" s="9"/>
      <c r="CO48" s="12">
        <f t="shared" si="21"/>
        <v>2293872.260122885</v>
      </c>
      <c r="CP48" s="12">
        <f t="shared" si="135"/>
        <v>96886.424342419035</v>
      </c>
      <c r="CQ48" s="12">
        <f t="shared" si="136"/>
        <v>180561.06354723545</v>
      </c>
      <c r="CR48" s="12">
        <f t="shared" si="137"/>
        <v>105694.28110082074</v>
      </c>
      <c r="CS48" s="12">
        <f t="shared" si="138"/>
        <v>28721.272038266507</v>
      </c>
      <c r="CT48" s="12">
        <f t="shared" si="139"/>
        <v>29870.12291979717</v>
      </c>
      <c r="CU48" s="12">
        <f t="shared" si="140"/>
        <v>0</v>
      </c>
      <c r="CV48" s="12">
        <f t="shared" si="141"/>
        <v>0</v>
      </c>
      <c r="CW48" s="29">
        <f t="shared" si="29"/>
        <v>2735605.4240714237</v>
      </c>
      <c r="CX48" s="9"/>
      <c r="CY48" s="9"/>
      <c r="CZ48" s="9"/>
      <c r="DA48" s="9"/>
      <c r="DB48" s="9"/>
      <c r="DC48" s="30"/>
      <c r="DD48" s="30"/>
    </row>
    <row r="49" spans="2:108" ht="15.75" customHeight="1" x14ac:dyDescent="0.3">
      <c r="B49" s="464"/>
      <c r="C49" s="7" t="s">
        <v>13</v>
      </c>
      <c r="D49" s="7" t="str">
        <f t="shared" si="90"/>
        <v>BP16</v>
      </c>
      <c r="E49" s="7">
        <v>16</v>
      </c>
      <c r="F49" s="8">
        <f t="shared" si="94"/>
        <v>3108.2567050326811</v>
      </c>
      <c r="G49" s="12">
        <f t="shared" si="2"/>
        <v>3419.0823755359497</v>
      </c>
      <c r="H49" s="12">
        <f t="shared" si="3"/>
        <v>3574.4952107875829</v>
      </c>
      <c r="I49" s="12">
        <f t="shared" si="4"/>
        <v>3729.908046039217</v>
      </c>
      <c r="J49" s="12">
        <f t="shared" si="5"/>
        <v>3885.3208812908515</v>
      </c>
      <c r="K49" s="12">
        <f t="shared" si="6"/>
        <v>4040.7337165424856</v>
      </c>
      <c r="L49" s="12">
        <f t="shared" si="7"/>
        <v>4724.5501916496751</v>
      </c>
      <c r="M49" s="12">
        <f t="shared" si="8"/>
        <v>5439.4492338071923</v>
      </c>
      <c r="O49" s="8">
        <f t="shared" si="98"/>
        <v>3978.8535530345198</v>
      </c>
      <c r="P49" s="23">
        <f t="shared" si="9"/>
        <v>0.2800916818074346</v>
      </c>
      <c r="Q49" s="12">
        <f t="shared" si="142"/>
        <v>4376.7389083379721</v>
      </c>
      <c r="R49" s="12">
        <f t="shared" si="142"/>
        <v>4575.6815859896979</v>
      </c>
      <c r="S49" s="12">
        <f t="shared" si="142"/>
        <v>4774.6242636414236</v>
      </c>
      <c r="T49" s="12">
        <f t="shared" si="142"/>
        <v>4973.5669412931493</v>
      </c>
      <c r="U49" s="12">
        <f t="shared" si="142"/>
        <v>5172.5096189448759</v>
      </c>
      <c r="V49" s="12">
        <f t="shared" si="142"/>
        <v>6047.85740061247</v>
      </c>
      <c r="W49" s="12">
        <f t="shared" si="142"/>
        <v>6962.9937178104101</v>
      </c>
      <c r="Y49" s="7">
        <f>SUMIF('BD Qtde Servidores Ativos'!$D:$D,$D:$D,'BD Qtde Servidores Ativos'!E:E)</f>
        <v>163</v>
      </c>
      <c r="Z49" s="7">
        <f>SUMIF('BD Qtde Servidores Ativos'!$D:$D,$D:$D,'BD Qtde Servidores Ativos'!F:F)</f>
        <v>11</v>
      </c>
      <c r="AA49" s="7">
        <f>SUMIF('BD Qtde Servidores Ativos'!$D:$D,$D:$D,'BD Qtde Servidores Ativos'!G:G)</f>
        <v>0</v>
      </c>
      <c r="AB49" s="7">
        <f>SUMIF('BD Qtde Servidores Ativos'!$D:$D,$D:$D,'BD Qtde Servidores Ativos'!H:H)</f>
        <v>23</v>
      </c>
      <c r="AC49" s="7">
        <f>SUMIF('BD Qtde Servidores Ativos'!$D:$D,$D:$D,'BD Qtde Servidores Ativos'!I:I)</f>
        <v>7</v>
      </c>
      <c r="AD49" s="7">
        <f>SUMIF('BD Qtde Servidores Ativos'!$D:$D,$D:$D,'BD Qtde Servidores Ativos'!J:J)</f>
        <v>4</v>
      </c>
      <c r="AE49" s="7">
        <f>SUMIF('BD Qtde Servidores Ativos'!$D:$D,$D:$D,'BD Qtde Servidores Ativos'!K:K)</f>
        <v>0</v>
      </c>
      <c r="AF49" s="7">
        <f>SUMIF('BD Qtde Servidores Ativos'!$D:$D,$D:$D,'BD Qtde Servidores Ativos'!L:L)</f>
        <v>1</v>
      </c>
      <c r="AG49" s="24">
        <f t="shared" si="12"/>
        <v>209</v>
      </c>
      <c r="AH49" s="25"/>
      <c r="AI49" s="25"/>
      <c r="AJ49" s="7">
        <f>SUMIF('BD Qtde Servidores Aposentados '!$D:$D,$D:$D,'BD Qtde Servidores Aposentados '!E:E)</f>
        <v>1607</v>
      </c>
      <c r="AK49" s="7">
        <f>SUMIF('BD Qtde Servidores Aposentados '!$D:$D,$D:$D,'BD Qtde Servidores Aposentados '!F:F)</f>
        <v>44</v>
      </c>
      <c r="AL49" s="7">
        <f>SUMIF('BD Qtde Servidores Aposentados '!$D:$D,$D:$D,'BD Qtde Servidores Aposentados '!G:G)</f>
        <v>85</v>
      </c>
      <c r="AM49" s="7">
        <f>SUMIF('BD Qtde Servidores Aposentados '!$D:$D,$D:$D,'BD Qtde Servidores Aposentados '!H:H)</f>
        <v>29</v>
      </c>
      <c r="AN49" s="7">
        <f>SUMIF('BD Qtde Servidores Aposentados '!$D:$D,$D:$D,'BD Qtde Servidores Aposentados '!I:I)</f>
        <v>14</v>
      </c>
      <c r="AO49" s="7">
        <f>SUMIF('BD Qtde Servidores Aposentados '!$D:$D,$D:$D,'BD Qtde Servidores Aposentados '!J:J)</f>
        <v>8</v>
      </c>
      <c r="AP49" s="7">
        <f>SUMIF('BD Qtde Servidores Aposentados '!$D:$D,$D:$D,'BD Qtde Servidores Aposentados '!K:K)</f>
        <v>1</v>
      </c>
      <c r="AQ49" s="7">
        <f>SUMIF('BD Qtde Servidores Aposentados '!$D:$D,$D:$D,'BD Qtde Servidores Aposentados '!L:L)</f>
        <v>0</v>
      </c>
      <c r="AR49" s="24">
        <f t="shared" si="13"/>
        <v>1788</v>
      </c>
      <c r="AS49" s="30">
        <f>O49-F49</f>
        <v>870.59684800183868</v>
      </c>
      <c r="AT49" s="26"/>
      <c r="AU49" s="27">
        <f t="shared" ref="AU49:BB49" si="146">Y49*F49</f>
        <v>506645.84292032704</v>
      </c>
      <c r="AV49" s="27">
        <f t="shared" si="146"/>
        <v>37609.906130895448</v>
      </c>
      <c r="AW49" s="27">
        <f t="shared" si="146"/>
        <v>0</v>
      </c>
      <c r="AX49" s="27">
        <f t="shared" si="146"/>
        <v>85787.885058901986</v>
      </c>
      <c r="AY49" s="27">
        <f t="shared" si="146"/>
        <v>27197.24616903596</v>
      </c>
      <c r="AZ49" s="27">
        <f t="shared" si="146"/>
        <v>16162.934866169942</v>
      </c>
      <c r="BA49" s="27">
        <f t="shared" si="146"/>
        <v>0</v>
      </c>
      <c r="BB49" s="27">
        <f t="shared" si="146"/>
        <v>5439.4492338071923</v>
      </c>
      <c r="BC49" s="28">
        <f t="shared" si="15"/>
        <v>678843.26437913743</v>
      </c>
      <c r="BF49" s="26"/>
      <c r="BG49" s="27">
        <f t="shared" ref="BG49:BN49" si="147">F49*AJ49</f>
        <v>4994968.5249875188</v>
      </c>
      <c r="BH49" s="27">
        <f t="shared" si="147"/>
        <v>150439.62452358179</v>
      </c>
      <c r="BI49" s="27">
        <f t="shared" si="147"/>
        <v>303832.09291694453</v>
      </c>
      <c r="BJ49" s="27">
        <f t="shared" si="147"/>
        <v>108167.33333513729</v>
      </c>
      <c r="BK49" s="27">
        <f t="shared" si="147"/>
        <v>54394.492338071919</v>
      </c>
      <c r="BL49" s="27">
        <f t="shared" si="147"/>
        <v>32325.869732339885</v>
      </c>
      <c r="BM49" s="27">
        <f t="shared" si="147"/>
        <v>4724.5501916496751</v>
      </c>
      <c r="BN49" s="27">
        <f t="shared" si="147"/>
        <v>0</v>
      </c>
      <c r="BO49" s="28">
        <f t="shared" si="17"/>
        <v>5648852.4880252434</v>
      </c>
      <c r="BS49" s="12">
        <f t="shared" si="33"/>
        <v>648553.12914462667</v>
      </c>
      <c r="BT49" s="12">
        <f t="shared" ref="BT49:BZ49" si="148">Z49*Q49</f>
        <v>48144.127991717694</v>
      </c>
      <c r="BU49" s="12">
        <f t="shared" si="148"/>
        <v>0</v>
      </c>
      <c r="BV49" s="12">
        <f t="shared" si="148"/>
        <v>109816.35806375275</v>
      </c>
      <c r="BW49" s="12">
        <f t="shared" si="148"/>
        <v>34814.968589052049</v>
      </c>
      <c r="BX49" s="12">
        <f t="shared" si="148"/>
        <v>20690.038475779504</v>
      </c>
      <c r="BY49" s="12">
        <f t="shared" si="148"/>
        <v>0</v>
      </c>
      <c r="BZ49" s="12">
        <f t="shared" si="148"/>
        <v>6962.9937178104101</v>
      </c>
      <c r="CA49" s="29">
        <f t="shared" si="19"/>
        <v>868981.61598273902</v>
      </c>
      <c r="CB49" s="184">
        <f t="shared" si="35"/>
        <v>33890.283023326825</v>
      </c>
      <c r="CC49" s="9"/>
      <c r="CD49" s="12">
        <f>(Y49*'Quadro Resumo'!$L$9)*($O$109*10%)</f>
        <v>36371.583235295147</v>
      </c>
      <c r="CE49" s="12">
        <f>(Z49*'Quadro Resumo'!$L$9)*($O$109*15%)</f>
        <v>3681.7860330206736</v>
      </c>
      <c r="CF49" s="12">
        <f>(AA49*'Quadro Resumo'!$L$9)*($O$109*10%)</f>
        <v>0</v>
      </c>
      <c r="CG49" s="12">
        <f>(AB49*'Quadro Resumo'!$L$9)*($O$109*5%)</f>
        <v>2566.0932957416821</v>
      </c>
      <c r="CH49" s="12">
        <f>(AC49*'Quadro Resumo'!$L$9)*($O$109*5%)</f>
        <v>780.98491609529458</v>
      </c>
      <c r="CI49" s="12">
        <f>(AD49*'Quadro Resumo'!$L$9)*(O49*22%)</f>
        <v>700.27822533407561</v>
      </c>
      <c r="CJ49" s="12">
        <f>(AE49*'Quadro Resumo'!$L$9)*(O49*23%)</f>
        <v>0</v>
      </c>
      <c r="CK49" s="12">
        <v>0</v>
      </c>
      <c r="CL49" s="29">
        <f t="shared" si="20"/>
        <v>44100.725705486875</v>
      </c>
      <c r="CM49" s="9"/>
      <c r="CN49" s="9"/>
      <c r="CO49" s="12">
        <f t="shared" si="21"/>
        <v>6394017.6597264735</v>
      </c>
      <c r="CP49" s="12">
        <f t="shared" si="135"/>
        <v>192576.51196687078</v>
      </c>
      <c r="CQ49" s="12">
        <f t="shared" si="136"/>
        <v>388932.93480912433</v>
      </c>
      <c r="CR49" s="12">
        <f t="shared" si="137"/>
        <v>138464.10364560128</v>
      </c>
      <c r="CS49" s="12">
        <f t="shared" si="138"/>
        <v>69629.937178104097</v>
      </c>
      <c r="CT49" s="12">
        <f t="shared" si="139"/>
        <v>41380.076951559007</v>
      </c>
      <c r="CU49" s="12">
        <f t="shared" si="140"/>
        <v>6047.85740061247</v>
      </c>
      <c r="CV49" s="12">
        <f t="shared" si="141"/>
        <v>0</v>
      </c>
      <c r="CW49" s="29">
        <f t="shared" si="29"/>
        <v>7231049.0816783458</v>
      </c>
      <c r="CX49" s="9"/>
      <c r="CY49" s="9"/>
      <c r="CZ49" s="9"/>
      <c r="DA49" s="9"/>
      <c r="DB49" s="9"/>
      <c r="DC49" s="30"/>
      <c r="DD49" s="30"/>
    </row>
    <row r="50" spans="2:108" ht="15.75" customHeight="1" x14ac:dyDescent="0.3">
      <c r="B50" s="464"/>
      <c r="C50" s="7" t="s">
        <v>13</v>
      </c>
      <c r="D50" s="7" t="str">
        <f t="shared" si="90"/>
        <v>BP17</v>
      </c>
      <c r="E50" s="7">
        <v>17</v>
      </c>
      <c r="F50" s="8">
        <f t="shared" si="94"/>
        <v>3229.4787165289554</v>
      </c>
      <c r="G50" s="12">
        <f t="shared" si="2"/>
        <v>3552.426588181851</v>
      </c>
      <c r="H50" s="12">
        <f t="shared" si="3"/>
        <v>3713.9005240082984</v>
      </c>
      <c r="I50" s="12">
        <f t="shared" si="4"/>
        <v>3875.3744598347462</v>
      </c>
      <c r="J50" s="12">
        <f t="shared" si="5"/>
        <v>4036.8483956611944</v>
      </c>
      <c r="K50" s="12">
        <f t="shared" si="6"/>
        <v>4198.3223314876423</v>
      </c>
      <c r="L50" s="12">
        <f t="shared" si="7"/>
        <v>4908.8076491240126</v>
      </c>
      <c r="M50" s="12">
        <f t="shared" si="8"/>
        <v>5651.5877539256717</v>
      </c>
      <c r="O50" s="8">
        <f t="shared" si="98"/>
        <v>4134.0288416028661</v>
      </c>
      <c r="P50" s="23">
        <f t="shared" si="9"/>
        <v>0.2800916818074346</v>
      </c>
      <c r="Q50" s="12">
        <f t="shared" si="142"/>
        <v>4547.4317257631528</v>
      </c>
      <c r="R50" s="12">
        <f t="shared" si="142"/>
        <v>4754.1331678432953</v>
      </c>
      <c r="S50" s="12">
        <f t="shared" si="142"/>
        <v>4960.8346099234395</v>
      </c>
      <c r="T50" s="12">
        <f t="shared" si="142"/>
        <v>5167.5360520035829</v>
      </c>
      <c r="U50" s="12">
        <f t="shared" si="142"/>
        <v>5374.2374940837262</v>
      </c>
      <c r="V50" s="12">
        <f t="shared" si="142"/>
        <v>6283.723839236357</v>
      </c>
      <c r="W50" s="12">
        <f t="shared" si="142"/>
        <v>7234.5504728050155</v>
      </c>
      <c r="Y50" s="7">
        <f>SUMIF('BD Qtde Servidores Ativos'!$D:$D,$D:$D,'BD Qtde Servidores Ativos'!E:E)</f>
        <v>124</v>
      </c>
      <c r="Z50" s="7">
        <f>SUMIF('BD Qtde Servidores Ativos'!$D:$D,$D:$D,'BD Qtde Servidores Ativos'!F:F)</f>
        <v>12</v>
      </c>
      <c r="AA50" s="7">
        <f>SUMIF('BD Qtde Servidores Ativos'!$D:$D,$D:$D,'BD Qtde Servidores Ativos'!G:G)</f>
        <v>0</v>
      </c>
      <c r="AB50" s="7">
        <f>SUMIF('BD Qtde Servidores Ativos'!$D:$D,$D:$D,'BD Qtde Servidores Ativos'!H:H)</f>
        <v>16</v>
      </c>
      <c r="AC50" s="7">
        <f>SUMIF('BD Qtde Servidores Ativos'!$D:$D,$D:$D,'BD Qtde Servidores Ativos'!I:I)</f>
        <v>18</v>
      </c>
      <c r="AD50" s="7">
        <f>SUMIF('BD Qtde Servidores Ativos'!$D:$D,$D:$D,'BD Qtde Servidores Ativos'!J:J)</f>
        <v>12</v>
      </c>
      <c r="AE50" s="7">
        <f>SUMIF('BD Qtde Servidores Ativos'!$D:$D,$D:$D,'BD Qtde Servidores Ativos'!K:K)</f>
        <v>4</v>
      </c>
      <c r="AF50" s="7">
        <f>SUMIF('BD Qtde Servidores Ativos'!$D:$D,$D:$D,'BD Qtde Servidores Ativos'!L:L)</f>
        <v>2</v>
      </c>
      <c r="AG50" s="24">
        <f t="shared" si="12"/>
        <v>188</v>
      </c>
      <c r="AH50" s="25"/>
      <c r="AI50" s="25"/>
      <c r="AJ50" s="7">
        <f>SUMIF('BD Qtde Servidores Aposentados '!$D:$D,$D:$D,'BD Qtde Servidores Aposentados '!E:E)</f>
        <v>474</v>
      </c>
      <c r="AK50" s="7">
        <f>SUMIF('BD Qtde Servidores Aposentados '!$D:$D,$D:$D,'BD Qtde Servidores Aposentados '!F:F)</f>
        <v>37</v>
      </c>
      <c r="AL50" s="7">
        <f>SUMIF('BD Qtde Servidores Aposentados '!$D:$D,$D:$D,'BD Qtde Servidores Aposentados '!G:G)</f>
        <v>91</v>
      </c>
      <c r="AM50" s="7">
        <f>SUMIF('BD Qtde Servidores Aposentados '!$D:$D,$D:$D,'BD Qtde Servidores Aposentados '!H:H)</f>
        <v>28</v>
      </c>
      <c r="AN50" s="7">
        <f>SUMIF('BD Qtde Servidores Aposentados '!$D:$D,$D:$D,'BD Qtde Servidores Aposentados '!I:I)</f>
        <v>21</v>
      </c>
      <c r="AO50" s="7">
        <f>SUMIF('BD Qtde Servidores Aposentados '!$D:$D,$D:$D,'BD Qtde Servidores Aposentados '!J:J)</f>
        <v>10</v>
      </c>
      <c r="AP50" s="7">
        <f>SUMIF('BD Qtde Servidores Aposentados '!$D:$D,$D:$D,'BD Qtde Servidores Aposentados '!K:K)</f>
        <v>1</v>
      </c>
      <c r="AQ50" s="7">
        <f>SUMIF('BD Qtde Servidores Aposentados '!$D:$D,$D:$D,'BD Qtde Servidores Aposentados '!L:L)</f>
        <v>0</v>
      </c>
      <c r="AR50" s="24">
        <f t="shared" si="13"/>
        <v>662</v>
      </c>
      <c r="AS50" s="26"/>
      <c r="AT50" s="26"/>
      <c r="AU50" s="27">
        <f t="shared" ref="AU50:BB50" si="149">Y50*F50</f>
        <v>400455.36084959045</v>
      </c>
      <c r="AV50" s="27">
        <f t="shared" si="149"/>
        <v>42629.119058182216</v>
      </c>
      <c r="AW50" s="27">
        <f t="shared" si="149"/>
        <v>0</v>
      </c>
      <c r="AX50" s="27">
        <f t="shared" si="149"/>
        <v>62005.991357355939</v>
      </c>
      <c r="AY50" s="27">
        <f t="shared" si="149"/>
        <v>72663.271121901504</v>
      </c>
      <c r="AZ50" s="27">
        <f t="shared" si="149"/>
        <v>50379.867977851711</v>
      </c>
      <c r="BA50" s="27">
        <f t="shared" si="149"/>
        <v>19635.230596496051</v>
      </c>
      <c r="BB50" s="27">
        <f t="shared" si="149"/>
        <v>11303.175507851343</v>
      </c>
      <c r="BC50" s="28">
        <f t="shared" si="15"/>
        <v>659072.01646922913</v>
      </c>
      <c r="BF50" s="26"/>
      <c r="BG50" s="27">
        <f t="shared" ref="BG50:BN50" si="150">F50*AJ50</f>
        <v>1530772.9116347248</v>
      </c>
      <c r="BH50" s="27">
        <f t="shared" si="150"/>
        <v>131439.78376272848</v>
      </c>
      <c r="BI50" s="27">
        <f t="shared" si="150"/>
        <v>337964.94768475514</v>
      </c>
      <c r="BJ50" s="27">
        <f t="shared" si="150"/>
        <v>108510.48487537289</v>
      </c>
      <c r="BK50" s="27">
        <f t="shared" si="150"/>
        <v>84773.816308885085</v>
      </c>
      <c r="BL50" s="27">
        <f t="shared" si="150"/>
        <v>41983.223314876421</v>
      </c>
      <c r="BM50" s="27">
        <f t="shared" si="150"/>
        <v>4908.8076491240126</v>
      </c>
      <c r="BN50" s="27">
        <f t="shared" si="150"/>
        <v>0</v>
      </c>
      <c r="BO50" s="28">
        <f t="shared" si="17"/>
        <v>2240353.9752304666</v>
      </c>
      <c r="BS50" s="12">
        <f t="shared" si="33"/>
        <v>512619.57635875541</v>
      </c>
      <c r="BT50" s="12">
        <f t="shared" ref="BT50:BZ50" si="151">Z50*Q50</f>
        <v>54569.180709157838</v>
      </c>
      <c r="BU50" s="12">
        <f t="shared" si="151"/>
        <v>0</v>
      </c>
      <c r="BV50" s="12">
        <f t="shared" si="151"/>
        <v>79373.353758775032</v>
      </c>
      <c r="BW50" s="12">
        <f t="shared" si="151"/>
        <v>93015.648936064492</v>
      </c>
      <c r="BX50" s="12">
        <f t="shared" si="151"/>
        <v>64490.849929004718</v>
      </c>
      <c r="BY50" s="12">
        <f t="shared" si="151"/>
        <v>25134.895356945428</v>
      </c>
      <c r="BZ50" s="12">
        <f t="shared" si="151"/>
        <v>14469.100945610031</v>
      </c>
      <c r="CA50" s="29">
        <f t="shared" si="19"/>
        <v>843672.60599431291</v>
      </c>
      <c r="CB50" s="184">
        <f t="shared" si="35"/>
        <v>32903.231633778203</v>
      </c>
      <c r="CC50" s="9"/>
      <c r="CD50" s="12">
        <f>(Y50*'Quadro Resumo'!$L$9)*($O$109*10%)</f>
        <v>27669.179884519006</v>
      </c>
      <c r="CE50" s="12">
        <f>(Z50*'Quadro Resumo'!$L$9)*($O$109*15%)</f>
        <v>4016.4938542043715</v>
      </c>
      <c r="CF50" s="12">
        <f>(AA50*'Quadro Resumo'!$L$9)*($O$109*10%)</f>
        <v>0</v>
      </c>
      <c r="CG50" s="12">
        <f>(AB50*'Quadro Resumo'!$L$9)*($O$109*5%)</f>
        <v>1785.1083796463874</v>
      </c>
      <c r="CH50" s="12">
        <f>(AC50*'Quadro Resumo'!$L$9)*($O$109*5%)</f>
        <v>2008.246927102186</v>
      </c>
      <c r="CI50" s="12">
        <f>(AD50*'Quadro Resumo'!$L$9)*(O50*22%)</f>
        <v>2182.7672283663137</v>
      </c>
      <c r="CJ50" s="12">
        <f>(AE50*'Quadro Resumo'!$L$9)*(O50*23%)</f>
        <v>760.66130685492749</v>
      </c>
      <c r="CK50" s="12">
        <v>0</v>
      </c>
      <c r="CL50" s="29">
        <f t="shared" si="20"/>
        <v>38422.45758069319</v>
      </c>
      <c r="CM50" s="9"/>
      <c r="CN50" s="9"/>
      <c r="CO50" s="12">
        <f t="shared" si="21"/>
        <v>1959529.6709197585</v>
      </c>
      <c r="CP50" s="12">
        <f t="shared" si="135"/>
        <v>168254.97385323665</v>
      </c>
      <c r="CQ50" s="12">
        <f t="shared" si="136"/>
        <v>432626.11827373988</v>
      </c>
      <c r="CR50" s="12">
        <f t="shared" si="137"/>
        <v>138903.3690778563</v>
      </c>
      <c r="CS50" s="12">
        <f t="shared" si="138"/>
        <v>108518.25709207525</v>
      </c>
      <c r="CT50" s="12">
        <f t="shared" si="139"/>
        <v>53742.374940837261</v>
      </c>
      <c r="CU50" s="12">
        <f t="shared" si="140"/>
        <v>6283.723839236357</v>
      </c>
      <c r="CV50" s="12">
        <f t="shared" si="141"/>
        <v>0</v>
      </c>
      <c r="CW50" s="29">
        <f t="shared" si="29"/>
        <v>2867858.4879967403</v>
      </c>
      <c r="CX50" s="9"/>
      <c r="CY50" s="9"/>
      <c r="CZ50" s="9"/>
      <c r="DA50" s="9"/>
      <c r="DB50" s="9"/>
      <c r="DC50" s="30"/>
      <c r="DD50" s="30"/>
    </row>
    <row r="51" spans="2:108" ht="15.75" customHeight="1" x14ac:dyDescent="0.3">
      <c r="B51" s="464"/>
      <c r="C51" s="7" t="s">
        <v>13</v>
      </c>
      <c r="D51" s="7" t="str">
        <f t="shared" si="90"/>
        <v>BP18</v>
      </c>
      <c r="E51" s="7">
        <v>18</v>
      </c>
      <c r="F51" s="8">
        <f t="shared" si="94"/>
        <v>3355.4283864735844</v>
      </c>
      <c r="G51" s="12">
        <f t="shared" si="2"/>
        <v>3690.971225120943</v>
      </c>
      <c r="H51" s="12">
        <f t="shared" si="3"/>
        <v>3858.7426444446219</v>
      </c>
      <c r="I51" s="12">
        <f t="shared" si="4"/>
        <v>4026.5140637683012</v>
      </c>
      <c r="J51" s="12">
        <f t="shared" si="5"/>
        <v>4194.2854830919805</v>
      </c>
      <c r="K51" s="12">
        <f t="shared" si="6"/>
        <v>4362.0569024156603</v>
      </c>
      <c r="L51" s="12">
        <f t="shared" si="7"/>
        <v>5100.251147439848</v>
      </c>
      <c r="M51" s="12">
        <f t="shared" si="8"/>
        <v>5871.9996763287727</v>
      </c>
      <c r="O51" s="8">
        <f t="shared" si="98"/>
        <v>4295.2559664253777</v>
      </c>
      <c r="P51" s="23">
        <f t="shared" si="9"/>
        <v>0.28009168180743482</v>
      </c>
      <c r="Q51" s="12">
        <f t="shared" si="142"/>
        <v>4724.7815630679161</v>
      </c>
      <c r="R51" s="12">
        <f t="shared" si="142"/>
        <v>4939.5443613891839</v>
      </c>
      <c r="S51" s="12">
        <f t="shared" si="142"/>
        <v>5154.3071597104527</v>
      </c>
      <c r="T51" s="12">
        <f t="shared" si="142"/>
        <v>5369.0699580317223</v>
      </c>
      <c r="U51" s="12">
        <f t="shared" si="142"/>
        <v>5583.8327563529911</v>
      </c>
      <c r="V51" s="12">
        <f t="shared" si="142"/>
        <v>6528.7890689665737</v>
      </c>
      <c r="W51" s="12">
        <f t="shared" si="142"/>
        <v>7516.6979412444107</v>
      </c>
      <c r="Y51" s="7">
        <f>SUMIF('BD Qtde Servidores Ativos'!$D:$D,$D:$D,'BD Qtde Servidores Ativos'!E:E)</f>
        <v>161</v>
      </c>
      <c r="Z51" s="7">
        <f>SUMIF('BD Qtde Servidores Ativos'!$D:$D,$D:$D,'BD Qtde Servidores Ativos'!F:F)</f>
        <v>15</v>
      </c>
      <c r="AA51" s="7">
        <f>SUMIF('BD Qtde Servidores Ativos'!$D:$D,$D:$D,'BD Qtde Servidores Ativos'!G:G)</f>
        <v>0</v>
      </c>
      <c r="AB51" s="7">
        <f>SUMIF('BD Qtde Servidores Ativos'!$D:$D,$D:$D,'BD Qtde Servidores Ativos'!H:H)</f>
        <v>32</v>
      </c>
      <c r="AC51" s="7">
        <f>SUMIF('BD Qtde Servidores Ativos'!$D:$D,$D:$D,'BD Qtde Servidores Ativos'!I:I)</f>
        <v>29</v>
      </c>
      <c r="AD51" s="7">
        <f>SUMIF('BD Qtde Servidores Ativos'!$D:$D,$D:$D,'BD Qtde Servidores Ativos'!J:J)</f>
        <v>17</v>
      </c>
      <c r="AE51" s="7">
        <f>SUMIF('BD Qtde Servidores Ativos'!$D:$D,$D:$D,'BD Qtde Servidores Ativos'!K:K)</f>
        <v>3</v>
      </c>
      <c r="AF51" s="7">
        <f>SUMIF('BD Qtde Servidores Ativos'!$D:$D,$D:$D,'BD Qtde Servidores Ativos'!L:L)</f>
        <v>0</v>
      </c>
      <c r="AG51" s="24">
        <f t="shared" si="12"/>
        <v>257</v>
      </c>
      <c r="AH51" s="25"/>
      <c r="AI51" s="25"/>
      <c r="AJ51" s="7">
        <f>SUMIF('BD Qtde Servidores Aposentados '!$D:$D,$D:$D,'BD Qtde Servidores Aposentados '!E:E)</f>
        <v>402</v>
      </c>
      <c r="AK51" s="7">
        <f>SUMIF('BD Qtde Servidores Aposentados '!$D:$D,$D:$D,'BD Qtde Servidores Aposentados '!F:F)</f>
        <v>44</v>
      </c>
      <c r="AL51" s="7">
        <f>SUMIF('BD Qtde Servidores Aposentados '!$D:$D,$D:$D,'BD Qtde Servidores Aposentados '!G:G)</f>
        <v>116</v>
      </c>
      <c r="AM51" s="7">
        <f>SUMIF('BD Qtde Servidores Aposentados '!$D:$D,$D:$D,'BD Qtde Servidores Aposentados '!H:H)</f>
        <v>44</v>
      </c>
      <c r="AN51" s="7">
        <f>SUMIF('BD Qtde Servidores Aposentados '!$D:$D,$D:$D,'BD Qtde Servidores Aposentados '!I:I)</f>
        <v>16</v>
      </c>
      <c r="AO51" s="7">
        <f>SUMIF('BD Qtde Servidores Aposentados '!$D:$D,$D:$D,'BD Qtde Servidores Aposentados '!J:J)</f>
        <v>16</v>
      </c>
      <c r="AP51" s="7">
        <f>SUMIF('BD Qtde Servidores Aposentados '!$D:$D,$D:$D,'BD Qtde Servidores Aposentados '!K:K)</f>
        <v>1</v>
      </c>
      <c r="AQ51" s="7">
        <f>SUMIF('BD Qtde Servidores Aposentados '!$D:$D,$D:$D,'BD Qtde Servidores Aposentados '!L:L)</f>
        <v>0</v>
      </c>
      <c r="AR51" s="24">
        <f t="shared" si="13"/>
        <v>639</v>
      </c>
      <c r="AS51" s="26"/>
      <c r="AT51" s="26"/>
      <c r="AU51" s="27">
        <f t="shared" ref="AU51:BB51" si="152">Y51*F51</f>
        <v>540223.97022224707</v>
      </c>
      <c r="AV51" s="27">
        <f t="shared" si="152"/>
        <v>55364.568376814146</v>
      </c>
      <c r="AW51" s="27">
        <f t="shared" si="152"/>
        <v>0</v>
      </c>
      <c r="AX51" s="27">
        <f t="shared" si="152"/>
        <v>128848.45004058564</v>
      </c>
      <c r="AY51" s="27">
        <f t="shared" si="152"/>
        <v>121634.27900966743</v>
      </c>
      <c r="AZ51" s="27">
        <f t="shared" si="152"/>
        <v>74154.967341066222</v>
      </c>
      <c r="BA51" s="27">
        <f t="shared" si="152"/>
        <v>15300.753442319543</v>
      </c>
      <c r="BB51" s="27">
        <f t="shared" si="152"/>
        <v>0</v>
      </c>
      <c r="BC51" s="28">
        <f t="shared" si="15"/>
        <v>935526.98843270005</v>
      </c>
      <c r="BF51" s="26"/>
      <c r="BG51" s="27">
        <f t="shared" ref="BG51:BN51" si="153">F51*AJ51</f>
        <v>1348882.211362381</v>
      </c>
      <c r="BH51" s="27">
        <f t="shared" si="153"/>
        <v>162402.73390532148</v>
      </c>
      <c r="BI51" s="27">
        <f t="shared" si="153"/>
        <v>447614.14675557613</v>
      </c>
      <c r="BJ51" s="27">
        <f t="shared" si="153"/>
        <v>177166.61880580525</v>
      </c>
      <c r="BK51" s="27">
        <f t="shared" si="153"/>
        <v>67108.567729471688</v>
      </c>
      <c r="BL51" s="27">
        <f t="shared" si="153"/>
        <v>69792.910438650564</v>
      </c>
      <c r="BM51" s="27">
        <f t="shared" si="153"/>
        <v>5100.251147439848</v>
      </c>
      <c r="BN51" s="27">
        <f t="shared" si="153"/>
        <v>0</v>
      </c>
      <c r="BO51" s="28">
        <f t="shared" si="17"/>
        <v>2278067.440144646</v>
      </c>
      <c r="BS51" s="12">
        <f t="shared" si="33"/>
        <v>691536.21059448575</v>
      </c>
      <c r="BT51" s="12">
        <f t="shared" ref="BT51:BZ51" si="154">Z51*Q51</f>
        <v>70871.723446018746</v>
      </c>
      <c r="BU51" s="12">
        <f t="shared" si="154"/>
        <v>0</v>
      </c>
      <c r="BV51" s="12">
        <f t="shared" si="154"/>
        <v>164937.82911073448</v>
      </c>
      <c r="BW51" s="12">
        <f t="shared" si="154"/>
        <v>155703.02878291995</v>
      </c>
      <c r="BX51" s="12">
        <f t="shared" si="154"/>
        <v>94925.156858000846</v>
      </c>
      <c r="BY51" s="12">
        <f t="shared" si="154"/>
        <v>19586.367206899722</v>
      </c>
      <c r="BZ51" s="12">
        <f t="shared" si="154"/>
        <v>0</v>
      </c>
      <c r="CA51" s="29">
        <f t="shared" si="19"/>
        <v>1197560.3159990595</v>
      </c>
      <c r="CB51" s="184">
        <f t="shared" si="35"/>
        <v>46704.852323963321</v>
      </c>
      <c r="CC51" s="9"/>
      <c r="CD51" s="12">
        <f>(Y51*'Quadro Resumo'!$L$9)*($O$109*10%)</f>
        <v>35925.306140383553</v>
      </c>
      <c r="CE51" s="12">
        <f>(Z51*'Quadro Resumo'!$L$9)*($O$109*15%)</f>
        <v>5020.6173177554638</v>
      </c>
      <c r="CF51" s="12">
        <f>(AA51*'Quadro Resumo'!$L$9)*($O$109*10%)</f>
        <v>0</v>
      </c>
      <c r="CG51" s="12">
        <f>(AB51*'Quadro Resumo'!$L$9)*($O$109*5%)</f>
        <v>3570.2167592927749</v>
      </c>
      <c r="CH51" s="12">
        <f>(AC51*'Quadro Resumo'!$L$9)*($O$109*5%)</f>
        <v>3235.5089381090775</v>
      </c>
      <c r="CI51" s="12">
        <f>(AD51*'Quadro Resumo'!$L$9)*(O51*22%)</f>
        <v>3212.8514628861831</v>
      </c>
      <c r="CJ51" s="12">
        <f>(AE51*'Quadro Resumo'!$L$9)*(O51*23%)</f>
        <v>592.74532336670222</v>
      </c>
      <c r="CK51" s="12">
        <v>0</v>
      </c>
      <c r="CL51" s="29">
        <f t="shared" si="20"/>
        <v>51557.245941793757</v>
      </c>
      <c r="CM51" s="9"/>
      <c r="CN51" s="9"/>
      <c r="CO51" s="12">
        <f t="shared" si="21"/>
        <v>1726692.8985030018</v>
      </c>
      <c r="CP51" s="12">
        <f t="shared" si="135"/>
        <v>207890.3887749883</v>
      </c>
      <c r="CQ51" s="12">
        <f t="shared" si="136"/>
        <v>572987.14592114533</v>
      </c>
      <c r="CR51" s="12">
        <f t="shared" si="137"/>
        <v>226789.51502725991</v>
      </c>
      <c r="CS51" s="12">
        <f t="shared" si="138"/>
        <v>85905.119328507557</v>
      </c>
      <c r="CT51" s="12">
        <f t="shared" si="139"/>
        <v>89341.324101647857</v>
      </c>
      <c r="CU51" s="12">
        <f t="shared" si="140"/>
        <v>6528.7890689665737</v>
      </c>
      <c r="CV51" s="12">
        <f t="shared" si="141"/>
        <v>0</v>
      </c>
      <c r="CW51" s="29">
        <f t="shared" si="29"/>
        <v>2916135.1807255177</v>
      </c>
      <c r="CX51" s="9"/>
      <c r="CY51" s="9"/>
      <c r="CZ51" s="9"/>
      <c r="DA51" s="9"/>
      <c r="DB51" s="9"/>
      <c r="DC51" s="30"/>
      <c r="DD51" s="30"/>
    </row>
    <row r="52" spans="2:108" ht="15.75" customHeight="1" x14ac:dyDescent="0.3">
      <c r="B52" s="465"/>
      <c r="C52" s="7" t="s">
        <v>13</v>
      </c>
      <c r="D52" s="7" t="str">
        <f t="shared" si="90"/>
        <v>BP19</v>
      </c>
      <c r="E52" s="7">
        <v>19</v>
      </c>
      <c r="F52" s="8">
        <f t="shared" si="94"/>
        <v>3486.2900935460539</v>
      </c>
      <c r="G52" s="12">
        <f t="shared" si="2"/>
        <v>3834.9191029006597</v>
      </c>
      <c r="H52" s="12">
        <f t="shared" si="3"/>
        <v>4009.2336075779617</v>
      </c>
      <c r="I52" s="12">
        <f t="shared" si="4"/>
        <v>4183.5481122552646</v>
      </c>
      <c r="J52" s="12">
        <f t="shared" si="5"/>
        <v>4357.8626169325671</v>
      </c>
      <c r="K52" s="12">
        <f t="shared" si="6"/>
        <v>4532.1771216098705</v>
      </c>
      <c r="L52" s="12">
        <f t="shared" si="7"/>
        <v>5299.1609421900021</v>
      </c>
      <c r="M52" s="12">
        <f t="shared" si="8"/>
        <v>6101.0076637055945</v>
      </c>
      <c r="O52" s="8">
        <f t="shared" si="98"/>
        <v>4462.7709491159667</v>
      </c>
      <c r="P52" s="23">
        <f t="shared" si="9"/>
        <v>0.2800916818074346</v>
      </c>
      <c r="Q52" s="12">
        <f t="shared" si="142"/>
        <v>4909.0480440275642</v>
      </c>
      <c r="R52" s="12">
        <f t="shared" si="142"/>
        <v>5132.1865914833616</v>
      </c>
      <c r="S52" s="12">
        <f t="shared" si="142"/>
        <v>5355.3251389391598</v>
      </c>
      <c r="T52" s="12">
        <f t="shared" si="142"/>
        <v>5578.4636863949581</v>
      </c>
      <c r="U52" s="12">
        <f t="shared" si="142"/>
        <v>5801.6022338507573</v>
      </c>
      <c r="V52" s="12">
        <f t="shared" si="142"/>
        <v>6783.4118426562691</v>
      </c>
      <c r="W52" s="12">
        <f t="shared" si="142"/>
        <v>7809.8491609529419</v>
      </c>
      <c r="Y52" s="7">
        <f>SUMIF('BD Qtde Servidores Ativos'!$D:$D,$D:$D,'BD Qtde Servidores Ativos'!E:E)</f>
        <v>862</v>
      </c>
      <c r="Z52" s="7">
        <f>SUMIF('BD Qtde Servidores Ativos'!$D:$D,$D:$D,'BD Qtde Servidores Ativos'!F:F)</f>
        <v>80</v>
      </c>
      <c r="AA52" s="7">
        <f>SUMIF('BD Qtde Servidores Ativos'!$D:$D,$D:$D,'BD Qtde Servidores Ativos'!G:G)</f>
        <v>0</v>
      </c>
      <c r="AB52" s="7">
        <f>SUMIF('BD Qtde Servidores Ativos'!$D:$D,$D:$D,'BD Qtde Servidores Ativos'!H:H)</f>
        <v>231</v>
      </c>
      <c r="AC52" s="7">
        <f>SUMIF('BD Qtde Servidores Ativos'!$D:$D,$D:$D,'BD Qtde Servidores Ativos'!I:I)</f>
        <v>301</v>
      </c>
      <c r="AD52" s="7">
        <f>SUMIF('BD Qtde Servidores Ativos'!$D:$D,$D:$D,'BD Qtde Servidores Ativos'!J:J)</f>
        <v>491</v>
      </c>
      <c r="AE52" s="7">
        <f>SUMIF('BD Qtde Servidores Ativos'!$D:$D,$D:$D,'BD Qtde Servidores Ativos'!K:K)</f>
        <v>68</v>
      </c>
      <c r="AF52" s="7">
        <f>SUMIF('BD Qtde Servidores Ativos'!$D:$D,$D:$D,'BD Qtde Servidores Ativos'!L:L)</f>
        <v>6</v>
      </c>
      <c r="AG52" s="24">
        <f t="shared" si="12"/>
        <v>2039</v>
      </c>
      <c r="AH52" s="25"/>
      <c r="AI52" s="25"/>
      <c r="AJ52" s="7">
        <f>SUMIF('BD Qtde Servidores Aposentados '!$D:$D,$D:$D,'BD Qtde Servidores Aposentados '!E:E)</f>
        <v>940</v>
      </c>
      <c r="AK52" s="7">
        <f>SUMIF('BD Qtde Servidores Aposentados '!$D:$D,$D:$D,'BD Qtde Servidores Aposentados '!F:F)</f>
        <v>155</v>
      </c>
      <c r="AL52" s="7">
        <f>SUMIF('BD Qtde Servidores Aposentados '!$D:$D,$D:$D,'BD Qtde Servidores Aposentados '!G:G)</f>
        <v>550</v>
      </c>
      <c r="AM52" s="7">
        <f>SUMIF('BD Qtde Servidores Aposentados '!$D:$D,$D:$D,'BD Qtde Servidores Aposentados '!H:H)</f>
        <v>142</v>
      </c>
      <c r="AN52" s="7">
        <f>SUMIF('BD Qtde Servidores Aposentados '!$D:$D,$D:$D,'BD Qtde Servidores Aposentados '!I:I)</f>
        <v>144</v>
      </c>
      <c r="AO52" s="7">
        <f>SUMIF('BD Qtde Servidores Aposentados '!$D:$D,$D:$D,'BD Qtde Servidores Aposentados '!J:J)</f>
        <v>147</v>
      </c>
      <c r="AP52" s="7">
        <f>SUMIF('BD Qtde Servidores Aposentados '!$D:$D,$D:$D,'BD Qtde Servidores Aposentados '!K:K)</f>
        <v>7</v>
      </c>
      <c r="AQ52" s="7">
        <f>SUMIF('BD Qtde Servidores Aposentados '!$D:$D,$D:$D,'BD Qtde Servidores Aposentados '!L:L)</f>
        <v>2</v>
      </c>
      <c r="AR52" s="24">
        <f t="shared" si="13"/>
        <v>2087</v>
      </c>
      <c r="AS52" s="26"/>
      <c r="AT52" s="26"/>
      <c r="AU52" s="27">
        <f t="shared" ref="AU52:BB52" si="155">Y52*F52</f>
        <v>3005182.0606366983</v>
      </c>
      <c r="AV52" s="27">
        <f t="shared" si="155"/>
        <v>306793.52823205281</v>
      </c>
      <c r="AW52" s="27">
        <f t="shared" si="155"/>
        <v>0</v>
      </c>
      <c r="AX52" s="27">
        <f t="shared" si="155"/>
        <v>966399.61393096612</v>
      </c>
      <c r="AY52" s="27">
        <f t="shared" si="155"/>
        <v>1311716.6476967027</v>
      </c>
      <c r="AZ52" s="27">
        <f t="shared" si="155"/>
        <v>2225298.9667104464</v>
      </c>
      <c r="BA52" s="27">
        <f t="shared" si="155"/>
        <v>360342.94406892016</v>
      </c>
      <c r="BB52" s="27">
        <f t="shared" si="155"/>
        <v>36606.045982233569</v>
      </c>
      <c r="BC52" s="28">
        <f t="shared" si="15"/>
        <v>8212339.8072580192</v>
      </c>
      <c r="BF52" s="26"/>
      <c r="BG52" s="27">
        <f t="shared" ref="BG52:BN52" si="156">F52*AJ52</f>
        <v>3277112.6879332908</v>
      </c>
      <c r="BH52" s="27">
        <f t="shared" si="156"/>
        <v>594412.4609496023</v>
      </c>
      <c r="BI52" s="27">
        <f t="shared" si="156"/>
        <v>2205078.484167879</v>
      </c>
      <c r="BJ52" s="27">
        <f t="shared" si="156"/>
        <v>594063.83194024756</v>
      </c>
      <c r="BK52" s="27">
        <f t="shared" si="156"/>
        <v>627532.21683828963</v>
      </c>
      <c r="BL52" s="27">
        <f t="shared" si="156"/>
        <v>666230.03687665099</v>
      </c>
      <c r="BM52" s="27">
        <f t="shared" si="156"/>
        <v>37094.126595330017</v>
      </c>
      <c r="BN52" s="27">
        <f t="shared" si="156"/>
        <v>12202.015327411189</v>
      </c>
      <c r="BO52" s="28">
        <f t="shared" si="17"/>
        <v>8013725.8606287008</v>
      </c>
      <c r="BS52" s="12">
        <f t="shared" si="33"/>
        <v>3846908.5581379631</v>
      </c>
      <c r="BT52" s="12">
        <f t="shared" ref="BT52:BZ52" si="157">Z52*Q52</f>
        <v>392723.84352220513</v>
      </c>
      <c r="BU52" s="12">
        <f t="shared" si="157"/>
        <v>0</v>
      </c>
      <c r="BV52" s="12">
        <f t="shared" si="157"/>
        <v>1237080.1070949459</v>
      </c>
      <c r="BW52" s="12">
        <f t="shared" si="157"/>
        <v>1679117.5696048825</v>
      </c>
      <c r="BX52" s="12">
        <f t="shared" si="157"/>
        <v>2848586.696820722</v>
      </c>
      <c r="BY52" s="12">
        <f t="shared" si="157"/>
        <v>461272.00530062628</v>
      </c>
      <c r="BZ52" s="12">
        <f t="shared" si="157"/>
        <v>46859.094965717653</v>
      </c>
      <c r="CA52" s="29">
        <f t="shared" si="19"/>
        <v>10512547.875447063</v>
      </c>
      <c r="CB52" s="184">
        <f t="shared" si="35"/>
        <v>409989.36714243545</v>
      </c>
      <c r="CC52" s="9"/>
      <c r="CD52" s="12">
        <f>(Y52*'Quadro Resumo'!$L$9)*($O$109*10%)</f>
        <v>192345.42790689826</v>
      </c>
      <c r="CE52" s="12">
        <f>(Z52*'Quadro Resumo'!$L$9)*($O$109*15%)</f>
        <v>26776.625694695806</v>
      </c>
      <c r="CF52" s="12">
        <f>(AA52*'Quadro Resumo'!$L$9)*($O$109*10%)</f>
        <v>0</v>
      </c>
      <c r="CG52" s="12">
        <f>(AB52*'Quadro Resumo'!$L$9)*($O$109*5%)</f>
        <v>25772.502231144721</v>
      </c>
      <c r="CH52" s="12">
        <f>(AC52*'Quadro Resumo'!$L$9)*($O$109*5%)</f>
        <v>33582.351392097662</v>
      </c>
      <c r="CI52" s="12">
        <f>(AD52*'Quadro Resumo'!$L$9)*(O52*22%)</f>
        <v>96413.703584701347</v>
      </c>
      <c r="CJ52" s="12">
        <f>(AE52*'Quadro Resumo'!$L$9)*(O52*23%)</f>
        <v>13959.547528834746</v>
      </c>
      <c r="CK52" s="12">
        <v>0</v>
      </c>
      <c r="CL52" s="29">
        <f t="shared" si="20"/>
        <v>388850.15833837254</v>
      </c>
      <c r="CM52" s="9"/>
      <c r="CN52" s="9"/>
      <c r="CO52" s="12">
        <f t="shared" si="21"/>
        <v>4195004.6921690088</v>
      </c>
      <c r="CP52" s="12">
        <f t="shared" si="135"/>
        <v>760902.4468242724</v>
      </c>
      <c r="CQ52" s="12">
        <f t="shared" si="136"/>
        <v>2822702.6253158487</v>
      </c>
      <c r="CR52" s="12">
        <f t="shared" si="137"/>
        <v>760456.16972936073</v>
      </c>
      <c r="CS52" s="12">
        <f t="shared" si="138"/>
        <v>803298.77084087394</v>
      </c>
      <c r="CT52" s="12">
        <f t="shared" si="139"/>
        <v>852835.52837606135</v>
      </c>
      <c r="CU52" s="12">
        <f t="shared" si="140"/>
        <v>47483.882898593882</v>
      </c>
      <c r="CV52" s="12">
        <f t="shared" si="141"/>
        <v>15619.698321905884</v>
      </c>
      <c r="CW52" s="29">
        <f t="shared" si="29"/>
        <v>10258303.814475924</v>
      </c>
      <c r="CX52" s="9"/>
      <c r="CY52" s="9"/>
      <c r="CZ52" s="9"/>
      <c r="DA52" s="9"/>
      <c r="DB52" s="9"/>
      <c r="DC52" s="30"/>
      <c r="DD52" s="30"/>
    </row>
    <row r="53" spans="2:108" ht="15.75" customHeight="1" x14ac:dyDescent="0.3">
      <c r="B53" s="463" t="s">
        <v>14</v>
      </c>
      <c r="C53" s="7" t="s">
        <v>14</v>
      </c>
      <c r="D53" s="7" t="str">
        <f t="shared" ref="D53:D71" si="158">CONCATENATE("CP",E53)</f>
        <v>CP1</v>
      </c>
      <c r="E53" s="7">
        <v>1</v>
      </c>
      <c r="F53" s="8">
        <v>2120.13</v>
      </c>
      <c r="G53" s="12">
        <f t="shared" si="2"/>
        <v>2332.1430000000005</v>
      </c>
      <c r="H53" s="12">
        <f t="shared" si="3"/>
        <v>2438.1495</v>
      </c>
      <c r="I53" s="12">
        <f t="shared" si="4"/>
        <v>2544.1559999999999</v>
      </c>
      <c r="J53" s="12">
        <f t="shared" si="5"/>
        <v>2650.1625000000004</v>
      </c>
      <c r="K53" s="12">
        <f t="shared" si="6"/>
        <v>2756.1690000000003</v>
      </c>
      <c r="L53" s="12">
        <f t="shared" si="7"/>
        <v>3222.5976000000001</v>
      </c>
      <c r="M53" s="12">
        <f t="shared" si="8"/>
        <v>3710.2275</v>
      </c>
      <c r="O53" s="22">
        <f>F3</f>
        <v>2801.7846674100006</v>
      </c>
      <c r="P53" s="23">
        <f t="shared" si="9"/>
        <v>0.3215155049030014</v>
      </c>
      <c r="Q53" s="12">
        <f t="shared" si="142"/>
        <v>3081.9631341510008</v>
      </c>
      <c r="R53" s="12">
        <f t="shared" si="142"/>
        <v>3222.0523675215004</v>
      </c>
      <c r="S53" s="12">
        <f t="shared" si="142"/>
        <v>3362.1416008920005</v>
      </c>
      <c r="T53" s="12">
        <f t="shared" si="142"/>
        <v>3502.2308342625006</v>
      </c>
      <c r="U53" s="12">
        <f t="shared" si="142"/>
        <v>3642.3200676330007</v>
      </c>
      <c r="V53" s="12">
        <f t="shared" si="142"/>
        <v>4258.7126944632009</v>
      </c>
      <c r="W53" s="12">
        <f t="shared" si="142"/>
        <v>4903.1231679675011</v>
      </c>
      <c r="Y53" s="7">
        <f>SUMIF('BD Qtde Servidores Ativos'!$D:$D,$D:$D,'BD Qtde Servidores Ativos'!E:E)</f>
        <v>44</v>
      </c>
      <c r="Z53" s="7">
        <f>SUMIF('BD Qtde Servidores Ativos'!$D:$D,$D:$D,'BD Qtde Servidores Ativos'!F:F)</f>
        <v>3</v>
      </c>
      <c r="AA53" s="7">
        <f>SUMIF('BD Qtde Servidores Ativos'!$D:$D,$D:$D,'BD Qtde Servidores Ativos'!G:G)</f>
        <v>0</v>
      </c>
      <c r="AB53" s="7">
        <f>SUMIF('BD Qtde Servidores Ativos'!$D:$D,$D:$D,'BD Qtde Servidores Ativos'!H:H)</f>
        <v>13</v>
      </c>
      <c r="AC53" s="7">
        <f>SUMIF('BD Qtde Servidores Ativos'!$D:$D,$D:$D,'BD Qtde Servidores Ativos'!I:I)</f>
        <v>42</v>
      </c>
      <c r="AD53" s="7">
        <f>SUMIF('BD Qtde Servidores Ativos'!$D:$D,$D:$D,'BD Qtde Servidores Ativos'!J:J)</f>
        <v>53</v>
      </c>
      <c r="AE53" s="7">
        <f>SUMIF('BD Qtde Servidores Ativos'!$D:$D,$D:$D,'BD Qtde Servidores Ativos'!K:K)</f>
        <v>20</v>
      </c>
      <c r="AF53" s="7">
        <f>SUMIF('BD Qtde Servidores Ativos'!$D:$D,$D:$D,'BD Qtde Servidores Ativos'!L:L)</f>
        <v>4</v>
      </c>
      <c r="AG53" s="24">
        <f t="shared" si="12"/>
        <v>179</v>
      </c>
      <c r="AH53" s="25"/>
      <c r="AI53" s="25"/>
      <c r="AJ53" s="7">
        <f>SUMIF('BD Qtde Servidores Aposentados '!$D:$D,$D:$D,'BD Qtde Servidores Aposentados '!E:E)</f>
        <v>33</v>
      </c>
      <c r="AK53" s="7">
        <f>SUMIF('BD Qtde Servidores Aposentados '!$D:$D,$D:$D,'BD Qtde Servidores Aposentados '!F:F)</f>
        <v>0</v>
      </c>
      <c r="AL53" s="7">
        <f>SUMIF('BD Qtde Servidores Aposentados '!$D:$D,$D:$D,'BD Qtde Servidores Aposentados '!G:G)</f>
        <v>0</v>
      </c>
      <c r="AM53" s="7">
        <f>SUMIF('BD Qtde Servidores Aposentados '!$D:$D,$D:$D,'BD Qtde Servidores Aposentados '!H:H)</f>
        <v>1</v>
      </c>
      <c r="AN53" s="7">
        <f>SUMIF('BD Qtde Servidores Aposentados '!$D:$D,$D:$D,'BD Qtde Servidores Aposentados '!I:I)</f>
        <v>2</v>
      </c>
      <c r="AO53" s="7">
        <f>SUMIF('BD Qtde Servidores Aposentados '!$D:$D,$D:$D,'BD Qtde Servidores Aposentados '!J:J)</f>
        <v>0</v>
      </c>
      <c r="AP53" s="7">
        <f>SUMIF('BD Qtde Servidores Aposentados '!$D:$D,$D:$D,'BD Qtde Servidores Aposentados '!K:K)</f>
        <v>0</v>
      </c>
      <c r="AQ53" s="7">
        <f>SUMIF('BD Qtde Servidores Aposentados '!$D:$D,$D:$D,'BD Qtde Servidores Aposentados '!L:L)</f>
        <v>0</v>
      </c>
      <c r="AR53" s="24">
        <f t="shared" si="13"/>
        <v>36</v>
      </c>
      <c r="AS53" s="26"/>
      <c r="AT53" s="26"/>
      <c r="AU53" s="27">
        <f t="shared" ref="AU53:BB53" si="159">Y53*F53</f>
        <v>93285.72</v>
      </c>
      <c r="AV53" s="27">
        <f t="shared" si="159"/>
        <v>6996.4290000000019</v>
      </c>
      <c r="AW53" s="27">
        <f t="shared" si="159"/>
        <v>0</v>
      </c>
      <c r="AX53" s="27">
        <f t="shared" si="159"/>
        <v>33074.027999999998</v>
      </c>
      <c r="AY53" s="27">
        <f t="shared" si="159"/>
        <v>111306.82500000001</v>
      </c>
      <c r="AZ53" s="27">
        <f t="shared" si="159"/>
        <v>146076.95700000002</v>
      </c>
      <c r="BA53" s="27">
        <f t="shared" si="159"/>
        <v>64451.952000000005</v>
      </c>
      <c r="BB53" s="27">
        <f t="shared" si="159"/>
        <v>14840.91</v>
      </c>
      <c r="BC53" s="28">
        <f t="shared" si="15"/>
        <v>470032.821</v>
      </c>
      <c r="BF53" s="26"/>
      <c r="BG53" s="27">
        <f t="shared" ref="BG53:BN53" si="160">F53*AJ53</f>
        <v>69964.290000000008</v>
      </c>
      <c r="BH53" s="27">
        <f t="shared" si="160"/>
        <v>0</v>
      </c>
      <c r="BI53" s="27">
        <f t="shared" si="160"/>
        <v>0</v>
      </c>
      <c r="BJ53" s="27">
        <f t="shared" si="160"/>
        <v>2544.1559999999999</v>
      </c>
      <c r="BK53" s="27">
        <f t="shared" si="160"/>
        <v>5300.3250000000007</v>
      </c>
      <c r="BL53" s="27">
        <f t="shared" si="160"/>
        <v>0</v>
      </c>
      <c r="BM53" s="27">
        <f t="shared" si="160"/>
        <v>0</v>
      </c>
      <c r="BN53" s="27">
        <f t="shared" si="160"/>
        <v>0</v>
      </c>
      <c r="BO53" s="28">
        <f t="shared" si="17"/>
        <v>77808.771000000008</v>
      </c>
      <c r="BS53" s="12">
        <f t="shared" si="33"/>
        <v>123278.52536604002</v>
      </c>
      <c r="BT53" s="12">
        <f t="shared" ref="BT53:BZ53" si="161">Z53*Q53</f>
        <v>9245.8894024530018</v>
      </c>
      <c r="BU53" s="12">
        <f t="shared" si="161"/>
        <v>0</v>
      </c>
      <c r="BV53" s="12">
        <f t="shared" si="161"/>
        <v>43707.840811596005</v>
      </c>
      <c r="BW53" s="12">
        <f t="shared" si="161"/>
        <v>147093.69503902501</v>
      </c>
      <c r="BX53" s="12">
        <f t="shared" si="161"/>
        <v>193042.96358454903</v>
      </c>
      <c r="BY53" s="12">
        <f t="shared" si="161"/>
        <v>85174.253889264015</v>
      </c>
      <c r="BZ53" s="12">
        <f t="shared" si="161"/>
        <v>19612.492671870004</v>
      </c>
      <c r="CA53" s="29">
        <f t="shared" si="19"/>
        <v>621155.66076479724</v>
      </c>
      <c r="CB53" s="184">
        <f t="shared" si="35"/>
        <v>24225.070769827093</v>
      </c>
      <c r="CC53" s="9"/>
      <c r="CD53" s="12">
        <f>(Y53*'Quadro Resumo'!$L$9)*($O$109*15%)</f>
        <v>14727.144132082694</v>
      </c>
      <c r="CE53" s="12">
        <f>(Z53*'Quadro Resumo'!$L$9)*($O$109*15%)</f>
        <v>1004.1234635510929</v>
      </c>
      <c r="CF53" s="12">
        <f>(AA53*'Quadro Resumo'!$L$9)*($O$109*10%)</f>
        <v>0</v>
      </c>
      <c r="CG53" s="12">
        <f>(AB53*'Quadro Resumo'!$L$9)*($O$109*5%)</f>
        <v>1450.4005584626898</v>
      </c>
      <c r="CH53" s="12">
        <f>(AC53*'Quadro Resumo'!$L$9)*($O$109*5%)</f>
        <v>4685.9094965717668</v>
      </c>
      <c r="CI53" s="12">
        <f>(AD53*'Quadro Resumo'!$L$9)*(O53*22%)</f>
        <v>6533.7618444001218</v>
      </c>
      <c r="CJ53" s="12">
        <f>(AE53*'Quadro Resumo'!$L$9)*(O53*23%)</f>
        <v>2577.6418940172007</v>
      </c>
      <c r="CK53" s="12">
        <v>0</v>
      </c>
      <c r="CL53" s="29">
        <f t="shared" si="20"/>
        <v>30978.981389085566</v>
      </c>
      <c r="CM53" s="9"/>
      <c r="CN53" s="9"/>
      <c r="CO53" s="12">
        <f t="shared" si="21"/>
        <v>92458.894024530018</v>
      </c>
      <c r="CP53" s="12">
        <f t="shared" si="135"/>
        <v>0</v>
      </c>
      <c r="CQ53" s="12">
        <f t="shared" si="136"/>
        <v>0</v>
      </c>
      <c r="CR53" s="12">
        <f t="shared" si="137"/>
        <v>3362.1416008920005</v>
      </c>
      <c r="CS53" s="12">
        <f t="shared" si="138"/>
        <v>7004.4616685250012</v>
      </c>
      <c r="CT53" s="12">
        <f t="shared" si="139"/>
        <v>0</v>
      </c>
      <c r="CU53" s="12">
        <f t="shared" si="140"/>
        <v>0</v>
      </c>
      <c r="CV53" s="12">
        <f t="shared" si="141"/>
        <v>0</v>
      </c>
      <c r="CW53" s="29">
        <f t="shared" si="29"/>
        <v>102825.49729394703</v>
      </c>
      <c r="CX53" s="9"/>
      <c r="CY53" s="9"/>
      <c r="CZ53" s="9"/>
      <c r="DA53" s="9"/>
      <c r="DB53" s="9"/>
      <c r="DC53" s="30"/>
      <c r="DD53" s="30"/>
    </row>
    <row r="54" spans="2:108" ht="15.75" customHeight="1" x14ac:dyDescent="0.3">
      <c r="B54" s="464"/>
      <c r="C54" s="7" t="s">
        <v>14</v>
      </c>
      <c r="D54" s="7" t="str">
        <f t="shared" si="158"/>
        <v>CP2</v>
      </c>
      <c r="E54" s="7">
        <v>2</v>
      </c>
      <c r="F54" s="8">
        <f t="shared" ref="F54:F71" si="162">F53*1.039</f>
        <v>2202.8150700000001</v>
      </c>
      <c r="G54" s="12">
        <f t="shared" si="2"/>
        <v>2423.0965770000003</v>
      </c>
      <c r="H54" s="12">
        <f t="shared" si="3"/>
        <v>2533.2373305000001</v>
      </c>
      <c r="I54" s="12">
        <f t="shared" si="4"/>
        <v>2643.3780839999999</v>
      </c>
      <c r="J54" s="12">
        <f t="shared" si="5"/>
        <v>2753.5188375000002</v>
      </c>
      <c r="K54" s="12">
        <f t="shared" si="6"/>
        <v>2863.6595910000001</v>
      </c>
      <c r="L54" s="12">
        <f t="shared" si="7"/>
        <v>3348.2789064000003</v>
      </c>
      <c r="M54" s="12">
        <f t="shared" si="8"/>
        <v>3854.9263725000001</v>
      </c>
      <c r="O54" s="8">
        <f t="shared" ref="O54:O71" si="163">O53*$C$7</f>
        <v>2911.0542694389906</v>
      </c>
      <c r="P54" s="23">
        <f t="shared" si="9"/>
        <v>0.3215155049030014</v>
      </c>
      <c r="Q54" s="12">
        <f t="shared" si="142"/>
        <v>3202.1596963828897</v>
      </c>
      <c r="R54" s="12">
        <f t="shared" si="142"/>
        <v>3347.7124098548388</v>
      </c>
      <c r="S54" s="12">
        <f t="shared" si="142"/>
        <v>3493.2651233267884</v>
      </c>
      <c r="T54" s="12">
        <f t="shared" si="142"/>
        <v>3638.8178367987384</v>
      </c>
      <c r="U54" s="12">
        <f t="shared" si="142"/>
        <v>3784.370550270688</v>
      </c>
      <c r="V54" s="12">
        <f t="shared" si="142"/>
        <v>4424.8024895472654</v>
      </c>
      <c r="W54" s="12">
        <f t="shared" si="142"/>
        <v>5094.3449715182333</v>
      </c>
      <c r="Y54" s="7">
        <f>SUMIF('BD Qtde Servidores Ativos'!$D:$D,$D:$D,'BD Qtde Servidores Ativos'!E:E)</f>
        <v>10</v>
      </c>
      <c r="Z54" s="7">
        <f>SUMIF('BD Qtde Servidores Ativos'!$D:$D,$D:$D,'BD Qtde Servidores Ativos'!F:F)</f>
        <v>0</v>
      </c>
      <c r="AA54" s="7">
        <f>SUMIF('BD Qtde Servidores Ativos'!$D:$D,$D:$D,'BD Qtde Servidores Ativos'!G:G)</f>
        <v>0</v>
      </c>
      <c r="AB54" s="7">
        <f>SUMIF('BD Qtde Servidores Ativos'!$D:$D,$D:$D,'BD Qtde Servidores Ativos'!H:H)</f>
        <v>1</v>
      </c>
      <c r="AC54" s="7">
        <f>SUMIF('BD Qtde Servidores Ativos'!$D:$D,$D:$D,'BD Qtde Servidores Ativos'!I:I)</f>
        <v>1</v>
      </c>
      <c r="AD54" s="7">
        <f>SUMIF('BD Qtde Servidores Ativos'!$D:$D,$D:$D,'BD Qtde Servidores Ativos'!J:J)</f>
        <v>4</v>
      </c>
      <c r="AE54" s="7">
        <f>SUMIF('BD Qtde Servidores Ativos'!$D:$D,$D:$D,'BD Qtde Servidores Ativos'!K:K)</f>
        <v>2</v>
      </c>
      <c r="AF54" s="7">
        <f>SUMIF('BD Qtde Servidores Ativos'!$D:$D,$D:$D,'BD Qtde Servidores Ativos'!L:L)</f>
        <v>1</v>
      </c>
      <c r="AG54" s="24">
        <f t="shared" si="12"/>
        <v>19</v>
      </c>
      <c r="AH54" s="25"/>
      <c r="AI54" s="25"/>
      <c r="AJ54" s="7">
        <f>SUMIF('BD Qtde Servidores Aposentados '!$D:$D,$D:$D,'BD Qtde Servidores Aposentados '!E:E)</f>
        <v>69</v>
      </c>
      <c r="AK54" s="7">
        <f>SUMIF('BD Qtde Servidores Aposentados '!$D:$D,$D:$D,'BD Qtde Servidores Aposentados '!F:F)</f>
        <v>1</v>
      </c>
      <c r="AL54" s="7">
        <f>SUMIF('BD Qtde Servidores Aposentados '!$D:$D,$D:$D,'BD Qtde Servidores Aposentados '!G:G)</f>
        <v>1</v>
      </c>
      <c r="AM54" s="7">
        <f>SUMIF('BD Qtde Servidores Aposentados '!$D:$D,$D:$D,'BD Qtde Servidores Aposentados '!H:H)</f>
        <v>2</v>
      </c>
      <c r="AN54" s="7">
        <f>SUMIF('BD Qtde Servidores Aposentados '!$D:$D,$D:$D,'BD Qtde Servidores Aposentados '!I:I)</f>
        <v>4</v>
      </c>
      <c r="AO54" s="7">
        <f>SUMIF('BD Qtde Servidores Aposentados '!$D:$D,$D:$D,'BD Qtde Servidores Aposentados '!J:J)</f>
        <v>0</v>
      </c>
      <c r="AP54" s="7">
        <f>SUMIF('BD Qtde Servidores Aposentados '!$D:$D,$D:$D,'BD Qtde Servidores Aposentados '!K:K)</f>
        <v>0</v>
      </c>
      <c r="AQ54" s="7">
        <f>SUMIF('BD Qtde Servidores Aposentados '!$D:$D,$D:$D,'BD Qtde Servidores Aposentados '!L:L)</f>
        <v>0</v>
      </c>
      <c r="AR54" s="24">
        <f t="shared" si="13"/>
        <v>77</v>
      </c>
      <c r="AS54" s="26"/>
      <c r="AT54" s="26"/>
      <c r="AU54" s="27">
        <f t="shared" ref="AU54:BB54" si="164">Y54*F54</f>
        <v>22028.150700000002</v>
      </c>
      <c r="AV54" s="27">
        <f t="shared" si="164"/>
        <v>0</v>
      </c>
      <c r="AW54" s="27">
        <f t="shared" si="164"/>
        <v>0</v>
      </c>
      <c r="AX54" s="27">
        <f t="shared" si="164"/>
        <v>2643.3780839999999</v>
      </c>
      <c r="AY54" s="27">
        <f t="shared" si="164"/>
        <v>2753.5188375000002</v>
      </c>
      <c r="AZ54" s="27">
        <f t="shared" si="164"/>
        <v>11454.638364</v>
      </c>
      <c r="BA54" s="27">
        <f t="shared" si="164"/>
        <v>6696.5578128000006</v>
      </c>
      <c r="BB54" s="27">
        <f t="shared" si="164"/>
        <v>3854.9263725000001</v>
      </c>
      <c r="BC54" s="28">
        <f t="shared" si="15"/>
        <v>49431.170170799996</v>
      </c>
      <c r="BF54" s="26"/>
      <c r="BG54" s="27">
        <f t="shared" ref="BG54:BN54" si="165">F54*AJ54</f>
        <v>151994.23983000001</v>
      </c>
      <c r="BH54" s="27">
        <f t="shared" si="165"/>
        <v>2423.0965770000003</v>
      </c>
      <c r="BI54" s="27">
        <f t="shared" si="165"/>
        <v>2533.2373305000001</v>
      </c>
      <c r="BJ54" s="27">
        <f t="shared" si="165"/>
        <v>5286.7561679999999</v>
      </c>
      <c r="BK54" s="27">
        <f t="shared" si="165"/>
        <v>11014.075350000001</v>
      </c>
      <c r="BL54" s="27">
        <f t="shared" si="165"/>
        <v>0</v>
      </c>
      <c r="BM54" s="27">
        <f t="shared" si="165"/>
        <v>0</v>
      </c>
      <c r="BN54" s="27">
        <f t="shared" si="165"/>
        <v>0</v>
      </c>
      <c r="BO54" s="28">
        <f t="shared" si="17"/>
        <v>173251.40525549999</v>
      </c>
      <c r="BS54" s="12">
        <f t="shared" si="33"/>
        <v>29110.542694389907</v>
      </c>
      <c r="BT54" s="12">
        <f t="shared" ref="BT54:BZ54" si="166">Z54*Q54</f>
        <v>0</v>
      </c>
      <c r="BU54" s="12">
        <f t="shared" si="166"/>
        <v>0</v>
      </c>
      <c r="BV54" s="12">
        <f t="shared" si="166"/>
        <v>3493.2651233267884</v>
      </c>
      <c r="BW54" s="12">
        <f t="shared" si="166"/>
        <v>3638.8178367987384</v>
      </c>
      <c r="BX54" s="12">
        <f t="shared" si="166"/>
        <v>15137.482201082752</v>
      </c>
      <c r="BY54" s="12">
        <f t="shared" si="166"/>
        <v>8849.6049790945308</v>
      </c>
      <c r="BZ54" s="12">
        <f t="shared" si="166"/>
        <v>5094.3449715182333</v>
      </c>
      <c r="CA54" s="29">
        <f t="shared" si="19"/>
        <v>65324.057806210949</v>
      </c>
      <c r="CB54" s="184">
        <f t="shared" si="35"/>
        <v>2547.6382544422272</v>
      </c>
      <c r="CC54" s="9"/>
      <c r="CD54" s="12">
        <f>(Y54*'Quadro Resumo'!$L$9)*($O$109*15%)</f>
        <v>3347.0782118369757</v>
      </c>
      <c r="CE54" s="12">
        <f>(Z54*'Quadro Resumo'!$L$9)*($O$109*15%)</f>
        <v>0</v>
      </c>
      <c r="CF54" s="12">
        <f>(AA54*'Quadro Resumo'!$L$9)*($O$109*10%)</f>
        <v>0</v>
      </c>
      <c r="CG54" s="12">
        <f>(AB54*'Quadro Resumo'!$L$9)*($O$109*5%)</f>
        <v>111.56927372789922</v>
      </c>
      <c r="CH54" s="12">
        <f>(AC54*'Quadro Resumo'!$L$9)*($O$109*5%)</f>
        <v>111.56927372789922</v>
      </c>
      <c r="CI54" s="12">
        <f>(AD54*'Quadro Resumo'!$L$9)*(O54*22%)</f>
        <v>512.34555142126237</v>
      </c>
      <c r="CJ54" s="12">
        <f>(AE54*'Quadro Resumo'!$L$9)*(O54*23%)</f>
        <v>267.81699278838715</v>
      </c>
      <c r="CK54" s="12">
        <v>0</v>
      </c>
      <c r="CL54" s="29">
        <f t="shared" si="20"/>
        <v>4350.3793035024237</v>
      </c>
      <c r="CM54" s="9"/>
      <c r="CN54" s="9"/>
      <c r="CO54" s="12">
        <f t="shared" si="21"/>
        <v>200862.74459129033</v>
      </c>
      <c r="CP54" s="12">
        <f t="shared" si="135"/>
        <v>3202.1596963828897</v>
      </c>
      <c r="CQ54" s="12">
        <f t="shared" si="136"/>
        <v>3347.7124098548388</v>
      </c>
      <c r="CR54" s="12">
        <f t="shared" si="137"/>
        <v>6986.5302466535768</v>
      </c>
      <c r="CS54" s="12">
        <f t="shared" si="138"/>
        <v>14555.271347194954</v>
      </c>
      <c r="CT54" s="12">
        <f t="shared" si="139"/>
        <v>0</v>
      </c>
      <c r="CU54" s="12">
        <f t="shared" si="140"/>
        <v>0</v>
      </c>
      <c r="CV54" s="12">
        <f t="shared" si="141"/>
        <v>0</v>
      </c>
      <c r="CW54" s="29">
        <f t="shared" si="29"/>
        <v>228954.41829137655</v>
      </c>
      <c r="CX54" s="9"/>
      <c r="CY54" s="9"/>
      <c r="CZ54" s="9"/>
      <c r="DA54" s="9"/>
      <c r="DB54" s="9"/>
      <c r="DC54" s="30"/>
      <c r="DD54" s="30"/>
    </row>
    <row r="55" spans="2:108" ht="15.75" customHeight="1" x14ac:dyDescent="0.3">
      <c r="B55" s="464"/>
      <c r="C55" s="7" t="s">
        <v>14</v>
      </c>
      <c r="D55" s="7" t="str">
        <f t="shared" si="158"/>
        <v>CP3</v>
      </c>
      <c r="E55" s="7">
        <v>3</v>
      </c>
      <c r="F55" s="8">
        <f t="shared" si="162"/>
        <v>2288.7248577300002</v>
      </c>
      <c r="G55" s="12">
        <f t="shared" si="2"/>
        <v>2517.5973435030005</v>
      </c>
      <c r="H55" s="12">
        <f t="shared" si="3"/>
        <v>2632.0335863895002</v>
      </c>
      <c r="I55" s="12">
        <f t="shared" si="4"/>
        <v>2746.4698292759999</v>
      </c>
      <c r="J55" s="12">
        <f t="shared" si="5"/>
        <v>2860.9060721625001</v>
      </c>
      <c r="K55" s="12">
        <f t="shared" si="6"/>
        <v>2975.3423150490003</v>
      </c>
      <c r="L55" s="12">
        <f t="shared" si="7"/>
        <v>3478.8617837496004</v>
      </c>
      <c r="M55" s="12">
        <f t="shared" si="8"/>
        <v>4005.2685010275004</v>
      </c>
      <c r="O55" s="8">
        <f t="shared" si="163"/>
        <v>3024.5853859471108</v>
      </c>
      <c r="P55" s="23">
        <f t="shared" si="9"/>
        <v>0.32151550490300118</v>
      </c>
      <c r="Q55" s="12">
        <f t="shared" si="142"/>
        <v>3327.043924541822</v>
      </c>
      <c r="R55" s="12">
        <f t="shared" si="142"/>
        <v>3478.2731938391771</v>
      </c>
      <c r="S55" s="12">
        <f t="shared" si="142"/>
        <v>3629.5024631365327</v>
      </c>
      <c r="T55" s="12">
        <f t="shared" si="142"/>
        <v>3780.7317324338883</v>
      </c>
      <c r="U55" s="12">
        <f t="shared" si="142"/>
        <v>3931.9610017312443</v>
      </c>
      <c r="V55" s="12">
        <f t="shared" si="142"/>
        <v>4597.3697866396087</v>
      </c>
      <c r="W55" s="12">
        <f t="shared" si="142"/>
        <v>5293.0244254074441</v>
      </c>
      <c r="Y55" s="7">
        <f>SUMIF('BD Qtde Servidores Ativos'!$D:$D,$D:$D,'BD Qtde Servidores Ativos'!E:E)</f>
        <v>22</v>
      </c>
      <c r="Z55" s="7">
        <f>SUMIF('BD Qtde Servidores Ativos'!$D:$D,$D:$D,'BD Qtde Servidores Ativos'!F:F)</f>
        <v>1</v>
      </c>
      <c r="AA55" s="7">
        <f>SUMIF('BD Qtde Servidores Ativos'!$D:$D,$D:$D,'BD Qtde Servidores Ativos'!G:G)</f>
        <v>0</v>
      </c>
      <c r="AB55" s="7">
        <f>SUMIF('BD Qtde Servidores Ativos'!$D:$D,$D:$D,'BD Qtde Servidores Ativos'!H:H)</f>
        <v>5</v>
      </c>
      <c r="AC55" s="7">
        <f>SUMIF('BD Qtde Servidores Ativos'!$D:$D,$D:$D,'BD Qtde Servidores Ativos'!I:I)</f>
        <v>15</v>
      </c>
      <c r="AD55" s="7">
        <f>SUMIF('BD Qtde Servidores Ativos'!$D:$D,$D:$D,'BD Qtde Servidores Ativos'!J:J)</f>
        <v>38</v>
      </c>
      <c r="AE55" s="7">
        <f>SUMIF('BD Qtde Servidores Ativos'!$D:$D,$D:$D,'BD Qtde Servidores Ativos'!K:K)</f>
        <v>5</v>
      </c>
      <c r="AF55" s="7">
        <f>SUMIF('BD Qtde Servidores Ativos'!$D:$D,$D:$D,'BD Qtde Servidores Ativos'!L:L)</f>
        <v>0</v>
      </c>
      <c r="AG55" s="24">
        <f t="shared" si="12"/>
        <v>86</v>
      </c>
      <c r="AH55" s="25"/>
      <c r="AI55" s="25"/>
      <c r="AJ55" s="7">
        <f>SUMIF('BD Qtde Servidores Aposentados '!$D:$D,$D:$D,'BD Qtde Servidores Aposentados '!E:E)</f>
        <v>104</v>
      </c>
      <c r="AK55" s="7">
        <f>SUMIF('BD Qtde Servidores Aposentados '!$D:$D,$D:$D,'BD Qtde Servidores Aposentados '!F:F)</f>
        <v>1</v>
      </c>
      <c r="AL55" s="7">
        <f>SUMIF('BD Qtde Servidores Aposentados '!$D:$D,$D:$D,'BD Qtde Servidores Aposentados '!G:G)</f>
        <v>4</v>
      </c>
      <c r="AM55" s="7">
        <f>SUMIF('BD Qtde Servidores Aposentados '!$D:$D,$D:$D,'BD Qtde Servidores Aposentados '!H:H)</f>
        <v>3</v>
      </c>
      <c r="AN55" s="7">
        <f>SUMIF('BD Qtde Servidores Aposentados '!$D:$D,$D:$D,'BD Qtde Servidores Aposentados '!I:I)</f>
        <v>1</v>
      </c>
      <c r="AO55" s="7">
        <f>SUMIF('BD Qtde Servidores Aposentados '!$D:$D,$D:$D,'BD Qtde Servidores Aposentados '!J:J)</f>
        <v>0</v>
      </c>
      <c r="AP55" s="7">
        <f>SUMIF('BD Qtde Servidores Aposentados '!$D:$D,$D:$D,'BD Qtde Servidores Aposentados '!K:K)</f>
        <v>0</v>
      </c>
      <c r="AQ55" s="7">
        <f>SUMIF('BD Qtde Servidores Aposentados '!$D:$D,$D:$D,'BD Qtde Servidores Aposentados '!L:L)</f>
        <v>0</v>
      </c>
      <c r="AR55" s="24">
        <f t="shared" si="13"/>
        <v>113</v>
      </c>
      <c r="AS55" s="26"/>
      <c r="AT55" s="26"/>
      <c r="AU55" s="27">
        <f t="shared" ref="AU55:BB55" si="167">Y55*F55</f>
        <v>50351.946870060005</v>
      </c>
      <c r="AV55" s="27">
        <f t="shared" si="167"/>
        <v>2517.5973435030005</v>
      </c>
      <c r="AW55" s="27">
        <f t="shared" si="167"/>
        <v>0</v>
      </c>
      <c r="AX55" s="27">
        <f t="shared" si="167"/>
        <v>13732.34914638</v>
      </c>
      <c r="AY55" s="27">
        <f t="shared" si="167"/>
        <v>42913.591082437502</v>
      </c>
      <c r="AZ55" s="27">
        <f t="shared" si="167"/>
        <v>113063.00797186201</v>
      </c>
      <c r="BA55" s="27">
        <f t="shared" si="167"/>
        <v>17394.308918748</v>
      </c>
      <c r="BB55" s="27">
        <f t="shared" si="167"/>
        <v>0</v>
      </c>
      <c r="BC55" s="28">
        <f t="shared" si="15"/>
        <v>239972.80133299052</v>
      </c>
      <c r="BF55" s="26"/>
      <c r="BG55" s="27">
        <f t="shared" ref="BG55:BN55" si="168">F55*AJ55</f>
        <v>238027.38520392001</v>
      </c>
      <c r="BH55" s="27">
        <f t="shared" si="168"/>
        <v>2517.5973435030005</v>
      </c>
      <c r="BI55" s="27">
        <f t="shared" si="168"/>
        <v>10528.134345558001</v>
      </c>
      <c r="BJ55" s="27">
        <f t="shared" si="168"/>
        <v>8239.4094878279993</v>
      </c>
      <c r="BK55" s="27">
        <f t="shared" si="168"/>
        <v>2860.9060721625001</v>
      </c>
      <c r="BL55" s="27">
        <f t="shared" si="168"/>
        <v>0</v>
      </c>
      <c r="BM55" s="27">
        <f t="shared" si="168"/>
        <v>0</v>
      </c>
      <c r="BN55" s="27">
        <f t="shared" si="168"/>
        <v>0</v>
      </c>
      <c r="BO55" s="28">
        <f t="shared" si="17"/>
        <v>262173.43245297152</v>
      </c>
      <c r="BS55" s="12">
        <f t="shared" si="33"/>
        <v>66540.878490836432</v>
      </c>
      <c r="BT55" s="12">
        <f t="shared" ref="BT55:BZ55" si="169">Z55*Q55</f>
        <v>3327.043924541822</v>
      </c>
      <c r="BU55" s="12">
        <f t="shared" si="169"/>
        <v>0</v>
      </c>
      <c r="BV55" s="12">
        <f t="shared" si="169"/>
        <v>18147.512315682663</v>
      </c>
      <c r="BW55" s="12">
        <f t="shared" si="169"/>
        <v>56710.975986508325</v>
      </c>
      <c r="BX55" s="12">
        <f t="shared" si="169"/>
        <v>149414.51806578727</v>
      </c>
      <c r="BY55" s="12">
        <f t="shared" si="169"/>
        <v>22986.848933198045</v>
      </c>
      <c r="BZ55" s="12">
        <f t="shared" si="169"/>
        <v>0</v>
      </c>
      <c r="CA55" s="29">
        <f t="shared" si="19"/>
        <v>317127.77771655453</v>
      </c>
      <c r="CB55" s="184">
        <f t="shared" si="35"/>
        <v>12367.983330945626</v>
      </c>
      <c r="CC55" s="9"/>
      <c r="CD55" s="12">
        <f>(Y55*'Quadro Resumo'!$L$9)*($O$109*15%)</f>
        <v>7363.5720660413472</v>
      </c>
      <c r="CE55" s="12">
        <f>(Z55*'Quadro Resumo'!$L$9)*($O$109*15%)</f>
        <v>334.7078211836976</v>
      </c>
      <c r="CF55" s="12">
        <f>(AA55*'Quadro Resumo'!$L$9)*($O$109*10%)</f>
        <v>0</v>
      </c>
      <c r="CG55" s="12">
        <f>(AB55*'Quadro Resumo'!$L$9)*($O$109*5%)</f>
        <v>557.84636863949606</v>
      </c>
      <c r="CH55" s="12">
        <f>(AC55*'Quadro Resumo'!$L$9)*($O$109*5%)</f>
        <v>1673.5391059184881</v>
      </c>
      <c r="CI55" s="12">
        <f>(AD55*'Quadro Resumo'!$L$9)*(O55*22%)</f>
        <v>5057.1067653035698</v>
      </c>
      <c r="CJ55" s="12">
        <f>(AE55*'Quadro Resumo'!$L$9)*(O55*23%)</f>
        <v>695.65463876783554</v>
      </c>
      <c r="CK55" s="12">
        <v>0</v>
      </c>
      <c r="CL55" s="29">
        <f t="shared" si="20"/>
        <v>15682.426765854434</v>
      </c>
      <c r="CM55" s="9"/>
      <c r="CN55" s="9"/>
      <c r="CO55" s="12">
        <f t="shared" si="21"/>
        <v>314556.88013849955</v>
      </c>
      <c r="CP55" s="12">
        <f t="shared" si="135"/>
        <v>3327.043924541822</v>
      </c>
      <c r="CQ55" s="12">
        <f t="shared" si="136"/>
        <v>13913.092775356708</v>
      </c>
      <c r="CR55" s="12">
        <f t="shared" si="137"/>
        <v>10888.507389409599</v>
      </c>
      <c r="CS55" s="12">
        <f t="shared" si="138"/>
        <v>3780.7317324338883</v>
      </c>
      <c r="CT55" s="12">
        <f t="shared" si="139"/>
        <v>0</v>
      </c>
      <c r="CU55" s="12">
        <f t="shared" si="140"/>
        <v>0</v>
      </c>
      <c r="CV55" s="12">
        <f t="shared" si="141"/>
        <v>0</v>
      </c>
      <c r="CW55" s="29">
        <f t="shared" si="29"/>
        <v>346466.25596024154</v>
      </c>
      <c r="CX55" s="9"/>
      <c r="CY55" s="9"/>
      <c r="CZ55" s="9"/>
      <c r="DA55" s="9"/>
      <c r="DB55" s="9"/>
      <c r="DC55" s="30"/>
      <c r="DD55" s="30"/>
    </row>
    <row r="56" spans="2:108" ht="15.75" customHeight="1" x14ac:dyDescent="0.3">
      <c r="B56" s="464"/>
      <c r="C56" s="7" t="s">
        <v>14</v>
      </c>
      <c r="D56" s="7" t="str">
        <f t="shared" si="158"/>
        <v>CP4</v>
      </c>
      <c r="E56" s="7">
        <v>4</v>
      </c>
      <c r="F56" s="8">
        <f t="shared" si="162"/>
        <v>2377.98512718147</v>
      </c>
      <c r="G56" s="12">
        <f t="shared" si="2"/>
        <v>2615.7836398996174</v>
      </c>
      <c r="H56" s="12">
        <f t="shared" si="3"/>
        <v>2734.6828962586901</v>
      </c>
      <c r="I56" s="12">
        <f t="shared" si="4"/>
        <v>2853.5821526177638</v>
      </c>
      <c r="J56" s="12">
        <f t="shared" si="5"/>
        <v>2972.4814089768374</v>
      </c>
      <c r="K56" s="12">
        <f t="shared" si="6"/>
        <v>3091.3806653359111</v>
      </c>
      <c r="L56" s="12">
        <f t="shared" si="7"/>
        <v>3614.5373933158344</v>
      </c>
      <c r="M56" s="12">
        <f t="shared" si="8"/>
        <v>4161.4739725675727</v>
      </c>
      <c r="O56" s="8">
        <f t="shared" si="163"/>
        <v>3142.544215999048</v>
      </c>
      <c r="P56" s="23">
        <f t="shared" si="9"/>
        <v>0.32151550490300118</v>
      </c>
      <c r="Q56" s="12">
        <f t="shared" si="142"/>
        <v>3456.7986375989531</v>
      </c>
      <c r="R56" s="12">
        <f t="shared" si="142"/>
        <v>3613.9258483989047</v>
      </c>
      <c r="S56" s="12">
        <f t="shared" si="142"/>
        <v>3771.0530591988572</v>
      </c>
      <c r="T56" s="12">
        <f t="shared" si="142"/>
        <v>3928.1802699988102</v>
      </c>
      <c r="U56" s="12">
        <f t="shared" si="142"/>
        <v>4085.3074807987628</v>
      </c>
      <c r="V56" s="12">
        <f t="shared" si="142"/>
        <v>4776.6672083185531</v>
      </c>
      <c r="W56" s="12">
        <f t="shared" si="142"/>
        <v>5499.4523779983338</v>
      </c>
      <c r="Y56" s="7">
        <f>SUMIF('BD Qtde Servidores Ativos'!$D:$D,$D:$D,'BD Qtde Servidores Ativos'!E:E)</f>
        <v>22</v>
      </c>
      <c r="Z56" s="7">
        <f>SUMIF('BD Qtde Servidores Ativos'!$D:$D,$D:$D,'BD Qtde Servidores Ativos'!F:F)</f>
        <v>0</v>
      </c>
      <c r="AA56" s="7">
        <f>SUMIF('BD Qtde Servidores Ativos'!$D:$D,$D:$D,'BD Qtde Servidores Ativos'!G:G)</f>
        <v>0</v>
      </c>
      <c r="AB56" s="7">
        <f>SUMIF('BD Qtde Servidores Ativos'!$D:$D,$D:$D,'BD Qtde Servidores Ativos'!H:H)</f>
        <v>5</v>
      </c>
      <c r="AC56" s="7">
        <f>SUMIF('BD Qtde Servidores Ativos'!$D:$D,$D:$D,'BD Qtde Servidores Ativos'!I:I)</f>
        <v>20</v>
      </c>
      <c r="AD56" s="7">
        <f>SUMIF('BD Qtde Servidores Ativos'!$D:$D,$D:$D,'BD Qtde Servidores Ativos'!J:J)</f>
        <v>9</v>
      </c>
      <c r="AE56" s="7">
        <f>SUMIF('BD Qtde Servidores Ativos'!$D:$D,$D:$D,'BD Qtde Servidores Ativos'!K:K)</f>
        <v>6</v>
      </c>
      <c r="AF56" s="7">
        <f>SUMIF('BD Qtde Servidores Ativos'!$D:$D,$D:$D,'BD Qtde Servidores Ativos'!L:L)</f>
        <v>1</v>
      </c>
      <c r="AG56" s="24">
        <f t="shared" si="12"/>
        <v>63</v>
      </c>
      <c r="AH56" s="25"/>
      <c r="AI56" s="25"/>
      <c r="AJ56" s="7">
        <f>SUMIF('BD Qtde Servidores Aposentados '!$D:$D,$D:$D,'BD Qtde Servidores Aposentados '!E:E)</f>
        <v>149</v>
      </c>
      <c r="AK56" s="7">
        <f>SUMIF('BD Qtde Servidores Aposentados '!$D:$D,$D:$D,'BD Qtde Servidores Aposentados '!F:F)</f>
        <v>2</v>
      </c>
      <c r="AL56" s="7">
        <f>SUMIF('BD Qtde Servidores Aposentados '!$D:$D,$D:$D,'BD Qtde Servidores Aposentados '!G:G)</f>
        <v>3</v>
      </c>
      <c r="AM56" s="7">
        <f>SUMIF('BD Qtde Servidores Aposentados '!$D:$D,$D:$D,'BD Qtde Servidores Aposentados '!H:H)</f>
        <v>10</v>
      </c>
      <c r="AN56" s="7">
        <f>SUMIF('BD Qtde Servidores Aposentados '!$D:$D,$D:$D,'BD Qtde Servidores Aposentados '!I:I)</f>
        <v>9</v>
      </c>
      <c r="AO56" s="7">
        <f>SUMIF('BD Qtde Servidores Aposentados '!$D:$D,$D:$D,'BD Qtde Servidores Aposentados '!J:J)</f>
        <v>1</v>
      </c>
      <c r="AP56" s="7">
        <f>SUMIF('BD Qtde Servidores Aposentados '!$D:$D,$D:$D,'BD Qtde Servidores Aposentados '!K:K)</f>
        <v>0</v>
      </c>
      <c r="AQ56" s="7">
        <f>SUMIF('BD Qtde Servidores Aposentados '!$D:$D,$D:$D,'BD Qtde Servidores Aposentados '!L:L)</f>
        <v>0</v>
      </c>
      <c r="AR56" s="24">
        <f t="shared" si="13"/>
        <v>174</v>
      </c>
      <c r="AS56" s="26"/>
      <c r="AT56" s="26"/>
      <c r="AU56" s="27">
        <f t="shared" ref="AU56:BB56" si="170">Y56*F56</f>
        <v>52315.672797992338</v>
      </c>
      <c r="AV56" s="27">
        <f t="shared" si="170"/>
        <v>0</v>
      </c>
      <c r="AW56" s="27">
        <f t="shared" si="170"/>
        <v>0</v>
      </c>
      <c r="AX56" s="27">
        <f t="shared" si="170"/>
        <v>14267.910763088819</v>
      </c>
      <c r="AY56" s="27">
        <f t="shared" si="170"/>
        <v>59449.628179536747</v>
      </c>
      <c r="AZ56" s="27">
        <f t="shared" si="170"/>
        <v>27822.425988023198</v>
      </c>
      <c r="BA56" s="27">
        <f t="shared" si="170"/>
        <v>21687.224359895008</v>
      </c>
      <c r="BB56" s="27">
        <f t="shared" si="170"/>
        <v>4161.4739725675727</v>
      </c>
      <c r="BC56" s="28">
        <f t="shared" si="15"/>
        <v>179704.33606110368</v>
      </c>
      <c r="BF56" s="26"/>
      <c r="BG56" s="27">
        <f t="shared" ref="BG56:BN56" si="171">F56*AJ56</f>
        <v>354319.78395003901</v>
      </c>
      <c r="BH56" s="27">
        <f t="shared" si="171"/>
        <v>5231.5672797992347</v>
      </c>
      <c r="BI56" s="27">
        <f t="shared" si="171"/>
        <v>8204.0486887760708</v>
      </c>
      <c r="BJ56" s="27">
        <f t="shared" si="171"/>
        <v>28535.821526177639</v>
      </c>
      <c r="BK56" s="27">
        <f t="shared" si="171"/>
        <v>26752.332680791536</v>
      </c>
      <c r="BL56" s="27">
        <f t="shared" si="171"/>
        <v>3091.3806653359111</v>
      </c>
      <c r="BM56" s="27">
        <f t="shared" si="171"/>
        <v>0</v>
      </c>
      <c r="BN56" s="27">
        <f t="shared" si="171"/>
        <v>0</v>
      </c>
      <c r="BO56" s="28">
        <f t="shared" si="17"/>
        <v>426134.93479091948</v>
      </c>
      <c r="BS56" s="12">
        <f t="shared" si="33"/>
        <v>69135.972751979061</v>
      </c>
      <c r="BT56" s="12">
        <f t="shared" ref="BT56:BZ56" si="172">Z56*Q56</f>
        <v>0</v>
      </c>
      <c r="BU56" s="12">
        <f t="shared" si="172"/>
        <v>0</v>
      </c>
      <c r="BV56" s="12">
        <f t="shared" si="172"/>
        <v>18855.265295994286</v>
      </c>
      <c r="BW56" s="12">
        <f t="shared" si="172"/>
        <v>78563.605399976208</v>
      </c>
      <c r="BX56" s="12">
        <f t="shared" si="172"/>
        <v>36767.767327188863</v>
      </c>
      <c r="BY56" s="12">
        <f t="shared" si="172"/>
        <v>28660.003249911319</v>
      </c>
      <c r="BZ56" s="12">
        <f t="shared" si="172"/>
        <v>5499.4523779983338</v>
      </c>
      <c r="CA56" s="29">
        <f t="shared" si="19"/>
        <v>237482.06640304808</v>
      </c>
      <c r="CB56" s="184">
        <f t="shared" si="35"/>
        <v>9261.8005897188759</v>
      </c>
      <c r="CC56" s="9"/>
      <c r="CD56" s="12">
        <f>(Y56*'Quadro Resumo'!$L$9)*($O$109*15%)</f>
        <v>7363.5720660413472</v>
      </c>
      <c r="CE56" s="12">
        <f>(Z56*'Quadro Resumo'!$L$9)*($O$109*15%)</f>
        <v>0</v>
      </c>
      <c r="CF56" s="12">
        <f>(AA56*'Quadro Resumo'!$L$9)*($O$109*10%)</f>
        <v>0</v>
      </c>
      <c r="CG56" s="12">
        <f>(AB56*'Quadro Resumo'!$L$9)*($O$109*5%)</f>
        <v>557.84636863949606</v>
      </c>
      <c r="CH56" s="12">
        <f>(AC56*'Quadro Resumo'!$L$9)*($O$109*5%)</f>
        <v>2231.3854745579843</v>
      </c>
      <c r="CI56" s="12">
        <f>(AD56*'Quadro Resumo'!$L$9)*(O56*22%)</f>
        <v>1244.4475095356231</v>
      </c>
      <c r="CJ56" s="12">
        <f>(AE56*'Quadro Resumo'!$L$9)*(O56*23%)</f>
        <v>867.3422036157375</v>
      </c>
      <c r="CK56" s="12">
        <v>0</v>
      </c>
      <c r="CL56" s="29">
        <f t="shared" si="20"/>
        <v>12264.593622390188</v>
      </c>
      <c r="CM56" s="9"/>
      <c r="CN56" s="9"/>
      <c r="CO56" s="12">
        <f t="shared" si="21"/>
        <v>468239.08818385814</v>
      </c>
      <c r="CP56" s="12">
        <f t="shared" si="135"/>
        <v>6913.5972751979061</v>
      </c>
      <c r="CQ56" s="12">
        <f t="shared" si="136"/>
        <v>10841.777545196714</v>
      </c>
      <c r="CR56" s="12">
        <f t="shared" si="137"/>
        <v>37710.530591988572</v>
      </c>
      <c r="CS56" s="12">
        <f t="shared" si="138"/>
        <v>35353.622429989293</v>
      </c>
      <c r="CT56" s="12">
        <f t="shared" si="139"/>
        <v>4085.3074807987628</v>
      </c>
      <c r="CU56" s="12">
        <f t="shared" si="140"/>
        <v>0</v>
      </c>
      <c r="CV56" s="12">
        <f t="shared" si="141"/>
        <v>0</v>
      </c>
      <c r="CW56" s="29">
        <f t="shared" si="29"/>
        <v>563143.92350702942</v>
      </c>
      <c r="CX56" s="9"/>
      <c r="CY56" s="9"/>
      <c r="CZ56" s="9"/>
      <c r="DA56" s="9"/>
      <c r="DB56" s="9"/>
      <c r="DC56" s="30"/>
      <c r="DD56" s="30"/>
    </row>
    <row r="57" spans="2:108" ht="15.75" customHeight="1" x14ac:dyDescent="0.3">
      <c r="B57" s="464"/>
      <c r="C57" s="7" t="s">
        <v>14</v>
      </c>
      <c r="D57" s="7" t="str">
        <f t="shared" si="158"/>
        <v>CP5</v>
      </c>
      <c r="E57" s="7">
        <v>5</v>
      </c>
      <c r="F57" s="8">
        <f t="shared" si="162"/>
        <v>2470.7265471415471</v>
      </c>
      <c r="G57" s="12">
        <f t="shared" si="2"/>
        <v>2717.799201855702</v>
      </c>
      <c r="H57" s="12">
        <f t="shared" si="3"/>
        <v>2841.335529212779</v>
      </c>
      <c r="I57" s="12">
        <f t="shared" si="4"/>
        <v>2964.8718565698564</v>
      </c>
      <c r="J57" s="12">
        <f t="shared" si="5"/>
        <v>3088.4081839269338</v>
      </c>
      <c r="K57" s="12">
        <f t="shared" si="6"/>
        <v>3211.9445112840112</v>
      </c>
      <c r="L57" s="12">
        <f t="shared" si="7"/>
        <v>3755.5043516551518</v>
      </c>
      <c r="M57" s="12">
        <f t="shared" si="8"/>
        <v>4323.7714574977072</v>
      </c>
      <c r="O57" s="8">
        <f t="shared" si="163"/>
        <v>3265.1034404230104</v>
      </c>
      <c r="P57" s="23">
        <f t="shared" si="9"/>
        <v>0.32151550490300118</v>
      </c>
      <c r="Q57" s="12">
        <f t="shared" si="142"/>
        <v>3591.6137844653117</v>
      </c>
      <c r="R57" s="12">
        <f t="shared" si="142"/>
        <v>3754.8689564864617</v>
      </c>
      <c r="S57" s="12">
        <f t="shared" si="142"/>
        <v>3918.1241285076121</v>
      </c>
      <c r="T57" s="12">
        <f t="shared" si="142"/>
        <v>4081.379300528763</v>
      </c>
      <c r="U57" s="12">
        <f t="shared" si="142"/>
        <v>4244.6344725499139</v>
      </c>
      <c r="V57" s="12">
        <f t="shared" si="142"/>
        <v>4962.9572294429763</v>
      </c>
      <c r="W57" s="12">
        <f t="shared" si="142"/>
        <v>5713.9310207402687</v>
      </c>
      <c r="Y57" s="7">
        <f>SUMIF('BD Qtde Servidores Ativos'!$D:$D,$D:$D,'BD Qtde Servidores Ativos'!E:E)</f>
        <v>47</v>
      </c>
      <c r="Z57" s="7">
        <f>SUMIF('BD Qtde Servidores Ativos'!$D:$D,$D:$D,'BD Qtde Servidores Ativos'!F:F)</f>
        <v>4</v>
      </c>
      <c r="AA57" s="7">
        <f>SUMIF('BD Qtde Servidores Ativos'!$D:$D,$D:$D,'BD Qtde Servidores Ativos'!G:G)</f>
        <v>0</v>
      </c>
      <c r="AB57" s="7">
        <f>SUMIF('BD Qtde Servidores Ativos'!$D:$D,$D:$D,'BD Qtde Servidores Ativos'!H:H)</f>
        <v>20</v>
      </c>
      <c r="AC57" s="7">
        <f>SUMIF('BD Qtde Servidores Ativos'!$D:$D,$D:$D,'BD Qtde Servidores Ativos'!I:I)</f>
        <v>44</v>
      </c>
      <c r="AD57" s="7">
        <f>SUMIF('BD Qtde Servidores Ativos'!$D:$D,$D:$D,'BD Qtde Servidores Ativos'!J:J)</f>
        <v>56</v>
      </c>
      <c r="AE57" s="7">
        <f>SUMIF('BD Qtde Servidores Ativos'!$D:$D,$D:$D,'BD Qtde Servidores Ativos'!K:K)</f>
        <v>12</v>
      </c>
      <c r="AF57" s="7">
        <f>SUMIF('BD Qtde Servidores Ativos'!$D:$D,$D:$D,'BD Qtde Servidores Ativos'!L:L)</f>
        <v>1</v>
      </c>
      <c r="AG57" s="24">
        <f t="shared" si="12"/>
        <v>184</v>
      </c>
      <c r="AH57" s="25"/>
      <c r="AI57" s="25"/>
      <c r="AJ57" s="7">
        <f>SUMIF('BD Qtde Servidores Aposentados '!$D:$D,$D:$D,'BD Qtde Servidores Aposentados '!E:E)</f>
        <v>263</v>
      </c>
      <c r="AK57" s="7">
        <f>SUMIF('BD Qtde Servidores Aposentados '!$D:$D,$D:$D,'BD Qtde Servidores Aposentados '!F:F)</f>
        <v>4</v>
      </c>
      <c r="AL57" s="7">
        <f>SUMIF('BD Qtde Servidores Aposentados '!$D:$D,$D:$D,'BD Qtde Servidores Aposentados '!G:G)</f>
        <v>4</v>
      </c>
      <c r="AM57" s="7">
        <f>SUMIF('BD Qtde Servidores Aposentados '!$D:$D,$D:$D,'BD Qtde Servidores Aposentados '!H:H)</f>
        <v>11</v>
      </c>
      <c r="AN57" s="7">
        <f>SUMIF('BD Qtde Servidores Aposentados '!$D:$D,$D:$D,'BD Qtde Servidores Aposentados '!I:I)</f>
        <v>8</v>
      </c>
      <c r="AO57" s="7">
        <f>SUMIF('BD Qtde Servidores Aposentados '!$D:$D,$D:$D,'BD Qtde Servidores Aposentados '!J:J)</f>
        <v>1</v>
      </c>
      <c r="AP57" s="7">
        <f>SUMIF('BD Qtde Servidores Aposentados '!$D:$D,$D:$D,'BD Qtde Servidores Aposentados '!K:K)</f>
        <v>0</v>
      </c>
      <c r="AQ57" s="7">
        <f>SUMIF('BD Qtde Servidores Aposentados '!$D:$D,$D:$D,'BD Qtde Servidores Aposentados '!L:L)</f>
        <v>0</v>
      </c>
      <c r="AR57" s="24">
        <f t="shared" si="13"/>
        <v>291</v>
      </c>
      <c r="AS57" s="26"/>
      <c r="AT57" s="26"/>
      <c r="AU57" s="27">
        <f t="shared" ref="AU57:BB57" si="173">Y57*F57</f>
        <v>116124.14771565271</v>
      </c>
      <c r="AV57" s="27">
        <f t="shared" si="173"/>
        <v>10871.196807422808</v>
      </c>
      <c r="AW57" s="27">
        <f t="shared" si="173"/>
        <v>0</v>
      </c>
      <c r="AX57" s="27">
        <f t="shared" si="173"/>
        <v>59297.437131397128</v>
      </c>
      <c r="AY57" s="27">
        <f t="shared" si="173"/>
        <v>135889.9600927851</v>
      </c>
      <c r="AZ57" s="27">
        <f t="shared" si="173"/>
        <v>179868.89263190463</v>
      </c>
      <c r="BA57" s="27">
        <f t="shared" si="173"/>
        <v>45066.05221986182</v>
      </c>
      <c r="BB57" s="27">
        <f t="shared" si="173"/>
        <v>4323.7714574977072</v>
      </c>
      <c r="BC57" s="28">
        <f t="shared" si="15"/>
        <v>551441.45805652195</v>
      </c>
      <c r="BF57" s="26"/>
      <c r="BG57" s="27">
        <f t="shared" ref="BG57:BN57" si="174">F57*AJ57</f>
        <v>649801.08189822687</v>
      </c>
      <c r="BH57" s="27">
        <f t="shared" si="174"/>
        <v>10871.196807422808</v>
      </c>
      <c r="BI57" s="27">
        <f t="shared" si="174"/>
        <v>11365.342116851116</v>
      </c>
      <c r="BJ57" s="27">
        <f t="shared" si="174"/>
        <v>32613.590422268418</v>
      </c>
      <c r="BK57" s="27">
        <f t="shared" si="174"/>
        <v>24707.265471415471</v>
      </c>
      <c r="BL57" s="27">
        <f t="shared" si="174"/>
        <v>3211.9445112840112</v>
      </c>
      <c r="BM57" s="27">
        <f t="shared" si="174"/>
        <v>0</v>
      </c>
      <c r="BN57" s="27">
        <f t="shared" si="174"/>
        <v>0</v>
      </c>
      <c r="BO57" s="28">
        <f t="shared" si="17"/>
        <v>732570.42122746864</v>
      </c>
      <c r="BS57" s="12">
        <f t="shared" si="33"/>
        <v>153459.8616998815</v>
      </c>
      <c r="BT57" s="12">
        <f t="shared" ref="BT57:BZ57" si="175">Z57*Q57</f>
        <v>14366.455137861247</v>
      </c>
      <c r="BU57" s="12">
        <f t="shared" si="175"/>
        <v>0</v>
      </c>
      <c r="BV57" s="12">
        <f t="shared" si="175"/>
        <v>78362.482570152235</v>
      </c>
      <c r="BW57" s="12">
        <f t="shared" si="175"/>
        <v>179580.68922326557</v>
      </c>
      <c r="BX57" s="12">
        <f t="shared" si="175"/>
        <v>237699.53046279517</v>
      </c>
      <c r="BY57" s="12">
        <f t="shared" si="175"/>
        <v>59555.486753315716</v>
      </c>
      <c r="BZ57" s="12">
        <f t="shared" si="175"/>
        <v>5713.9310207402687</v>
      </c>
      <c r="CA57" s="29">
        <f t="shared" si="19"/>
        <v>728738.43686801172</v>
      </c>
      <c r="CB57" s="184">
        <f t="shared" si="35"/>
        <v>28420.799037852456</v>
      </c>
      <c r="CC57" s="9"/>
      <c r="CD57" s="12">
        <f>(Y57*'Quadro Resumo'!$L$9)*($O$109*15%)</f>
        <v>15731.267595633786</v>
      </c>
      <c r="CE57" s="12">
        <f>(Z57*'Quadro Resumo'!$L$9)*($O$109*15%)</f>
        <v>1338.8312847347904</v>
      </c>
      <c r="CF57" s="12">
        <f>(AA57*'Quadro Resumo'!$L$9)*($O$109*10%)</f>
        <v>0</v>
      </c>
      <c r="CG57" s="12">
        <f>(AB57*'Quadro Resumo'!$L$9)*($O$109*5%)</f>
        <v>2231.3854745579843</v>
      </c>
      <c r="CH57" s="12">
        <f>(AC57*'Quadro Resumo'!$L$9)*($O$109*5%)</f>
        <v>4909.048044027566</v>
      </c>
      <c r="CI57" s="12">
        <f>(AD57*'Quadro Resumo'!$L$9)*(O57*22%)</f>
        <v>8045.2148772022983</v>
      </c>
      <c r="CJ57" s="12">
        <f>(AE57*'Quadro Resumo'!$L$9)*(O57*23%)</f>
        <v>1802.3370991135021</v>
      </c>
      <c r="CK57" s="12">
        <v>0</v>
      </c>
      <c r="CL57" s="29">
        <f t="shared" si="20"/>
        <v>34058.084375269929</v>
      </c>
      <c r="CM57" s="9"/>
      <c r="CN57" s="9"/>
      <c r="CO57" s="12">
        <f t="shared" si="21"/>
        <v>858722.20483125176</v>
      </c>
      <c r="CP57" s="12">
        <f t="shared" si="135"/>
        <v>14366.455137861247</v>
      </c>
      <c r="CQ57" s="12">
        <f t="shared" si="136"/>
        <v>15019.475825945847</v>
      </c>
      <c r="CR57" s="12">
        <f t="shared" si="137"/>
        <v>43099.365413583735</v>
      </c>
      <c r="CS57" s="12">
        <f t="shared" si="138"/>
        <v>32651.034404230104</v>
      </c>
      <c r="CT57" s="12">
        <f t="shared" si="139"/>
        <v>4244.6344725499139</v>
      </c>
      <c r="CU57" s="12">
        <f t="shared" si="140"/>
        <v>0</v>
      </c>
      <c r="CV57" s="12">
        <f t="shared" si="141"/>
        <v>0</v>
      </c>
      <c r="CW57" s="29">
        <f t="shared" si="29"/>
        <v>968103.17008542246</v>
      </c>
      <c r="CX57" s="9"/>
      <c r="CY57" s="9"/>
      <c r="CZ57" s="9"/>
      <c r="DA57" s="9"/>
      <c r="DB57" s="9"/>
      <c r="DC57" s="30"/>
      <c r="DD57" s="30"/>
    </row>
    <row r="58" spans="2:108" ht="15.75" customHeight="1" x14ac:dyDescent="0.3">
      <c r="B58" s="464"/>
      <c r="C58" s="7" t="s">
        <v>14</v>
      </c>
      <c r="D58" s="7" t="str">
        <f t="shared" si="158"/>
        <v>CP6</v>
      </c>
      <c r="E58" s="7">
        <v>6</v>
      </c>
      <c r="F58" s="8">
        <f t="shared" si="162"/>
        <v>2567.0848824800673</v>
      </c>
      <c r="G58" s="12">
        <f t="shared" si="2"/>
        <v>2823.7933707280745</v>
      </c>
      <c r="H58" s="12">
        <f t="shared" si="3"/>
        <v>2952.1476148520774</v>
      </c>
      <c r="I58" s="12">
        <f t="shared" si="4"/>
        <v>3080.5018589760807</v>
      </c>
      <c r="J58" s="12">
        <f t="shared" si="5"/>
        <v>3208.8561031000841</v>
      </c>
      <c r="K58" s="12">
        <f t="shared" si="6"/>
        <v>3337.2103472240879</v>
      </c>
      <c r="L58" s="12">
        <f t="shared" si="7"/>
        <v>3901.9690213697022</v>
      </c>
      <c r="M58" s="12">
        <f t="shared" si="8"/>
        <v>4492.398544340118</v>
      </c>
      <c r="O58" s="8">
        <f t="shared" si="163"/>
        <v>3392.4424745995075</v>
      </c>
      <c r="P58" s="23">
        <f t="shared" si="9"/>
        <v>0.32151550490300118</v>
      </c>
      <c r="Q58" s="12">
        <f t="shared" si="142"/>
        <v>3731.6867220594586</v>
      </c>
      <c r="R58" s="12">
        <f t="shared" si="142"/>
        <v>3901.3088457894332</v>
      </c>
      <c r="S58" s="12">
        <f t="shared" si="142"/>
        <v>4070.9309695194088</v>
      </c>
      <c r="T58" s="12">
        <f t="shared" si="142"/>
        <v>4240.5530932493839</v>
      </c>
      <c r="U58" s="12">
        <f t="shared" si="142"/>
        <v>4410.1752169793599</v>
      </c>
      <c r="V58" s="12">
        <f t="shared" si="142"/>
        <v>5156.5125613912514</v>
      </c>
      <c r="W58" s="12">
        <f t="shared" si="142"/>
        <v>5936.7743305491385</v>
      </c>
      <c r="Y58" s="7">
        <f>SUMIF('BD Qtde Servidores Ativos'!$D:$D,$D:$D,'BD Qtde Servidores Ativos'!E:E)</f>
        <v>63</v>
      </c>
      <c r="Z58" s="7">
        <f>SUMIF('BD Qtde Servidores Ativos'!$D:$D,$D:$D,'BD Qtde Servidores Ativos'!F:F)</f>
        <v>2</v>
      </c>
      <c r="AA58" s="7">
        <f>SUMIF('BD Qtde Servidores Ativos'!$D:$D,$D:$D,'BD Qtde Servidores Ativos'!G:G)</f>
        <v>0</v>
      </c>
      <c r="AB58" s="7">
        <f>SUMIF('BD Qtde Servidores Ativos'!$D:$D,$D:$D,'BD Qtde Servidores Ativos'!H:H)</f>
        <v>32</v>
      </c>
      <c r="AC58" s="7">
        <f>SUMIF('BD Qtde Servidores Ativos'!$D:$D,$D:$D,'BD Qtde Servidores Ativos'!I:I)</f>
        <v>84</v>
      </c>
      <c r="AD58" s="7">
        <f>SUMIF('BD Qtde Servidores Ativos'!$D:$D,$D:$D,'BD Qtde Servidores Ativos'!J:J)</f>
        <v>74</v>
      </c>
      <c r="AE58" s="7">
        <f>SUMIF('BD Qtde Servidores Ativos'!$D:$D,$D:$D,'BD Qtde Servidores Ativos'!K:K)</f>
        <v>13</v>
      </c>
      <c r="AF58" s="7">
        <f>SUMIF('BD Qtde Servidores Ativos'!$D:$D,$D:$D,'BD Qtde Servidores Ativos'!L:L)</f>
        <v>2</v>
      </c>
      <c r="AG58" s="24">
        <f t="shared" si="12"/>
        <v>270</v>
      </c>
      <c r="AH58" s="25"/>
      <c r="AI58" s="25"/>
      <c r="AJ58" s="7">
        <f>SUMIF('BD Qtde Servidores Aposentados '!$D:$D,$D:$D,'BD Qtde Servidores Aposentados '!E:E)</f>
        <v>330</v>
      </c>
      <c r="AK58" s="7">
        <f>SUMIF('BD Qtde Servidores Aposentados '!$D:$D,$D:$D,'BD Qtde Servidores Aposentados '!F:F)</f>
        <v>4</v>
      </c>
      <c r="AL58" s="7">
        <f>SUMIF('BD Qtde Servidores Aposentados '!$D:$D,$D:$D,'BD Qtde Servidores Aposentados '!G:G)</f>
        <v>9</v>
      </c>
      <c r="AM58" s="7">
        <f>SUMIF('BD Qtde Servidores Aposentados '!$D:$D,$D:$D,'BD Qtde Servidores Aposentados '!H:H)</f>
        <v>22</v>
      </c>
      <c r="AN58" s="7">
        <f>SUMIF('BD Qtde Servidores Aposentados '!$D:$D,$D:$D,'BD Qtde Servidores Aposentados '!I:I)</f>
        <v>6</v>
      </c>
      <c r="AO58" s="7">
        <f>SUMIF('BD Qtde Servidores Aposentados '!$D:$D,$D:$D,'BD Qtde Servidores Aposentados '!J:J)</f>
        <v>1</v>
      </c>
      <c r="AP58" s="7">
        <f>SUMIF('BD Qtde Servidores Aposentados '!$D:$D,$D:$D,'BD Qtde Servidores Aposentados '!K:K)</f>
        <v>0</v>
      </c>
      <c r="AQ58" s="7">
        <f>SUMIF('BD Qtde Servidores Aposentados '!$D:$D,$D:$D,'BD Qtde Servidores Aposentados '!L:L)</f>
        <v>0</v>
      </c>
      <c r="AR58" s="24">
        <f t="shared" si="13"/>
        <v>372</v>
      </c>
      <c r="AS58" s="26"/>
      <c r="AT58" s="26"/>
      <c r="AU58" s="27">
        <f t="shared" ref="AU58:BB58" si="176">Y58*F58</f>
        <v>161726.34759624425</v>
      </c>
      <c r="AV58" s="27">
        <f t="shared" si="176"/>
        <v>5647.586741456149</v>
      </c>
      <c r="AW58" s="27">
        <f t="shared" si="176"/>
        <v>0</v>
      </c>
      <c r="AX58" s="27">
        <f t="shared" si="176"/>
        <v>98576.059487234583</v>
      </c>
      <c r="AY58" s="27">
        <f t="shared" si="176"/>
        <v>269543.91266040708</v>
      </c>
      <c r="AZ58" s="27">
        <f t="shared" si="176"/>
        <v>246953.5656945825</v>
      </c>
      <c r="BA58" s="27">
        <f t="shared" si="176"/>
        <v>50725.597277806126</v>
      </c>
      <c r="BB58" s="27">
        <f t="shared" si="176"/>
        <v>8984.7970886802359</v>
      </c>
      <c r="BC58" s="28">
        <f t="shared" si="15"/>
        <v>842157.86654641095</v>
      </c>
      <c r="BF58" s="26"/>
      <c r="BG58" s="27">
        <f t="shared" ref="BG58:BN58" si="177">F58*AJ58</f>
        <v>847138.01121842221</v>
      </c>
      <c r="BH58" s="27">
        <f t="shared" si="177"/>
        <v>11295.173482912298</v>
      </c>
      <c r="BI58" s="27">
        <f t="shared" si="177"/>
        <v>26569.328533668697</v>
      </c>
      <c r="BJ58" s="27">
        <f t="shared" si="177"/>
        <v>67771.04089747378</v>
      </c>
      <c r="BK58" s="27">
        <f t="shared" si="177"/>
        <v>19253.136618600503</v>
      </c>
      <c r="BL58" s="27">
        <f t="shared" si="177"/>
        <v>3337.2103472240879</v>
      </c>
      <c r="BM58" s="27">
        <f t="shared" si="177"/>
        <v>0</v>
      </c>
      <c r="BN58" s="27">
        <f t="shared" si="177"/>
        <v>0</v>
      </c>
      <c r="BO58" s="28">
        <f t="shared" si="17"/>
        <v>975363.90109830152</v>
      </c>
      <c r="BS58" s="12">
        <f t="shared" si="33"/>
        <v>213723.87589976896</v>
      </c>
      <c r="BT58" s="12">
        <f t="shared" ref="BT58:BZ58" si="178">Z58*Q58</f>
        <v>7463.3734441189172</v>
      </c>
      <c r="BU58" s="12">
        <f t="shared" si="178"/>
        <v>0</v>
      </c>
      <c r="BV58" s="12">
        <f t="shared" si="178"/>
        <v>130269.79102462108</v>
      </c>
      <c r="BW58" s="12">
        <f t="shared" si="178"/>
        <v>356206.45983294823</v>
      </c>
      <c r="BX58" s="12">
        <f t="shared" si="178"/>
        <v>326352.96605647262</v>
      </c>
      <c r="BY58" s="12">
        <f t="shared" si="178"/>
        <v>67034.663298086263</v>
      </c>
      <c r="BZ58" s="12">
        <f t="shared" si="178"/>
        <v>11873.548661098277</v>
      </c>
      <c r="CA58" s="29">
        <f t="shared" si="19"/>
        <v>1112924.6782171144</v>
      </c>
      <c r="CB58" s="184">
        <f t="shared" si="35"/>
        <v>43404.062450467463</v>
      </c>
      <c r="CC58" s="9"/>
      <c r="CD58" s="12">
        <f>(Y58*'Quadro Resumo'!$L$9)*($O$109*15%)</f>
        <v>21086.592734572951</v>
      </c>
      <c r="CE58" s="12">
        <f>(Z58*'Quadro Resumo'!$L$9)*($O$109*15%)</f>
        <v>669.41564236739521</v>
      </c>
      <c r="CF58" s="12">
        <f>(AA58*'Quadro Resumo'!$L$9)*($O$109*10%)</f>
        <v>0</v>
      </c>
      <c r="CG58" s="12">
        <f>(AB58*'Quadro Resumo'!$L$9)*($O$109*5%)</f>
        <v>3570.2167592927749</v>
      </c>
      <c r="CH58" s="12">
        <f>(AC58*'Quadro Resumo'!$L$9)*($O$109*5%)</f>
        <v>9371.8189931435336</v>
      </c>
      <c r="CI58" s="12">
        <f>(AD58*'Quadro Resumo'!$L$9)*(O58*22%)</f>
        <v>11045.792697295998</v>
      </c>
      <c r="CJ58" s="12">
        <f>(AE58*'Quadro Resumo'!$L$9)*(O58*23%)</f>
        <v>2028.6805998105056</v>
      </c>
      <c r="CK58" s="12">
        <v>0</v>
      </c>
      <c r="CL58" s="29">
        <f t="shared" si="20"/>
        <v>47772.517426483158</v>
      </c>
      <c r="CM58" s="9"/>
      <c r="CN58" s="9"/>
      <c r="CO58" s="12">
        <f t="shared" si="21"/>
        <v>1119506.0166178374</v>
      </c>
      <c r="CP58" s="12">
        <f t="shared" si="135"/>
        <v>14926.746888237834</v>
      </c>
      <c r="CQ58" s="12">
        <f t="shared" si="136"/>
        <v>35111.779612104896</v>
      </c>
      <c r="CR58" s="12">
        <f t="shared" si="137"/>
        <v>89560.481329426999</v>
      </c>
      <c r="CS58" s="12">
        <f t="shared" si="138"/>
        <v>25443.318559496303</v>
      </c>
      <c r="CT58" s="12">
        <f t="shared" si="139"/>
        <v>4410.1752169793599</v>
      </c>
      <c r="CU58" s="12">
        <f t="shared" si="140"/>
        <v>0</v>
      </c>
      <c r="CV58" s="12">
        <f t="shared" si="141"/>
        <v>0</v>
      </c>
      <c r="CW58" s="29">
        <f t="shared" si="29"/>
        <v>1288958.5182240827</v>
      </c>
      <c r="CX58" s="9"/>
      <c r="CY58" s="9"/>
      <c r="CZ58" s="9"/>
      <c r="DA58" s="9"/>
      <c r="DB58" s="9"/>
      <c r="DC58" s="30"/>
      <c r="DD58" s="30"/>
    </row>
    <row r="59" spans="2:108" ht="15.75" customHeight="1" x14ac:dyDescent="0.3">
      <c r="B59" s="464"/>
      <c r="C59" s="7" t="s">
        <v>14</v>
      </c>
      <c r="D59" s="7" t="str">
        <f t="shared" si="158"/>
        <v>CP7</v>
      </c>
      <c r="E59" s="7">
        <v>7</v>
      </c>
      <c r="F59" s="8">
        <f t="shared" si="162"/>
        <v>2667.20119289679</v>
      </c>
      <c r="G59" s="12">
        <f t="shared" si="2"/>
        <v>2933.9213121864691</v>
      </c>
      <c r="H59" s="12">
        <f t="shared" si="3"/>
        <v>3067.2813718313082</v>
      </c>
      <c r="I59" s="12">
        <f t="shared" si="4"/>
        <v>3200.6414314761478</v>
      </c>
      <c r="J59" s="12">
        <f t="shared" si="5"/>
        <v>3334.0014911209873</v>
      </c>
      <c r="K59" s="12">
        <f t="shared" si="6"/>
        <v>3467.3615507658269</v>
      </c>
      <c r="L59" s="12">
        <f t="shared" si="7"/>
        <v>4054.1458132031207</v>
      </c>
      <c r="M59" s="12">
        <f t="shared" si="8"/>
        <v>4667.6020875693821</v>
      </c>
      <c r="O59" s="8">
        <f t="shared" si="163"/>
        <v>3524.7477311088878</v>
      </c>
      <c r="P59" s="23">
        <f t="shared" si="9"/>
        <v>0.32151550490300096</v>
      </c>
      <c r="Q59" s="12">
        <f t="shared" si="142"/>
        <v>3877.222504219777</v>
      </c>
      <c r="R59" s="12">
        <f t="shared" si="142"/>
        <v>4053.4598907752206</v>
      </c>
      <c r="S59" s="12">
        <f t="shared" si="142"/>
        <v>4229.6972773306652</v>
      </c>
      <c r="T59" s="12">
        <f t="shared" si="142"/>
        <v>4405.9346638861098</v>
      </c>
      <c r="U59" s="12">
        <f t="shared" si="142"/>
        <v>4582.1720504415543</v>
      </c>
      <c r="V59" s="12">
        <f t="shared" si="142"/>
        <v>5357.6165512855096</v>
      </c>
      <c r="W59" s="12">
        <f t="shared" si="142"/>
        <v>6168.3085294405537</v>
      </c>
      <c r="Y59" s="7">
        <f>SUMIF('BD Qtde Servidores Ativos'!$D:$D,$D:$D,'BD Qtde Servidores Ativos'!E:E)</f>
        <v>100</v>
      </c>
      <c r="Z59" s="7">
        <f>SUMIF('BD Qtde Servidores Ativos'!$D:$D,$D:$D,'BD Qtde Servidores Ativos'!F:F)</f>
        <v>3</v>
      </c>
      <c r="AA59" s="7">
        <f>SUMIF('BD Qtde Servidores Ativos'!$D:$D,$D:$D,'BD Qtde Servidores Ativos'!G:G)</f>
        <v>0</v>
      </c>
      <c r="AB59" s="7">
        <f>SUMIF('BD Qtde Servidores Ativos'!$D:$D,$D:$D,'BD Qtde Servidores Ativos'!H:H)</f>
        <v>62</v>
      </c>
      <c r="AC59" s="7">
        <f>SUMIF('BD Qtde Servidores Ativos'!$D:$D,$D:$D,'BD Qtde Servidores Ativos'!I:I)</f>
        <v>137</v>
      </c>
      <c r="AD59" s="7">
        <f>SUMIF('BD Qtde Servidores Ativos'!$D:$D,$D:$D,'BD Qtde Servidores Ativos'!J:J)</f>
        <v>233</v>
      </c>
      <c r="AE59" s="7">
        <f>SUMIF('BD Qtde Servidores Ativos'!$D:$D,$D:$D,'BD Qtde Servidores Ativos'!K:K)</f>
        <v>57</v>
      </c>
      <c r="AF59" s="7">
        <f>SUMIF('BD Qtde Servidores Ativos'!$D:$D,$D:$D,'BD Qtde Servidores Ativos'!L:L)</f>
        <v>12</v>
      </c>
      <c r="AG59" s="24">
        <f t="shared" si="12"/>
        <v>604</v>
      </c>
      <c r="AH59" s="25"/>
      <c r="AI59" s="25"/>
      <c r="AJ59" s="7">
        <f>SUMIF('BD Qtde Servidores Aposentados '!$D:$D,$D:$D,'BD Qtde Servidores Aposentados '!E:E)</f>
        <v>391</v>
      </c>
      <c r="AK59" s="7">
        <f>SUMIF('BD Qtde Servidores Aposentados '!$D:$D,$D:$D,'BD Qtde Servidores Aposentados '!F:F)</f>
        <v>13</v>
      </c>
      <c r="AL59" s="7">
        <f>SUMIF('BD Qtde Servidores Aposentados '!$D:$D,$D:$D,'BD Qtde Servidores Aposentados '!G:G)</f>
        <v>6</v>
      </c>
      <c r="AM59" s="7">
        <f>SUMIF('BD Qtde Servidores Aposentados '!$D:$D,$D:$D,'BD Qtde Servidores Aposentados '!H:H)</f>
        <v>25</v>
      </c>
      <c r="AN59" s="7">
        <f>SUMIF('BD Qtde Servidores Aposentados '!$D:$D,$D:$D,'BD Qtde Servidores Aposentados '!I:I)</f>
        <v>11</v>
      </c>
      <c r="AO59" s="7">
        <f>SUMIF('BD Qtde Servidores Aposentados '!$D:$D,$D:$D,'BD Qtde Servidores Aposentados '!J:J)</f>
        <v>4</v>
      </c>
      <c r="AP59" s="7">
        <f>SUMIF('BD Qtde Servidores Aposentados '!$D:$D,$D:$D,'BD Qtde Servidores Aposentados '!K:K)</f>
        <v>0</v>
      </c>
      <c r="AQ59" s="7">
        <f>SUMIF('BD Qtde Servidores Aposentados '!$D:$D,$D:$D,'BD Qtde Servidores Aposentados '!L:L)</f>
        <v>0</v>
      </c>
      <c r="AR59" s="24">
        <f t="shared" si="13"/>
        <v>450</v>
      </c>
      <c r="AS59" s="26"/>
      <c r="AT59" s="26"/>
      <c r="AU59" s="27">
        <f t="shared" ref="AU59:BB59" si="179">Y59*F59</f>
        <v>266720.11928967899</v>
      </c>
      <c r="AV59" s="27">
        <f t="shared" si="179"/>
        <v>8801.7639365594077</v>
      </c>
      <c r="AW59" s="27">
        <f t="shared" si="179"/>
        <v>0</v>
      </c>
      <c r="AX59" s="27">
        <f t="shared" si="179"/>
        <v>198439.76875152116</v>
      </c>
      <c r="AY59" s="27">
        <f t="shared" si="179"/>
        <v>456758.20428357529</v>
      </c>
      <c r="AZ59" s="27">
        <f t="shared" si="179"/>
        <v>807895.2413284377</v>
      </c>
      <c r="BA59" s="27">
        <f t="shared" si="179"/>
        <v>231086.31135257788</v>
      </c>
      <c r="BB59" s="27">
        <f t="shared" si="179"/>
        <v>56011.225050832581</v>
      </c>
      <c r="BC59" s="28">
        <f t="shared" si="15"/>
        <v>2025712.6339931833</v>
      </c>
      <c r="BF59" s="26"/>
      <c r="BG59" s="27">
        <f t="shared" ref="BG59:BN59" si="180">F59*AJ59</f>
        <v>1042875.6664226449</v>
      </c>
      <c r="BH59" s="27">
        <f t="shared" si="180"/>
        <v>38140.977058424098</v>
      </c>
      <c r="BI59" s="27">
        <f t="shared" si="180"/>
        <v>18403.688230987849</v>
      </c>
      <c r="BJ59" s="27">
        <f t="shared" si="180"/>
        <v>80016.035786903696</v>
      </c>
      <c r="BK59" s="27">
        <f t="shared" si="180"/>
        <v>36674.016402330861</v>
      </c>
      <c r="BL59" s="27">
        <f t="shared" si="180"/>
        <v>13869.446203063308</v>
      </c>
      <c r="BM59" s="27">
        <f t="shared" si="180"/>
        <v>0</v>
      </c>
      <c r="BN59" s="27">
        <f t="shared" si="180"/>
        <v>0</v>
      </c>
      <c r="BO59" s="28">
        <f t="shared" si="17"/>
        <v>1229979.8301043548</v>
      </c>
      <c r="BS59" s="12">
        <f t="shared" si="33"/>
        <v>352474.77311088878</v>
      </c>
      <c r="BT59" s="12">
        <f t="shared" ref="BT59:BZ59" si="181">Z59*Q59</f>
        <v>11631.667512659331</v>
      </c>
      <c r="BU59" s="12">
        <f t="shared" si="181"/>
        <v>0</v>
      </c>
      <c r="BV59" s="12">
        <f t="shared" si="181"/>
        <v>262241.23119450122</v>
      </c>
      <c r="BW59" s="12">
        <f t="shared" si="181"/>
        <v>603613.04895239708</v>
      </c>
      <c r="BX59" s="12">
        <f t="shared" si="181"/>
        <v>1067646.0877528822</v>
      </c>
      <c r="BY59" s="12">
        <f t="shared" si="181"/>
        <v>305384.14342327404</v>
      </c>
      <c r="BZ59" s="12">
        <f t="shared" si="181"/>
        <v>74019.702353286644</v>
      </c>
      <c r="CA59" s="29">
        <f t="shared" si="19"/>
        <v>2677010.6542998897</v>
      </c>
      <c r="CB59" s="184">
        <f t="shared" si="35"/>
        <v>104403.4155176957</v>
      </c>
      <c r="CC59" s="9"/>
      <c r="CD59" s="12">
        <f>(Y59*'Quadro Resumo'!$L$9)*($O$109*15%)</f>
        <v>33470.78211836976</v>
      </c>
      <c r="CE59" s="12">
        <f>(Z59*'Quadro Resumo'!$L$9)*($O$109*15%)</f>
        <v>1004.1234635510929</v>
      </c>
      <c r="CF59" s="12">
        <f>(AA59*'Quadro Resumo'!$L$9)*($O$109*10%)</f>
        <v>0</v>
      </c>
      <c r="CG59" s="12">
        <f>(AB59*'Quadro Resumo'!$L$9)*($O$109*5%)</f>
        <v>6917.2949711297515</v>
      </c>
      <c r="CH59" s="12">
        <f>(AC59*'Quadro Resumo'!$L$9)*($O$109*5%)</f>
        <v>15284.990500722193</v>
      </c>
      <c r="CI59" s="12">
        <f>(AD59*'Quadro Resumo'!$L$9)*(O59*22%)</f>
        <v>36135.713739328319</v>
      </c>
      <c r="CJ59" s="12">
        <f>(AE59*'Quadro Resumo'!$L$9)*(O59*23%)</f>
        <v>9241.8885509675038</v>
      </c>
      <c r="CK59" s="12">
        <v>0</v>
      </c>
      <c r="CL59" s="29">
        <f t="shared" si="20"/>
        <v>102054.79334406862</v>
      </c>
      <c r="CM59" s="9"/>
      <c r="CN59" s="9"/>
      <c r="CO59" s="12">
        <f t="shared" si="21"/>
        <v>1378176.3628635751</v>
      </c>
      <c r="CP59" s="12">
        <f t="shared" si="135"/>
        <v>50403.892554857099</v>
      </c>
      <c r="CQ59" s="12">
        <f t="shared" si="136"/>
        <v>24320.759344651324</v>
      </c>
      <c r="CR59" s="12">
        <f t="shared" si="137"/>
        <v>105742.43193326663</v>
      </c>
      <c r="CS59" s="12">
        <f t="shared" si="138"/>
        <v>48465.281302747208</v>
      </c>
      <c r="CT59" s="12">
        <f t="shared" si="139"/>
        <v>18328.688201766217</v>
      </c>
      <c r="CU59" s="12">
        <f t="shared" si="140"/>
        <v>0</v>
      </c>
      <c r="CV59" s="12">
        <f t="shared" si="141"/>
        <v>0</v>
      </c>
      <c r="CW59" s="29">
        <f t="shared" si="29"/>
        <v>1625437.4162008637</v>
      </c>
      <c r="CX59" s="9"/>
      <c r="CY59" s="9"/>
      <c r="CZ59" s="9"/>
      <c r="DA59" s="9"/>
      <c r="DB59" s="9"/>
      <c r="DC59" s="30"/>
      <c r="DD59" s="30"/>
    </row>
    <row r="60" spans="2:108" ht="15.75" customHeight="1" x14ac:dyDescent="0.3">
      <c r="B60" s="464"/>
      <c r="C60" s="7" t="s">
        <v>14</v>
      </c>
      <c r="D60" s="7" t="str">
        <f t="shared" si="158"/>
        <v>CP8</v>
      </c>
      <c r="E60" s="7">
        <v>8</v>
      </c>
      <c r="F60" s="8">
        <f t="shared" si="162"/>
        <v>2771.2220394197648</v>
      </c>
      <c r="G60" s="12">
        <f t="shared" si="2"/>
        <v>3048.3442433617415</v>
      </c>
      <c r="H60" s="12">
        <f t="shared" si="3"/>
        <v>3186.9053453327292</v>
      </c>
      <c r="I60" s="12">
        <f t="shared" si="4"/>
        <v>3325.4664473037178</v>
      </c>
      <c r="J60" s="12">
        <f t="shared" si="5"/>
        <v>3464.027549274706</v>
      </c>
      <c r="K60" s="12">
        <f t="shared" si="6"/>
        <v>3602.5886512456941</v>
      </c>
      <c r="L60" s="12">
        <f t="shared" si="7"/>
        <v>4212.2574999180424</v>
      </c>
      <c r="M60" s="12">
        <f t="shared" si="8"/>
        <v>4849.6385689845883</v>
      </c>
      <c r="O60" s="8">
        <f t="shared" si="163"/>
        <v>3662.2128926221339</v>
      </c>
      <c r="P60" s="23">
        <f t="shared" si="9"/>
        <v>0.32151550490300074</v>
      </c>
      <c r="Q60" s="12">
        <f t="shared" si="142"/>
        <v>4028.4341818843477</v>
      </c>
      <c r="R60" s="12">
        <f t="shared" si="142"/>
        <v>4211.5448265154537</v>
      </c>
      <c r="S60" s="12">
        <f t="shared" si="142"/>
        <v>4394.6554711465606</v>
      </c>
      <c r="T60" s="12">
        <f t="shared" si="142"/>
        <v>4577.7661157776674</v>
      </c>
      <c r="U60" s="12">
        <f t="shared" si="142"/>
        <v>4760.8767604087743</v>
      </c>
      <c r="V60" s="12">
        <f t="shared" si="142"/>
        <v>5566.5635967856433</v>
      </c>
      <c r="W60" s="12">
        <f t="shared" si="142"/>
        <v>6408.8725620887344</v>
      </c>
      <c r="Y60" s="7">
        <f>SUMIF('BD Qtde Servidores Ativos'!$D:$D,$D:$D,'BD Qtde Servidores Ativos'!E:E)</f>
        <v>165</v>
      </c>
      <c r="Z60" s="7">
        <f>SUMIF('BD Qtde Servidores Ativos'!$D:$D,$D:$D,'BD Qtde Servidores Ativos'!F:F)</f>
        <v>4</v>
      </c>
      <c r="AA60" s="7">
        <f>SUMIF('BD Qtde Servidores Ativos'!$D:$D,$D:$D,'BD Qtde Servidores Ativos'!G:G)</f>
        <v>0</v>
      </c>
      <c r="AB60" s="7">
        <f>SUMIF('BD Qtde Servidores Ativos'!$D:$D,$D:$D,'BD Qtde Servidores Ativos'!H:H)</f>
        <v>90</v>
      </c>
      <c r="AC60" s="7">
        <f>SUMIF('BD Qtde Servidores Ativos'!$D:$D,$D:$D,'BD Qtde Servidores Ativos'!I:I)</f>
        <v>276</v>
      </c>
      <c r="AD60" s="7">
        <f>SUMIF('BD Qtde Servidores Ativos'!$D:$D,$D:$D,'BD Qtde Servidores Ativos'!J:J)</f>
        <v>650</v>
      </c>
      <c r="AE60" s="7">
        <f>SUMIF('BD Qtde Servidores Ativos'!$D:$D,$D:$D,'BD Qtde Servidores Ativos'!K:K)</f>
        <v>198</v>
      </c>
      <c r="AF60" s="7">
        <f>SUMIF('BD Qtde Servidores Ativos'!$D:$D,$D:$D,'BD Qtde Servidores Ativos'!L:L)</f>
        <v>23</v>
      </c>
      <c r="AG60" s="24">
        <f t="shared" si="12"/>
        <v>1406</v>
      </c>
      <c r="AH60" s="25"/>
      <c r="AI60" s="25"/>
      <c r="AJ60" s="7">
        <f>SUMIF('BD Qtde Servidores Aposentados '!$D:$D,$D:$D,'BD Qtde Servidores Aposentados '!E:E)</f>
        <v>532</v>
      </c>
      <c r="AK60" s="7">
        <f>SUMIF('BD Qtde Servidores Aposentados '!$D:$D,$D:$D,'BD Qtde Servidores Aposentados '!F:F)</f>
        <v>3</v>
      </c>
      <c r="AL60" s="7">
        <f>SUMIF('BD Qtde Servidores Aposentados '!$D:$D,$D:$D,'BD Qtde Servidores Aposentados '!G:G)</f>
        <v>24</v>
      </c>
      <c r="AM60" s="7">
        <f>SUMIF('BD Qtde Servidores Aposentados '!$D:$D,$D:$D,'BD Qtde Servidores Aposentados '!H:H)</f>
        <v>22</v>
      </c>
      <c r="AN60" s="7">
        <f>SUMIF('BD Qtde Servidores Aposentados '!$D:$D,$D:$D,'BD Qtde Servidores Aposentados '!I:I)</f>
        <v>6</v>
      </c>
      <c r="AO60" s="7">
        <f>SUMIF('BD Qtde Servidores Aposentados '!$D:$D,$D:$D,'BD Qtde Servidores Aposentados '!J:J)</f>
        <v>0</v>
      </c>
      <c r="AP60" s="7">
        <f>SUMIF('BD Qtde Servidores Aposentados '!$D:$D,$D:$D,'BD Qtde Servidores Aposentados '!K:K)</f>
        <v>1</v>
      </c>
      <c r="AQ60" s="7">
        <f>SUMIF('BD Qtde Servidores Aposentados '!$D:$D,$D:$D,'BD Qtde Servidores Aposentados '!L:L)</f>
        <v>0</v>
      </c>
      <c r="AR60" s="24">
        <f t="shared" si="13"/>
        <v>588</v>
      </c>
      <c r="AS60" s="26"/>
      <c r="AT60" s="26"/>
      <c r="AU60" s="27">
        <f t="shared" ref="AU60:BB60" si="182">Y60*F60</f>
        <v>457251.63650426117</v>
      </c>
      <c r="AV60" s="27">
        <f t="shared" si="182"/>
        <v>12193.376973446966</v>
      </c>
      <c r="AW60" s="27">
        <f t="shared" si="182"/>
        <v>0</v>
      </c>
      <c r="AX60" s="27">
        <f t="shared" si="182"/>
        <v>299291.9802573346</v>
      </c>
      <c r="AY60" s="27">
        <f t="shared" si="182"/>
        <v>956071.60359981889</v>
      </c>
      <c r="AZ60" s="27">
        <f t="shared" si="182"/>
        <v>2341682.6233097012</v>
      </c>
      <c r="BA60" s="27">
        <f t="shared" si="182"/>
        <v>834026.98498377239</v>
      </c>
      <c r="BB60" s="27">
        <f t="shared" si="182"/>
        <v>111541.68708664553</v>
      </c>
      <c r="BC60" s="28">
        <f t="shared" si="15"/>
        <v>5012059.892714981</v>
      </c>
      <c r="BF60" s="26"/>
      <c r="BG60" s="27">
        <f t="shared" ref="BG60:BN60" si="183">F60*AJ60</f>
        <v>1474290.1249713148</v>
      </c>
      <c r="BH60" s="27">
        <f t="shared" si="183"/>
        <v>9145.0327300852241</v>
      </c>
      <c r="BI60" s="27">
        <f t="shared" si="183"/>
        <v>76485.728287985505</v>
      </c>
      <c r="BJ60" s="27">
        <f t="shared" si="183"/>
        <v>73160.261840681793</v>
      </c>
      <c r="BK60" s="27">
        <f t="shared" si="183"/>
        <v>20784.165295648236</v>
      </c>
      <c r="BL60" s="27">
        <f t="shared" si="183"/>
        <v>0</v>
      </c>
      <c r="BM60" s="27">
        <f t="shared" si="183"/>
        <v>4212.2574999180424</v>
      </c>
      <c r="BN60" s="27">
        <f t="shared" si="183"/>
        <v>0</v>
      </c>
      <c r="BO60" s="28">
        <f t="shared" si="17"/>
        <v>1658077.5706256337</v>
      </c>
      <c r="BS60" s="12">
        <f t="shared" si="33"/>
        <v>604265.12728265207</v>
      </c>
      <c r="BT60" s="12">
        <f t="shared" ref="BT60:BZ60" si="184">Z60*Q60</f>
        <v>16113.736727537391</v>
      </c>
      <c r="BU60" s="12">
        <f t="shared" si="184"/>
        <v>0</v>
      </c>
      <c r="BV60" s="12">
        <f t="shared" si="184"/>
        <v>395518.99240319047</v>
      </c>
      <c r="BW60" s="12">
        <f t="shared" si="184"/>
        <v>1263463.4479546363</v>
      </c>
      <c r="BX60" s="12">
        <f t="shared" si="184"/>
        <v>3094569.8942657034</v>
      </c>
      <c r="BY60" s="12">
        <f t="shared" si="184"/>
        <v>1102179.5921635574</v>
      </c>
      <c r="BZ60" s="12">
        <f t="shared" si="184"/>
        <v>147404.06892804088</v>
      </c>
      <c r="CA60" s="29">
        <f t="shared" si="19"/>
        <v>6623514.859725317</v>
      </c>
      <c r="CB60" s="184">
        <f t="shared" si="35"/>
        <v>258317.07952928735</v>
      </c>
      <c r="CC60" s="9"/>
      <c r="CD60" s="12">
        <f>(Y60*'Quadro Resumo'!$L$9)*($O$109*15%)</f>
        <v>55226.790495310102</v>
      </c>
      <c r="CE60" s="12">
        <f>(Z60*'Quadro Resumo'!$L$9)*($O$109*15%)</f>
        <v>1338.8312847347904</v>
      </c>
      <c r="CF60" s="12">
        <f>(AA60*'Quadro Resumo'!$L$9)*($O$109*10%)</f>
        <v>0</v>
      </c>
      <c r="CG60" s="12">
        <f>(AB60*'Quadro Resumo'!$L$9)*($O$109*5%)</f>
        <v>10041.234635510929</v>
      </c>
      <c r="CH60" s="12">
        <f>(AC60*'Quadro Resumo'!$L$9)*($O$109*5%)</f>
        <v>30793.119548900184</v>
      </c>
      <c r="CI60" s="12">
        <f>(AD60*'Quadro Resumo'!$L$9)*(O60*22%)</f>
        <v>104739.28872899302</v>
      </c>
      <c r="CJ60" s="12">
        <f>(AE60*'Quadro Resumo'!$L$9)*(O60*23%)</f>
        <v>33355.4350260024</v>
      </c>
      <c r="CK60" s="12">
        <v>0</v>
      </c>
      <c r="CL60" s="29">
        <f t="shared" si="20"/>
        <v>235494.69971945143</v>
      </c>
      <c r="CM60" s="9"/>
      <c r="CN60" s="9"/>
      <c r="CO60" s="12">
        <f t="shared" si="21"/>
        <v>1948297.2588749751</v>
      </c>
      <c r="CP60" s="12">
        <f t="shared" si="135"/>
        <v>12085.302545653043</v>
      </c>
      <c r="CQ60" s="12">
        <f t="shared" si="136"/>
        <v>101077.07583637089</v>
      </c>
      <c r="CR60" s="12">
        <f t="shared" si="137"/>
        <v>96682.42036522433</v>
      </c>
      <c r="CS60" s="12">
        <f t="shared" si="138"/>
        <v>27466.596694666005</v>
      </c>
      <c r="CT60" s="12">
        <f t="shared" si="139"/>
        <v>0</v>
      </c>
      <c r="CU60" s="12">
        <f t="shared" si="140"/>
        <v>5566.5635967856433</v>
      </c>
      <c r="CV60" s="12">
        <f t="shared" si="141"/>
        <v>0</v>
      </c>
      <c r="CW60" s="29">
        <f t="shared" si="29"/>
        <v>2191175.2179136747</v>
      </c>
      <c r="CX60" s="9"/>
      <c r="CY60" s="9"/>
      <c r="CZ60" s="9"/>
      <c r="DA60" s="9"/>
      <c r="DB60" s="9"/>
      <c r="DC60" s="30"/>
      <c r="DD60" s="30"/>
    </row>
    <row r="61" spans="2:108" ht="15.75" customHeight="1" x14ac:dyDescent="0.3">
      <c r="B61" s="464"/>
      <c r="C61" s="7" t="s">
        <v>14</v>
      </c>
      <c r="D61" s="7" t="str">
        <f t="shared" si="158"/>
        <v>CP9</v>
      </c>
      <c r="E61" s="7">
        <v>9</v>
      </c>
      <c r="F61" s="8">
        <f t="shared" si="162"/>
        <v>2879.2996989571352</v>
      </c>
      <c r="G61" s="12">
        <f t="shared" si="2"/>
        <v>3167.229668852849</v>
      </c>
      <c r="H61" s="12">
        <f t="shared" si="3"/>
        <v>3311.1946538007051</v>
      </c>
      <c r="I61" s="12">
        <f t="shared" si="4"/>
        <v>3455.159638748562</v>
      </c>
      <c r="J61" s="12">
        <f t="shared" si="5"/>
        <v>3599.1246236964189</v>
      </c>
      <c r="K61" s="12">
        <f t="shared" si="6"/>
        <v>3743.0896086442758</v>
      </c>
      <c r="L61" s="12">
        <f t="shared" si="7"/>
        <v>4376.5355424148456</v>
      </c>
      <c r="M61" s="12">
        <f t="shared" si="8"/>
        <v>5038.7744731749863</v>
      </c>
      <c r="O61" s="8">
        <f t="shared" si="163"/>
        <v>3805.0391954343968</v>
      </c>
      <c r="P61" s="23">
        <f t="shared" si="9"/>
        <v>0.32151550490300074</v>
      </c>
      <c r="Q61" s="12">
        <f t="shared" si="142"/>
        <v>4185.5431149778369</v>
      </c>
      <c r="R61" s="12">
        <f t="shared" si="142"/>
        <v>4375.7950747495561</v>
      </c>
      <c r="S61" s="12">
        <f t="shared" si="142"/>
        <v>4566.0470345212761</v>
      </c>
      <c r="T61" s="12">
        <f t="shared" si="142"/>
        <v>4756.2989942929962</v>
      </c>
      <c r="U61" s="12">
        <f t="shared" si="142"/>
        <v>4946.5509540647163</v>
      </c>
      <c r="V61" s="12">
        <f t="shared" si="142"/>
        <v>5783.6595770602835</v>
      </c>
      <c r="W61" s="12">
        <f t="shared" si="142"/>
        <v>6658.8185920101942</v>
      </c>
      <c r="Y61" s="7">
        <f>SUMIF('BD Qtde Servidores Ativos'!$D:$D,$D:$D,'BD Qtde Servidores Ativos'!E:E)</f>
        <v>145</v>
      </c>
      <c r="Z61" s="7">
        <f>SUMIF('BD Qtde Servidores Ativos'!$D:$D,$D:$D,'BD Qtde Servidores Ativos'!F:F)</f>
        <v>8</v>
      </c>
      <c r="AA61" s="7">
        <f>SUMIF('BD Qtde Servidores Ativos'!$D:$D,$D:$D,'BD Qtde Servidores Ativos'!G:G)</f>
        <v>0</v>
      </c>
      <c r="AB61" s="7">
        <f>SUMIF('BD Qtde Servidores Ativos'!$D:$D,$D:$D,'BD Qtde Servidores Ativos'!H:H)</f>
        <v>73</v>
      </c>
      <c r="AC61" s="7">
        <f>SUMIF('BD Qtde Servidores Ativos'!$D:$D,$D:$D,'BD Qtde Servidores Ativos'!I:I)</f>
        <v>268</v>
      </c>
      <c r="AD61" s="7">
        <f>SUMIF('BD Qtde Servidores Ativos'!$D:$D,$D:$D,'BD Qtde Servidores Ativos'!J:J)</f>
        <v>810</v>
      </c>
      <c r="AE61" s="7">
        <f>SUMIF('BD Qtde Servidores Ativos'!$D:$D,$D:$D,'BD Qtde Servidores Ativos'!K:K)</f>
        <v>198</v>
      </c>
      <c r="AF61" s="7">
        <f>SUMIF('BD Qtde Servidores Ativos'!$D:$D,$D:$D,'BD Qtde Servidores Ativos'!L:L)</f>
        <v>21</v>
      </c>
      <c r="AG61" s="24">
        <f t="shared" si="12"/>
        <v>1523</v>
      </c>
      <c r="AH61" s="25"/>
      <c r="AI61" s="25"/>
      <c r="AJ61" s="7">
        <f>SUMIF('BD Qtde Servidores Aposentados '!$D:$D,$D:$D,'BD Qtde Servidores Aposentados '!E:E)</f>
        <v>557</v>
      </c>
      <c r="AK61" s="7">
        <f>SUMIF('BD Qtde Servidores Aposentados '!$D:$D,$D:$D,'BD Qtde Servidores Aposentados '!F:F)</f>
        <v>9</v>
      </c>
      <c r="AL61" s="7">
        <f>SUMIF('BD Qtde Servidores Aposentados '!$D:$D,$D:$D,'BD Qtde Servidores Aposentados '!G:G)</f>
        <v>18</v>
      </c>
      <c r="AM61" s="7">
        <f>SUMIF('BD Qtde Servidores Aposentados '!$D:$D,$D:$D,'BD Qtde Servidores Aposentados '!H:H)</f>
        <v>37</v>
      </c>
      <c r="AN61" s="7">
        <f>SUMIF('BD Qtde Servidores Aposentados '!$D:$D,$D:$D,'BD Qtde Servidores Aposentados '!I:I)</f>
        <v>12</v>
      </c>
      <c r="AO61" s="7">
        <f>SUMIF('BD Qtde Servidores Aposentados '!$D:$D,$D:$D,'BD Qtde Servidores Aposentados '!J:J)</f>
        <v>7</v>
      </c>
      <c r="AP61" s="7">
        <f>SUMIF('BD Qtde Servidores Aposentados '!$D:$D,$D:$D,'BD Qtde Servidores Aposentados '!K:K)</f>
        <v>0</v>
      </c>
      <c r="AQ61" s="7">
        <f>SUMIF('BD Qtde Servidores Aposentados '!$D:$D,$D:$D,'BD Qtde Servidores Aposentados '!L:L)</f>
        <v>0</v>
      </c>
      <c r="AR61" s="24">
        <f t="shared" si="13"/>
        <v>640</v>
      </c>
      <c r="AS61" s="26"/>
      <c r="AT61" s="26"/>
      <c r="AU61" s="27">
        <f t="shared" ref="AU61:BB61" si="185">Y61*F61</f>
        <v>417498.45634878462</v>
      </c>
      <c r="AV61" s="27">
        <f t="shared" si="185"/>
        <v>25337.837350822792</v>
      </c>
      <c r="AW61" s="27">
        <f t="shared" si="185"/>
        <v>0</v>
      </c>
      <c r="AX61" s="27">
        <f t="shared" si="185"/>
        <v>252226.65362864503</v>
      </c>
      <c r="AY61" s="27">
        <f t="shared" si="185"/>
        <v>964565.39915064024</v>
      </c>
      <c r="AZ61" s="27">
        <f t="shared" si="185"/>
        <v>3031902.5830018632</v>
      </c>
      <c r="BA61" s="27">
        <f t="shared" si="185"/>
        <v>866554.03739813948</v>
      </c>
      <c r="BB61" s="27">
        <f t="shared" si="185"/>
        <v>105814.26393667472</v>
      </c>
      <c r="BC61" s="28">
        <f t="shared" si="15"/>
        <v>5663899.2308155699</v>
      </c>
      <c r="BF61" s="26"/>
      <c r="BG61" s="27">
        <f t="shared" ref="BG61:BN61" si="186">F61*AJ61</f>
        <v>1603769.9323191242</v>
      </c>
      <c r="BH61" s="27">
        <f t="shared" si="186"/>
        <v>28505.06701967564</v>
      </c>
      <c r="BI61" s="27">
        <f t="shared" si="186"/>
        <v>59601.503768412687</v>
      </c>
      <c r="BJ61" s="27">
        <f t="shared" si="186"/>
        <v>127840.9066336968</v>
      </c>
      <c r="BK61" s="27">
        <f t="shared" si="186"/>
        <v>43189.49548435703</v>
      </c>
      <c r="BL61" s="27">
        <f t="shared" si="186"/>
        <v>26201.627260509929</v>
      </c>
      <c r="BM61" s="27">
        <f t="shared" si="186"/>
        <v>0</v>
      </c>
      <c r="BN61" s="27">
        <f t="shared" si="186"/>
        <v>0</v>
      </c>
      <c r="BO61" s="28">
        <f t="shared" si="17"/>
        <v>1889108.5324857761</v>
      </c>
      <c r="BS61" s="12">
        <f t="shared" si="33"/>
        <v>551730.68333798752</v>
      </c>
      <c r="BT61" s="12">
        <f t="shared" ref="BT61:BZ61" si="187">Z61*Q61</f>
        <v>33484.344919822695</v>
      </c>
      <c r="BU61" s="12">
        <f t="shared" si="187"/>
        <v>0</v>
      </c>
      <c r="BV61" s="12">
        <f t="shared" si="187"/>
        <v>333321.43352005316</v>
      </c>
      <c r="BW61" s="12">
        <f t="shared" si="187"/>
        <v>1274688.1304705229</v>
      </c>
      <c r="BX61" s="12">
        <f t="shared" si="187"/>
        <v>4006706.2727924204</v>
      </c>
      <c r="BY61" s="12">
        <f t="shared" si="187"/>
        <v>1145164.5962579362</v>
      </c>
      <c r="BZ61" s="12">
        <f t="shared" si="187"/>
        <v>139835.19043221409</v>
      </c>
      <c r="CA61" s="29">
        <f t="shared" si="19"/>
        <v>7484930.6517309574</v>
      </c>
      <c r="CB61" s="184">
        <f t="shared" si="35"/>
        <v>291912.29541750735</v>
      </c>
      <c r="CC61" s="9"/>
      <c r="CD61" s="12">
        <f>(Y61*'Quadro Resumo'!$L$9)*($O$109*15%)</f>
        <v>48532.634071636145</v>
      </c>
      <c r="CE61" s="12">
        <f>(Z61*'Quadro Resumo'!$L$9)*($O$109*15%)</f>
        <v>2677.6625694695808</v>
      </c>
      <c r="CF61" s="12">
        <f>(AA61*'Quadro Resumo'!$L$9)*($O$109*10%)</f>
        <v>0</v>
      </c>
      <c r="CG61" s="12">
        <f>(AB61*'Quadro Resumo'!$L$9)*($O$109*5%)</f>
        <v>8144.5569821366435</v>
      </c>
      <c r="CH61" s="12">
        <f>(AC61*'Quadro Resumo'!$L$9)*($O$109*5%)</f>
        <v>29900.565359076991</v>
      </c>
      <c r="CI61" s="12">
        <f>(AD61*'Quadro Resumo'!$L$9)*(O61*22%)</f>
        <v>135611.59692528192</v>
      </c>
      <c r="CJ61" s="12">
        <f>(AE61*'Quadro Resumo'!$L$9)*(O61*23%)</f>
        <v>34656.296992016491</v>
      </c>
      <c r="CK61" s="12">
        <v>0</v>
      </c>
      <c r="CL61" s="29">
        <f t="shared" si="20"/>
        <v>259523.31289961777</v>
      </c>
      <c r="CM61" s="9"/>
      <c r="CN61" s="9"/>
      <c r="CO61" s="12">
        <f t="shared" si="21"/>
        <v>2119406.831856959</v>
      </c>
      <c r="CP61" s="12">
        <f t="shared" si="135"/>
        <v>37669.888034800533</v>
      </c>
      <c r="CQ61" s="12">
        <f t="shared" si="136"/>
        <v>78764.311345492009</v>
      </c>
      <c r="CR61" s="12">
        <f t="shared" si="137"/>
        <v>168943.74027728723</v>
      </c>
      <c r="CS61" s="12">
        <f t="shared" si="138"/>
        <v>57075.587931515955</v>
      </c>
      <c r="CT61" s="12">
        <f t="shared" si="139"/>
        <v>34625.856678453012</v>
      </c>
      <c r="CU61" s="12">
        <f t="shared" si="140"/>
        <v>0</v>
      </c>
      <c r="CV61" s="12">
        <f t="shared" si="141"/>
        <v>0</v>
      </c>
      <c r="CW61" s="29">
        <f t="shared" si="29"/>
        <v>2496486.2161245076</v>
      </c>
      <c r="CX61" s="9"/>
      <c r="CY61" s="9"/>
      <c r="CZ61" s="9"/>
      <c r="DA61" s="9"/>
      <c r="DB61" s="9"/>
      <c r="DC61" s="30"/>
      <c r="DD61" s="30"/>
    </row>
    <row r="62" spans="2:108" ht="15.75" customHeight="1" x14ac:dyDescent="0.3">
      <c r="B62" s="464"/>
      <c r="C62" s="7" t="s">
        <v>14</v>
      </c>
      <c r="D62" s="7" t="str">
        <f t="shared" si="158"/>
        <v>CP10</v>
      </c>
      <c r="E62" s="7">
        <v>10</v>
      </c>
      <c r="F62" s="8">
        <f t="shared" si="162"/>
        <v>2991.5923872164631</v>
      </c>
      <c r="G62" s="12">
        <f t="shared" si="2"/>
        <v>3290.7516259381096</v>
      </c>
      <c r="H62" s="12">
        <f t="shared" si="3"/>
        <v>3440.3312452989321</v>
      </c>
      <c r="I62" s="12">
        <f t="shared" si="4"/>
        <v>3589.9108646597556</v>
      </c>
      <c r="J62" s="12">
        <f t="shared" si="5"/>
        <v>3739.4904840205791</v>
      </c>
      <c r="K62" s="12">
        <f t="shared" si="6"/>
        <v>3889.0701033814021</v>
      </c>
      <c r="L62" s="12">
        <f t="shared" si="7"/>
        <v>4547.2204285690241</v>
      </c>
      <c r="M62" s="12">
        <f t="shared" si="8"/>
        <v>5235.2866776288101</v>
      </c>
      <c r="O62" s="8">
        <f t="shared" si="163"/>
        <v>3953.4357240563381</v>
      </c>
      <c r="P62" s="23">
        <f t="shared" si="9"/>
        <v>0.32151550490300096</v>
      </c>
      <c r="Q62" s="12">
        <f t="shared" si="142"/>
        <v>4348.7792964619721</v>
      </c>
      <c r="R62" s="12">
        <f t="shared" si="142"/>
        <v>4546.4510826647884</v>
      </c>
      <c r="S62" s="12">
        <f t="shared" si="142"/>
        <v>4744.1228688676056</v>
      </c>
      <c r="T62" s="12">
        <f t="shared" si="142"/>
        <v>4941.7946550704228</v>
      </c>
      <c r="U62" s="12">
        <f t="shared" si="142"/>
        <v>5139.46644127324</v>
      </c>
      <c r="V62" s="12">
        <f t="shared" si="142"/>
        <v>6009.2223005656342</v>
      </c>
      <c r="W62" s="12">
        <f t="shared" si="142"/>
        <v>6918.5125170985921</v>
      </c>
      <c r="Y62" s="7">
        <f>SUMIF('BD Qtde Servidores Ativos'!$D:$D,$D:$D,'BD Qtde Servidores Ativos'!E:E)</f>
        <v>132</v>
      </c>
      <c r="Z62" s="7">
        <f>SUMIF('BD Qtde Servidores Ativos'!$D:$D,$D:$D,'BD Qtde Servidores Ativos'!F:F)</f>
        <v>1</v>
      </c>
      <c r="AA62" s="7">
        <f>SUMIF('BD Qtde Servidores Ativos'!$D:$D,$D:$D,'BD Qtde Servidores Ativos'!G:G)</f>
        <v>0</v>
      </c>
      <c r="AB62" s="7">
        <f>SUMIF('BD Qtde Servidores Ativos'!$D:$D,$D:$D,'BD Qtde Servidores Ativos'!H:H)</f>
        <v>96</v>
      </c>
      <c r="AC62" s="7">
        <f>SUMIF('BD Qtde Servidores Ativos'!$D:$D,$D:$D,'BD Qtde Servidores Ativos'!I:I)</f>
        <v>275</v>
      </c>
      <c r="AD62" s="7">
        <f>SUMIF('BD Qtde Servidores Ativos'!$D:$D,$D:$D,'BD Qtde Servidores Ativos'!J:J)</f>
        <v>940</v>
      </c>
      <c r="AE62" s="7">
        <f>SUMIF('BD Qtde Servidores Ativos'!$D:$D,$D:$D,'BD Qtde Servidores Ativos'!K:K)</f>
        <v>285</v>
      </c>
      <c r="AF62" s="7">
        <f>SUMIF('BD Qtde Servidores Ativos'!$D:$D,$D:$D,'BD Qtde Servidores Ativos'!L:L)</f>
        <v>19</v>
      </c>
      <c r="AG62" s="24">
        <f t="shared" si="12"/>
        <v>1748</v>
      </c>
      <c r="AH62" s="25"/>
      <c r="AI62" s="25"/>
      <c r="AJ62" s="7">
        <f>SUMIF('BD Qtde Servidores Aposentados '!$D:$D,$D:$D,'BD Qtde Servidores Aposentados '!E:E)</f>
        <v>631</v>
      </c>
      <c r="AK62" s="7">
        <f>SUMIF('BD Qtde Servidores Aposentados '!$D:$D,$D:$D,'BD Qtde Servidores Aposentados '!F:F)</f>
        <v>11</v>
      </c>
      <c r="AL62" s="7">
        <f>SUMIF('BD Qtde Servidores Aposentados '!$D:$D,$D:$D,'BD Qtde Servidores Aposentados '!G:G)</f>
        <v>17</v>
      </c>
      <c r="AM62" s="7">
        <f>SUMIF('BD Qtde Servidores Aposentados '!$D:$D,$D:$D,'BD Qtde Servidores Aposentados '!H:H)</f>
        <v>41</v>
      </c>
      <c r="AN62" s="7">
        <f>SUMIF('BD Qtde Servidores Aposentados '!$D:$D,$D:$D,'BD Qtde Servidores Aposentados '!I:I)</f>
        <v>21</v>
      </c>
      <c r="AO62" s="7">
        <f>SUMIF('BD Qtde Servidores Aposentados '!$D:$D,$D:$D,'BD Qtde Servidores Aposentados '!J:J)</f>
        <v>6</v>
      </c>
      <c r="AP62" s="7">
        <f>SUMIF('BD Qtde Servidores Aposentados '!$D:$D,$D:$D,'BD Qtde Servidores Aposentados '!K:K)</f>
        <v>0</v>
      </c>
      <c r="AQ62" s="7">
        <f>SUMIF('BD Qtde Servidores Aposentados '!$D:$D,$D:$D,'BD Qtde Servidores Aposentados '!L:L)</f>
        <v>0</v>
      </c>
      <c r="AR62" s="24">
        <f t="shared" si="13"/>
        <v>727</v>
      </c>
      <c r="AS62" s="26"/>
      <c r="AT62" s="26"/>
      <c r="AU62" s="27">
        <f t="shared" ref="AU62:BB62" si="188">Y62*F62</f>
        <v>394890.1951125731</v>
      </c>
      <c r="AV62" s="27">
        <f t="shared" si="188"/>
        <v>3290.7516259381096</v>
      </c>
      <c r="AW62" s="27">
        <f t="shared" si="188"/>
        <v>0</v>
      </c>
      <c r="AX62" s="27">
        <f t="shared" si="188"/>
        <v>344631.44300733652</v>
      </c>
      <c r="AY62" s="27">
        <f t="shared" si="188"/>
        <v>1028359.8831056593</v>
      </c>
      <c r="AZ62" s="27">
        <f t="shared" si="188"/>
        <v>3655725.8971785181</v>
      </c>
      <c r="BA62" s="27">
        <f t="shared" si="188"/>
        <v>1295957.8221421719</v>
      </c>
      <c r="BB62" s="27">
        <f t="shared" si="188"/>
        <v>99470.446874947389</v>
      </c>
      <c r="BC62" s="28">
        <f t="shared" si="15"/>
        <v>6822326.4390471447</v>
      </c>
      <c r="BF62" s="26"/>
      <c r="BG62" s="27">
        <f t="shared" ref="BG62:BN62" si="189">F62*AJ62</f>
        <v>1887694.7963335882</v>
      </c>
      <c r="BH62" s="27">
        <f t="shared" si="189"/>
        <v>36198.267885319205</v>
      </c>
      <c r="BI62" s="27">
        <f t="shared" si="189"/>
        <v>58485.631170081848</v>
      </c>
      <c r="BJ62" s="27">
        <f t="shared" si="189"/>
        <v>147186.34545104997</v>
      </c>
      <c r="BK62" s="27">
        <f t="shared" si="189"/>
        <v>78529.300164432163</v>
      </c>
      <c r="BL62" s="27">
        <f t="shared" si="189"/>
        <v>23334.420620288412</v>
      </c>
      <c r="BM62" s="27">
        <f t="shared" si="189"/>
        <v>0</v>
      </c>
      <c r="BN62" s="27">
        <f t="shared" si="189"/>
        <v>0</v>
      </c>
      <c r="BO62" s="28">
        <f t="shared" si="17"/>
        <v>2231428.7616247595</v>
      </c>
      <c r="BS62" s="12">
        <f t="shared" si="33"/>
        <v>521853.51557543664</v>
      </c>
      <c r="BT62" s="12">
        <f t="shared" ref="BT62:BZ62" si="190">Z62*Q62</f>
        <v>4348.7792964619721</v>
      </c>
      <c r="BU62" s="12">
        <f t="shared" si="190"/>
        <v>0</v>
      </c>
      <c r="BV62" s="12">
        <f t="shared" si="190"/>
        <v>455435.79541129014</v>
      </c>
      <c r="BW62" s="12">
        <f t="shared" si="190"/>
        <v>1358993.5301443662</v>
      </c>
      <c r="BX62" s="12">
        <f t="shared" si="190"/>
        <v>4831098.454796846</v>
      </c>
      <c r="BY62" s="12">
        <f t="shared" si="190"/>
        <v>1712628.3556612057</v>
      </c>
      <c r="BZ62" s="12">
        <f t="shared" si="190"/>
        <v>131451.73782487324</v>
      </c>
      <c r="CA62" s="29">
        <f t="shared" si="19"/>
        <v>9015810.1687104814</v>
      </c>
      <c r="CB62" s="184">
        <f t="shared" si="35"/>
        <v>351616.5965797088</v>
      </c>
      <c r="CC62" s="9"/>
      <c r="CD62" s="12">
        <f>(Y62*'Quadro Resumo'!$L$9)*($O$109*15%)</f>
        <v>44181.432396248085</v>
      </c>
      <c r="CE62" s="12">
        <f>(Z62*'Quadro Resumo'!$L$9)*($O$109*15%)</f>
        <v>334.7078211836976</v>
      </c>
      <c r="CF62" s="12">
        <f>(AA62*'Quadro Resumo'!$L$9)*($O$109*10%)</f>
        <v>0</v>
      </c>
      <c r="CG62" s="12">
        <f>(AB62*'Quadro Resumo'!$L$9)*($O$109*5%)</f>
        <v>10710.650277878325</v>
      </c>
      <c r="CH62" s="12">
        <f>(AC62*'Quadro Resumo'!$L$9)*($O$109*5%)</f>
        <v>30681.550275172285</v>
      </c>
      <c r="CI62" s="12">
        <f>(AD62*'Quadro Resumo'!$L$9)*(O62*22%)</f>
        <v>163514.10154697014</v>
      </c>
      <c r="CJ62" s="12">
        <f>(AE62*'Quadro Resumo'!$L$9)*(O62*23%)</f>
        <v>51829.542342378598</v>
      </c>
      <c r="CK62" s="12">
        <v>0</v>
      </c>
      <c r="CL62" s="29">
        <f t="shared" si="20"/>
        <v>301251.9846598311</v>
      </c>
      <c r="CM62" s="9"/>
      <c r="CN62" s="9"/>
      <c r="CO62" s="12">
        <f t="shared" si="21"/>
        <v>2494617.9418795495</v>
      </c>
      <c r="CP62" s="12">
        <f t="shared" si="135"/>
        <v>47836.572261081696</v>
      </c>
      <c r="CQ62" s="12">
        <f t="shared" si="136"/>
        <v>77289.668405301403</v>
      </c>
      <c r="CR62" s="12">
        <f t="shared" si="137"/>
        <v>194509.03762357181</v>
      </c>
      <c r="CS62" s="12">
        <f t="shared" si="138"/>
        <v>103777.68775647887</v>
      </c>
      <c r="CT62" s="12">
        <f t="shared" si="139"/>
        <v>30836.79864763944</v>
      </c>
      <c r="CU62" s="12">
        <f t="shared" si="140"/>
        <v>0</v>
      </c>
      <c r="CV62" s="12">
        <f t="shared" si="141"/>
        <v>0</v>
      </c>
      <c r="CW62" s="29">
        <f t="shared" si="29"/>
        <v>2948867.7065736223</v>
      </c>
      <c r="CX62" s="9"/>
      <c r="CY62" s="9"/>
      <c r="CZ62" s="9"/>
      <c r="DA62" s="9"/>
      <c r="DB62" s="9"/>
      <c r="DC62" s="30"/>
      <c r="DD62" s="30"/>
    </row>
    <row r="63" spans="2:108" ht="15.75" customHeight="1" x14ac:dyDescent="0.3">
      <c r="B63" s="464"/>
      <c r="C63" s="7" t="s">
        <v>14</v>
      </c>
      <c r="D63" s="7" t="str">
        <f t="shared" si="158"/>
        <v>CP11</v>
      </c>
      <c r="E63" s="7">
        <v>11</v>
      </c>
      <c r="F63" s="8">
        <f t="shared" si="162"/>
        <v>3108.2644903179048</v>
      </c>
      <c r="G63" s="12">
        <f t="shared" si="2"/>
        <v>3419.0909393496954</v>
      </c>
      <c r="H63" s="12">
        <f t="shared" si="3"/>
        <v>3574.5041638655903</v>
      </c>
      <c r="I63" s="12">
        <f t="shared" si="4"/>
        <v>3729.9173883814856</v>
      </c>
      <c r="J63" s="12">
        <f t="shared" si="5"/>
        <v>3885.3306128973809</v>
      </c>
      <c r="K63" s="12">
        <f t="shared" si="6"/>
        <v>4040.7438374132762</v>
      </c>
      <c r="L63" s="12">
        <f t="shared" si="7"/>
        <v>4724.562025283215</v>
      </c>
      <c r="M63" s="12">
        <f t="shared" si="8"/>
        <v>5439.4628580563331</v>
      </c>
      <c r="O63" s="8">
        <f t="shared" si="163"/>
        <v>4107.6197172945349</v>
      </c>
      <c r="P63" s="23">
        <f t="shared" si="9"/>
        <v>0.32151550490300096</v>
      </c>
      <c r="Q63" s="12">
        <f t="shared" si="142"/>
        <v>4518.3816890239887</v>
      </c>
      <c r="R63" s="12">
        <f t="shared" si="142"/>
        <v>4723.7626748887151</v>
      </c>
      <c r="S63" s="12">
        <f t="shared" si="142"/>
        <v>4929.1436607534415</v>
      </c>
      <c r="T63" s="12">
        <f t="shared" si="142"/>
        <v>5134.5246466181688</v>
      </c>
      <c r="U63" s="12">
        <f t="shared" si="142"/>
        <v>5339.9056324828953</v>
      </c>
      <c r="V63" s="12">
        <f t="shared" si="142"/>
        <v>6243.5819702876934</v>
      </c>
      <c r="W63" s="12">
        <f t="shared" si="142"/>
        <v>7188.3345052654358</v>
      </c>
      <c r="Y63" s="7">
        <f>SUMIF('BD Qtde Servidores Ativos'!$D:$D,$D:$D,'BD Qtde Servidores Ativos'!E:E)</f>
        <v>91</v>
      </c>
      <c r="Z63" s="7">
        <f>SUMIF('BD Qtde Servidores Ativos'!$D:$D,$D:$D,'BD Qtde Servidores Ativos'!F:F)</f>
        <v>2</v>
      </c>
      <c r="AA63" s="7">
        <f>SUMIF('BD Qtde Servidores Ativos'!$D:$D,$D:$D,'BD Qtde Servidores Ativos'!G:G)</f>
        <v>0</v>
      </c>
      <c r="AB63" s="7">
        <f>SUMIF('BD Qtde Servidores Ativos'!$D:$D,$D:$D,'BD Qtde Servidores Ativos'!H:H)</f>
        <v>65</v>
      </c>
      <c r="AC63" s="7">
        <f>SUMIF('BD Qtde Servidores Ativos'!$D:$D,$D:$D,'BD Qtde Servidores Ativos'!I:I)</f>
        <v>177</v>
      </c>
      <c r="AD63" s="7">
        <f>SUMIF('BD Qtde Servidores Ativos'!$D:$D,$D:$D,'BD Qtde Servidores Ativos'!J:J)</f>
        <v>604</v>
      </c>
      <c r="AE63" s="7">
        <f>SUMIF('BD Qtde Servidores Ativos'!$D:$D,$D:$D,'BD Qtde Servidores Ativos'!K:K)</f>
        <v>191</v>
      </c>
      <c r="AF63" s="7">
        <f>SUMIF('BD Qtde Servidores Ativos'!$D:$D,$D:$D,'BD Qtde Servidores Ativos'!L:L)</f>
        <v>17</v>
      </c>
      <c r="AG63" s="24">
        <f t="shared" si="12"/>
        <v>1147</v>
      </c>
      <c r="AH63" s="25"/>
      <c r="AI63" s="25"/>
      <c r="AJ63" s="7">
        <f>SUMIF('BD Qtde Servidores Aposentados '!$D:$D,$D:$D,'BD Qtde Servidores Aposentados '!E:E)</f>
        <v>696</v>
      </c>
      <c r="AK63" s="7">
        <f>SUMIF('BD Qtde Servidores Aposentados '!$D:$D,$D:$D,'BD Qtde Servidores Aposentados '!F:F)</f>
        <v>12</v>
      </c>
      <c r="AL63" s="7">
        <f>SUMIF('BD Qtde Servidores Aposentados '!$D:$D,$D:$D,'BD Qtde Servidores Aposentados '!G:G)</f>
        <v>17</v>
      </c>
      <c r="AM63" s="7">
        <f>SUMIF('BD Qtde Servidores Aposentados '!$D:$D,$D:$D,'BD Qtde Servidores Aposentados '!H:H)</f>
        <v>43</v>
      </c>
      <c r="AN63" s="7">
        <f>SUMIF('BD Qtde Servidores Aposentados '!$D:$D,$D:$D,'BD Qtde Servidores Aposentados '!I:I)</f>
        <v>14</v>
      </c>
      <c r="AO63" s="7">
        <f>SUMIF('BD Qtde Servidores Aposentados '!$D:$D,$D:$D,'BD Qtde Servidores Aposentados '!J:J)</f>
        <v>10</v>
      </c>
      <c r="AP63" s="7">
        <f>SUMIF('BD Qtde Servidores Aposentados '!$D:$D,$D:$D,'BD Qtde Servidores Aposentados '!K:K)</f>
        <v>0</v>
      </c>
      <c r="AQ63" s="7">
        <f>SUMIF('BD Qtde Servidores Aposentados '!$D:$D,$D:$D,'BD Qtde Servidores Aposentados '!L:L)</f>
        <v>0</v>
      </c>
      <c r="AR63" s="24">
        <f t="shared" si="13"/>
        <v>792</v>
      </c>
      <c r="AS63" s="26"/>
      <c r="AT63" s="26"/>
      <c r="AU63" s="27">
        <f t="shared" ref="AU63:BB63" si="191">Y63*F63</f>
        <v>282852.06861892936</v>
      </c>
      <c r="AV63" s="27">
        <f t="shared" si="191"/>
        <v>6838.1818786993908</v>
      </c>
      <c r="AW63" s="27">
        <f t="shared" si="191"/>
        <v>0</v>
      </c>
      <c r="AX63" s="27">
        <f t="shared" si="191"/>
        <v>242444.63024479657</v>
      </c>
      <c r="AY63" s="27">
        <f t="shared" si="191"/>
        <v>687703.51848283643</v>
      </c>
      <c r="AZ63" s="27">
        <f t="shared" si="191"/>
        <v>2440609.2777976189</v>
      </c>
      <c r="BA63" s="27">
        <f t="shared" si="191"/>
        <v>902391.34682909411</v>
      </c>
      <c r="BB63" s="27">
        <f t="shared" si="191"/>
        <v>92470.868586957658</v>
      </c>
      <c r="BC63" s="28">
        <f t="shared" si="15"/>
        <v>4655309.8924389323</v>
      </c>
      <c r="BF63" s="26"/>
      <c r="BG63" s="27">
        <f t="shared" ref="BG63:BN63" si="192">F63*AJ63</f>
        <v>2163352.0852612616</v>
      </c>
      <c r="BH63" s="27">
        <f t="shared" si="192"/>
        <v>41029.091272196347</v>
      </c>
      <c r="BI63" s="27">
        <f t="shared" si="192"/>
        <v>60766.570785715034</v>
      </c>
      <c r="BJ63" s="27">
        <f t="shared" si="192"/>
        <v>160386.44770040389</v>
      </c>
      <c r="BK63" s="27">
        <f t="shared" si="192"/>
        <v>54394.628580563331</v>
      </c>
      <c r="BL63" s="27">
        <f t="shared" si="192"/>
        <v>40407.438374132762</v>
      </c>
      <c r="BM63" s="27">
        <f t="shared" si="192"/>
        <v>0</v>
      </c>
      <c r="BN63" s="27">
        <f t="shared" si="192"/>
        <v>0</v>
      </c>
      <c r="BO63" s="28">
        <f t="shared" si="17"/>
        <v>2520336.2619742732</v>
      </c>
      <c r="BS63" s="12">
        <f t="shared" si="33"/>
        <v>373793.3942738027</v>
      </c>
      <c r="BT63" s="12">
        <f t="shared" ref="BT63:BZ63" si="193">Z63*Q63</f>
        <v>9036.7633780479773</v>
      </c>
      <c r="BU63" s="12">
        <f t="shared" si="193"/>
        <v>0</v>
      </c>
      <c r="BV63" s="12">
        <f t="shared" si="193"/>
        <v>320394.3379489737</v>
      </c>
      <c r="BW63" s="12">
        <f t="shared" si="193"/>
        <v>908810.86245141586</v>
      </c>
      <c r="BX63" s="12">
        <f t="shared" si="193"/>
        <v>3225303.0020196689</v>
      </c>
      <c r="BY63" s="12">
        <f t="shared" si="193"/>
        <v>1192524.1563249493</v>
      </c>
      <c r="BZ63" s="12">
        <f t="shared" si="193"/>
        <v>122201.68658951241</v>
      </c>
      <c r="CA63" s="29">
        <f t="shared" si="19"/>
        <v>6152064.2029863698</v>
      </c>
      <c r="CB63" s="184">
        <f t="shared" si="35"/>
        <v>239930.50391646841</v>
      </c>
      <c r="CC63" s="9"/>
      <c r="CD63" s="12">
        <f>(Y63*'Quadro Resumo'!$L$9)*($O$109*15%)</f>
        <v>30458.411727716477</v>
      </c>
      <c r="CE63" s="12">
        <f>(Z63*'Quadro Resumo'!$L$9)*($O$109*15%)</f>
        <v>669.41564236739521</v>
      </c>
      <c r="CF63" s="12">
        <f>(AA63*'Quadro Resumo'!$L$9)*($O$109*10%)</f>
        <v>0</v>
      </c>
      <c r="CG63" s="12">
        <f>(AB63*'Quadro Resumo'!$L$9)*($O$109*5%)</f>
        <v>7252.0027923134485</v>
      </c>
      <c r="CH63" s="12">
        <f>(AC63*'Quadro Resumo'!$L$9)*($O$109*5%)</f>
        <v>19747.761449838159</v>
      </c>
      <c r="CI63" s="12">
        <f>(AD63*'Quadro Resumo'!$L$9)*(O63*22%)</f>
        <v>109164.10160681956</v>
      </c>
      <c r="CJ63" s="12">
        <f>(AE63*'Quadro Resumo'!$L$9)*(O63*23%)</f>
        <v>36089.546836149784</v>
      </c>
      <c r="CK63" s="12">
        <v>0</v>
      </c>
      <c r="CL63" s="29">
        <f t="shared" si="20"/>
        <v>203381.24005520483</v>
      </c>
      <c r="CM63" s="9"/>
      <c r="CN63" s="9"/>
      <c r="CO63" s="12">
        <f t="shared" si="21"/>
        <v>2858903.3232369963</v>
      </c>
      <c r="CP63" s="12">
        <f t="shared" si="135"/>
        <v>54220.580268287864</v>
      </c>
      <c r="CQ63" s="12">
        <f t="shared" si="136"/>
        <v>80303.965473108154</v>
      </c>
      <c r="CR63" s="12">
        <f t="shared" si="137"/>
        <v>211953.17741239798</v>
      </c>
      <c r="CS63" s="12">
        <f t="shared" si="138"/>
        <v>71883.34505265436</v>
      </c>
      <c r="CT63" s="12">
        <f t="shared" si="139"/>
        <v>53399.056324828955</v>
      </c>
      <c r="CU63" s="12">
        <f t="shared" si="140"/>
        <v>0</v>
      </c>
      <c r="CV63" s="12">
        <f t="shared" si="141"/>
        <v>0</v>
      </c>
      <c r="CW63" s="29">
        <f t="shared" si="29"/>
        <v>3330663.4477682738</v>
      </c>
      <c r="CX63" s="9"/>
      <c r="CY63" s="9"/>
      <c r="CZ63" s="9"/>
      <c r="DA63" s="9"/>
      <c r="DB63" s="9"/>
      <c r="DC63" s="30"/>
      <c r="DD63" s="30"/>
    </row>
    <row r="64" spans="2:108" ht="15.75" customHeight="1" x14ac:dyDescent="0.3">
      <c r="B64" s="464"/>
      <c r="C64" s="7" t="s">
        <v>14</v>
      </c>
      <c r="D64" s="7" t="str">
        <f t="shared" si="158"/>
        <v>CP12</v>
      </c>
      <c r="E64" s="7">
        <v>12</v>
      </c>
      <c r="F64" s="8">
        <f t="shared" si="162"/>
        <v>3229.4868054403028</v>
      </c>
      <c r="G64" s="12">
        <f t="shared" si="2"/>
        <v>3552.4354859843334</v>
      </c>
      <c r="H64" s="12">
        <f t="shared" si="3"/>
        <v>3713.909826256348</v>
      </c>
      <c r="I64" s="12">
        <f t="shared" si="4"/>
        <v>3875.384166528363</v>
      </c>
      <c r="J64" s="12">
        <f t="shared" si="5"/>
        <v>4036.8585068003786</v>
      </c>
      <c r="K64" s="12">
        <f t="shared" si="6"/>
        <v>4198.3328470723936</v>
      </c>
      <c r="L64" s="12">
        <f t="shared" si="7"/>
        <v>4908.8199442692603</v>
      </c>
      <c r="M64" s="12">
        <f t="shared" si="8"/>
        <v>5651.6019095205302</v>
      </c>
      <c r="O64" s="8">
        <f t="shared" si="163"/>
        <v>4267.8168862690218</v>
      </c>
      <c r="P64" s="23">
        <f t="shared" si="9"/>
        <v>0.32151550490300118</v>
      </c>
      <c r="Q64" s="12">
        <f t="shared" ref="Q64:W79" si="194">$O64*Q$12</f>
        <v>4694.5985748959247</v>
      </c>
      <c r="R64" s="12">
        <f t="shared" si="194"/>
        <v>4907.9894192093743</v>
      </c>
      <c r="S64" s="12">
        <f t="shared" si="194"/>
        <v>5121.3802635228258</v>
      </c>
      <c r="T64" s="12">
        <f t="shared" si="194"/>
        <v>5334.7711078362772</v>
      </c>
      <c r="U64" s="12">
        <f t="shared" si="194"/>
        <v>5548.1619521497287</v>
      </c>
      <c r="V64" s="12">
        <f t="shared" si="194"/>
        <v>6487.0816671289131</v>
      </c>
      <c r="W64" s="12">
        <f t="shared" si="194"/>
        <v>7468.6795509707881</v>
      </c>
      <c r="Y64" s="7">
        <f>SUMIF('BD Qtde Servidores Ativos'!$D:$D,$D:$D,'BD Qtde Servidores Ativos'!E:E)</f>
        <v>59</v>
      </c>
      <c r="Z64" s="7">
        <f>SUMIF('BD Qtde Servidores Ativos'!$D:$D,$D:$D,'BD Qtde Servidores Ativos'!F:F)</f>
        <v>1</v>
      </c>
      <c r="AA64" s="7">
        <f>SUMIF('BD Qtde Servidores Ativos'!$D:$D,$D:$D,'BD Qtde Servidores Ativos'!G:G)</f>
        <v>0</v>
      </c>
      <c r="AB64" s="7">
        <f>SUMIF('BD Qtde Servidores Ativos'!$D:$D,$D:$D,'BD Qtde Servidores Ativos'!H:H)</f>
        <v>46</v>
      </c>
      <c r="AC64" s="7">
        <f>SUMIF('BD Qtde Servidores Ativos'!$D:$D,$D:$D,'BD Qtde Servidores Ativos'!I:I)</f>
        <v>124</v>
      </c>
      <c r="AD64" s="7">
        <f>SUMIF('BD Qtde Servidores Ativos'!$D:$D,$D:$D,'BD Qtde Servidores Ativos'!J:J)</f>
        <v>437</v>
      </c>
      <c r="AE64" s="7">
        <f>SUMIF('BD Qtde Servidores Ativos'!$D:$D,$D:$D,'BD Qtde Servidores Ativos'!K:K)</f>
        <v>140</v>
      </c>
      <c r="AF64" s="7">
        <f>SUMIF('BD Qtde Servidores Ativos'!$D:$D,$D:$D,'BD Qtde Servidores Ativos'!L:L)</f>
        <v>11</v>
      </c>
      <c r="AG64" s="24">
        <f t="shared" si="12"/>
        <v>818</v>
      </c>
      <c r="AH64" s="25"/>
      <c r="AI64" s="25"/>
      <c r="AJ64" s="7">
        <f>SUMIF('BD Qtde Servidores Aposentados '!$D:$D,$D:$D,'BD Qtde Servidores Aposentados '!E:E)</f>
        <v>791</v>
      </c>
      <c r="AK64" s="7">
        <f>SUMIF('BD Qtde Servidores Aposentados '!$D:$D,$D:$D,'BD Qtde Servidores Aposentados '!F:F)</f>
        <v>15</v>
      </c>
      <c r="AL64" s="7">
        <f>SUMIF('BD Qtde Servidores Aposentados '!$D:$D,$D:$D,'BD Qtde Servidores Aposentados '!G:G)</f>
        <v>28</v>
      </c>
      <c r="AM64" s="7">
        <f>SUMIF('BD Qtde Servidores Aposentados '!$D:$D,$D:$D,'BD Qtde Servidores Aposentados '!H:H)</f>
        <v>56</v>
      </c>
      <c r="AN64" s="7">
        <f>SUMIF('BD Qtde Servidores Aposentados '!$D:$D,$D:$D,'BD Qtde Servidores Aposentados '!I:I)</f>
        <v>30</v>
      </c>
      <c r="AO64" s="7">
        <f>SUMIF('BD Qtde Servidores Aposentados '!$D:$D,$D:$D,'BD Qtde Servidores Aposentados '!J:J)</f>
        <v>11</v>
      </c>
      <c r="AP64" s="7">
        <f>SUMIF('BD Qtde Servidores Aposentados '!$D:$D,$D:$D,'BD Qtde Servidores Aposentados '!K:K)</f>
        <v>1</v>
      </c>
      <c r="AQ64" s="7">
        <f>SUMIF('BD Qtde Servidores Aposentados '!$D:$D,$D:$D,'BD Qtde Servidores Aposentados '!L:L)</f>
        <v>0</v>
      </c>
      <c r="AR64" s="24">
        <f t="shared" si="13"/>
        <v>932</v>
      </c>
      <c r="AS64" s="26"/>
      <c r="AT64" s="26"/>
      <c r="AU64" s="27">
        <f t="shared" ref="AU64:BB64" si="195">Y64*F64</f>
        <v>190539.72152097785</v>
      </c>
      <c r="AV64" s="27">
        <f t="shared" si="195"/>
        <v>3552.4354859843334</v>
      </c>
      <c r="AW64" s="27">
        <f t="shared" si="195"/>
        <v>0</v>
      </c>
      <c r="AX64" s="27">
        <f t="shared" si="195"/>
        <v>178267.67166030471</v>
      </c>
      <c r="AY64" s="27">
        <f t="shared" si="195"/>
        <v>500570.45484324696</v>
      </c>
      <c r="AZ64" s="27">
        <f t="shared" si="195"/>
        <v>1834671.4541706359</v>
      </c>
      <c r="BA64" s="27">
        <f t="shared" si="195"/>
        <v>687234.7921976964</v>
      </c>
      <c r="BB64" s="27">
        <f t="shared" si="195"/>
        <v>62167.621004725836</v>
      </c>
      <c r="BC64" s="28">
        <f t="shared" si="15"/>
        <v>3457004.1508835717</v>
      </c>
      <c r="BF64" s="26"/>
      <c r="BG64" s="27">
        <f t="shared" ref="BG64:BN64" si="196">F64*AJ64</f>
        <v>2554524.0631032796</v>
      </c>
      <c r="BH64" s="27">
        <f t="shared" si="196"/>
        <v>53286.532289765004</v>
      </c>
      <c r="BI64" s="27">
        <f t="shared" si="196"/>
        <v>103989.47513517774</v>
      </c>
      <c r="BJ64" s="27">
        <f t="shared" si="196"/>
        <v>217021.51332558834</v>
      </c>
      <c r="BK64" s="27">
        <f t="shared" si="196"/>
        <v>121105.75520401135</v>
      </c>
      <c r="BL64" s="27">
        <f t="shared" si="196"/>
        <v>46181.66131779633</v>
      </c>
      <c r="BM64" s="27">
        <f t="shared" si="196"/>
        <v>4908.8199442692603</v>
      </c>
      <c r="BN64" s="27">
        <f t="shared" si="196"/>
        <v>0</v>
      </c>
      <c r="BO64" s="28">
        <f t="shared" si="17"/>
        <v>3101017.8203198877</v>
      </c>
      <c r="BS64" s="12">
        <f t="shared" si="33"/>
        <v>251801.19628987228</v>
      </c>
      <c r="BT64" s="12">
        <f t="shared" ref="BT64:BZ64" si="197">Z64*Q64</f>
        <v>4694.5985748959247</v>
      </c>
      <c r="BU64" s="12">
        <f t="shared" si="197"/>
        <v>0</v>
      </c>
      <c r="BV64" s="12">
        <f t="shared" si="197"/>
        <v>235583.49212205</v>
      </c>
      <c r="BW64" s="12">
        <f t="shared" si="197"/>
        <v>661511.61737169838</v>
      </c>
      <c r="BX64" s="12">
        <f t="shared" si="197"/>
        <v>2424546.7730894312</v>
      </c>
      <c r="BY64" s="12">
        <f t="shared" si="197"/>
        <v>908191.43339804781</v>
      </c>
      <c r="BZ64" s="12">
        <f t="shared" si="197"/>
        <v>82155.475060678669</v>
      </c>
      <c r="CA64" s="29">
        <f t="shared" si="19"/>
        <v>4568484.5859066742</v>
      </c>
      <c r="CB64" s="184">
        <f t="shared" si="35"/>
        <v>178170.8988503603</v>
      </c>
      <c r="CC64" s="9"/>
      <c r="CD64" s="12">
        <f>(Y64*'Quadro Resumo'!$L$9)*($O$109*15%)</f>
        <v>19747.761449838159</v>
      </c>
      <c r="CE64" s="12">
        <f>(Z64*'Quadro Resumo'!$L$9)*($O$109*15%)</f>
        <v>334.7078211836976</v>
      </c>
      <c r="CF64" s="12">
        <f>(AA64*'Quadro Resumo'!$L$9)*($O$109*10%)</f>
        <v>0</v>
      </c>
      <c r="CG64" s="12">
        <f>(AB64*'Quadro Resumo'!$L$9)*($O$109*5%)</f>
        <v>5132.1865914833643</v>
      </c>
      <c r="CH64" s="12">
        <f>(AC64*'Quadro Resumo'!$L$9)*($O$109*5%)</f>
        <v>13834.589942259503</v>
      </c>
      <c r="CI64" s="12">
        <f>(AD64*'Quadro Resumo'!$L$9)*(O64*22%)</f>
        <v>82061.583089180756</v>
      </c>
      <c r="CJ64" s="12">
        <f>(AE64*'Quadro Resumo'!$L$9)*(O64*23%)</f>
        <v>27484.740747572501</v>
      </c>
      <c r="CK64" s="12">
        <v>0</v>
      </c>
      <c r="CL64" s="29">
        <f t="shared" si="20"/>
        <v>148595.56964151797</v>
      </c>
      <c r="CM64" s="9"/>
      <c r="CN64" s="9"/>
      <c r="CO64" s="12">
        <f t="shared" si="21"/>
        <v>3375843.1570387962</v>
      </c>
      <c r="CP64" s="12">
        <f t="shared" si="135"/>
        <v>70418.978623438874</v>
      </c>
      <c r="CQ64" s="12">
        <f t="shared" si="136"/>
        <v>137423.70373786247</v>
      </c>
      <c r="CR64" s="12">
        <f t="shared" si="137"/>
        <v>286797.29475727823</v>
      </c>
      <c r="CS64" s="12">
        <f t="shared" si="138"/>
        <v>160043.13323508832</v>
      </c>
      <c r="CT64" s="12">
        <f t="shared" si="139"/>
        <v>61029.781473647017</v>
      </c>
      <c r="CU64" s="12">
        <f t="shared" si="140"/>
        <v>6487.0816671289131</v>
      </c>
      <c r="CV64" s="12">
        <f t="shared" si="141"/>
        <v>0</v>
      </c>
      <c r="CW64" s="29">
        <f t="shared" si="29"/>
        <v>4098043.1305332398</v>
      </c>
      <c r="CX64" s="9"/>
      <c r="CY64" s="9"/>
      <c r="CZ64" s="9"/>
      <c r="DA64" s="9"/>
      <c r="DB64" s="9"/>
      <c r="DC64" s="30"/>
      <c r="DD64" s="30"/>
    </row>
    <row r="65" spans="2:108" ht="15.75" customHeight="1" x14ac:dyDescent="0.3">
      <c r="B65" s="464"/>
      <c r="C65" s="7" t="s">
        <v>14</v>
      </c>
      <c r="D65" s="7" t="str">
        <f t="shared" si="158"/>
        <v>CP13</v>
      </c>
      <c r="E65" s="7">
        <v>13</v>
      </c>
      <c r="F65" s="8">
        <f t="shared" si="162"/>
        <v>3355.4367908524741</v>
      </c>
      <c r="G65" s="12">
        <f t="shared" si="2"/>
        <v>3690.9804699377219</v>
      </c>
      <c r="H65" s="12">
        <f t="shared" si="3"/>
        <v>3858.752309480345</v>
      </c>
      <c r="I65" s="12">
        <f t="shared" si="4"/>
        <v>4026.5241490229687</v>
      </c>
      <c r="J65" s="12">
        <f t="shared" si="5"/>
        <v>4194.2959885655928</v>
      </c>
      <c r="K65" s="12">
        <f t="shared" si="6"/>
        <v>4362.0678281082164</v>
      </c>
      <c r="L65" s="12">
        <f t="shared" si="7"/>
        <v>5100.2639220957608</v>
      </c>
      <c r="M65" s="12">
        <f t="shared" si="8"/>
        <v>5872.0143839918301</v>
      </c>
      <c r="O65" s="8">
        <f t="shared" si="163"/>
        <v>4434.2617448335131</v>
      </c>
      <c r="P65" s="23">
        <f t="shared" si="9"/>
        <v>0.32151550490300118</v>
      </c>
      <c r="Q65" s="12">
        <f t="shared" si="194"/>
        <v>4877.6879193168652</v>
      </c>
      <c r="R65" s="12">
        <f t="shared" si="194"/>
        <v>5099.4010065585398</v>
      </c>
      <c r="S65" s="12">
        <f t="shared" si="194"/>
        <v>5321.1140938002154</v>
      </c>
      <c r="T65" s="12">
        <f t="shared" si="194"/>
        <v>5542.8271810418919</v>
      </c>
      <c r="U65" s="12">
        <f t="shared" si="194"/>
        <v>5764.5402682835675</v>
      </c>
      <c r="V65" s="12">
        <f t="shared" si="194"/>
        <v>6740.0778521469401</v>
      </c>
      <c r="W65" s="12">
        <f t="shared" si="194"/>
        <v>7759.9580534586476</v>
      </c>
      <c r="Y65" s="7">
        <f>SUMIF('BD Qtde Servidores Ativos'!$D:$D,$D:$D,'BD Qtde Servidores Ativos'!E:E)</f>
        <v>48</v>
      </c>
      <c r="Z65" s="7">
        <f>SUMIF('BD Qtde Servidores Ativos'!$D:$D,$D:$D,'BD Qtde Servidores Ativos'!F:F)</f>
        <v>1</v>
      </c>
      <c r="AA65" s="7">
        <f>SUMIF('BD Qtde Servidores Ativos'!$D:$D,$D:$D,'BD Qtde Servidores Ativos'!G:G)</f>
        <v>0</v>
      </c>
      <c r="AB65" s="7">
        <f>SUMIF('BD Qtde Servidores Ativos'!$D:$D,$D:$D,'BD Qtde Servidores Ativos'!H:H)</f>
        <v>38</v>
      </c>
      <c r="AC65" s="7">
        <f>SUMIF('BD Qtde Servidores Ativos'!$D:$D,$D:$D,'BD Qtde Servidores Ativos'!I:I)</f>
        <v>70</v>
      </c>
      <c r="AD65" s="7">
        <f>SUMIF('BD Qtde Servidores Ativos'!$D:$D,$D:$D,'BD Qtde Servidores Ativos'!J:J)</f>
        <v>180</v>
      </c>
      <c r="AE65" s="7">
        <f>SUMIF('BD Qtde Servidores Ativos'!$D:$D,$D:$D,'BD Qtde Servidores Ativos'!K:K)</f>
        <v>64</v>
      </c>
      <c r="AF65" s="7">
        <f>SUMIF('BD Qtde Servidores Ativos'!$D:$D,$D:$D,'BD Qtde Servidores Ativos'!L:L)</f>
        <v>5</v>
      </c>
      <c r="AG65" s="24">
        <f t="shared" si="12"/>
        <v>406</v>
      </c>
      <c r="AH65" s="25"/>
      <c r="AI65" s="25"/>
      <c r="AJ65" s="7">
        <f>SUMIF('BD Qtde Servidores Aposentados '!$D:$D,$D:$D,'BD Qtde Servidores Aposentados '!E:E)</f>
        <v>1119</v>
      </c>
      <c r="AK65" s="7">
        <f>SUMIF('BD Qtde Servidores Aposentados '!$D:$D,$D:$D,'BD Qtde Servidores Aposentados '!F:F)</f>
        <v>15</v>
      </c>
      <c r="AL65" s="7">
        <f>SUMIF('BD Qtde Servidores Aposentados '!$D:$D,$D:$D,'BD Qtde Servidores Aposentados '!G:G)</f>
        <v>34</v>
      </c>
      <c r="AM65" s="7">
        <f>SUMIF('BD Qtde Servidores Aposentados '!$D:$D,$D:$D,'BD Qtde Servidores Aposentados '!H:H)</f>
        <v>81</v>
      </c>
      <c r="AN65" s="7">
        <f>SUMIF('BD Qtde Servidores Aposentados '!$D:$D,$D:$D,'BD Qtde Servidores Aposentados '!I:I)</f>
        <v>22</v>
      </c>
      <c r="AO65" s="7">
        <f>SUMIF('BD Qtde Servidores Aposentados '!$D:$D,$D:$D,'BD Qtde Servidores Aposentados '!J:J)</f>
        <v>22</v>
      </c>
      <c r="AP65" s="7">
        <f>SUMIF('BD Qtde Servidores Aposentados '!$D:$D,$D:$D,'BD Qtde Servidores Aposentados '!K:K)</f>
        <v>0</v>
      </c>
      <c r="AQ65" s="7">
        <f>SUMIF('BD Qtde Servidores Aposentados '!$D:$D,$D:$D,'BD Qtde Servidores Aposentados '!L:L)</f>
        <v>0</v>
      </c>
      <c r="AR65" s="24">
        <f t="shared" si="13"/>
        <v>1293</v>
      </c>
      <c r="AS65" s="26"/>
      <c r="AT65" s="26"/>
      <c r="AU65" s="27">
        <f t="shared" ref="AU65:BB65" si="198">Y65*F65</f>
        <v>161060.96596091875</v>
      </c>
      <c r="AV65" s="27">
        <f t="shared" si="198"/>
        <v>3690.9804699377219</v>
      </c>
      <c r="AW65" s="27">
        <f t="shared" si="198"/>
        <v>0</v>
      </c>
      <c r="AX65" s="27">
        <f t="shared" si="198"/>
        <v>153007.91766287282</v>
      </c>
      <c r="AY65" s="27">
        <f t="shared" si="198"/>
        <v>293600.71919959149</v>
      </c>
      <c r="AZ65" s="27">
        <f t="shared" si="198"/>
        <v>785172.20905947895</v>
      </c>
      <c r="BA65" s="27">
        <f t="shared" si="198"/>
        <v>326416.89101412869</v>
      </c>
      <c r="BB65" s="27">
        <f t="shared" si="198"/>
        <v>29360.071919959151</v>
      </c>
      <c r="BC65" s="28">
        <f t="shared" si="15"/>
        <v>1752309.7552868875</v>
      </c>
      <c r="BF65" s="26"/>
      <c r="BG65" s="27">
        <f t="shared" ref="BG65:BN65" si="199">F65*AJ65</f>
        <v>3754733.7689639186</v>
      </c>
      <c r="BH65" s="27">
        <f t="shared" si="199"/>
        <v>55364.70704906583</v>
      </c>
      <c r="BI65" s="27">
        <f t="shared" si="199"/>
        <v>131197.57852233172</v>
      </c>
      <c r="BJ65" s="27">
        <f t="shared" si="199"/>
        <v>326148.45607086044</v>
      </c>
      <c r="BK65" s="27">
        <f t="shared" si="199"/>
        <v>92274.511748443038</v>
      </c>
      <c r="BL65" s="27">
        <f t="shared" si="199"/>
        <v>95965.492218380765</v>
      </c>
      <c r="BM65" s="27">
        <f t="shared" si="199"/>
        <v>0</v>
      </c>
      <c r="BN65" s="27">
        <f t="shared" si="199"/>
        <v>0</v>
      </c>
      <c r="BO65" s="28">
        <f t="shared" si="17"/>
        <v>4455684.5145730004</v>
      </c>
      <c r="BS65" s="12">
        <f t="shared" si="33"/>
        <v>212844.56375200863</v>
      </c>
      <c r="BT65" s="12">
        <f t="shared" ref="BT65:BZ65" si="200">Z65*Q65</f>
        <v>4877.6879193168652</v>
      </c>
      <c r="BU65" s="12">
        <f t="shared" si="200"/>
        <v>0</v>
      </c>
      <c r="BV65" s="12">
        <f t="shared" si="200"/>
        <v>202202.33556440819</v>
      </c>
      <c r="BW65" s="12">
        <f t="shared" si="200"/>
        <v>387997.90267293243</v>
      </c>
      <c r="BX65" s="12">
        <f t="shared" si="200"/>
        <v>1037617.2482910422</v>
      </c>
      <c r="BY65" s="12">
        <f t="shared" si="200"/>
        <v>431364.98253740417</v>
      </c>
      <c r="BZ65" s="12">
        <f t="shared" si="200"/>
        <v>38799.79026729324</v>
      </c>
      <c r="CA65" s="29">
        <f t="shared" si="19"/>
        <v>2315704.511004406</v>
      </c>
      <c r="CB65" s="184">
        <f t="shared" si="35"/>
        <v>90312.475929171836</v>
      </c>
      <c r="CC65" s="9"/>
      <c r="CD65" s="12">
        <f>(Y65*'Quadro Resumo'!$L$9)*($O$109*15%)</f>
        <v>16065.975416817486</v>
      </c>
      <c r="CE65" s="12">
        <f>(Z65*'Quadro Resumo'!$L$9)*($O$109*15%)</f>
        <v>334.7078211836976</v>
      </c>
      <c r="CF65" s="12">
        <f>(AA65*'Quadro Resumo'!$L$9)*($O$109*10%)</f>
        <v>0</v>
      </c>
      <c r="CG65" s="12">
        <f>(AB65*'Quadro Resumo'!$L$9)*($O$109*5%)</f>
        <v>4239.6324016601702</v>
      </c>
      <c r="CH65" s="12">
        <f>(AC65*'Quadro Resumo'!$L$9)*($O$109*5%)</f>
        <v>7809.8491609529447</v>
      </c>
      <c r="CI65" s="12">
        <f>(AD65*'Quadro Resumo'!$L$9)*(O65*22%)</f>
        <v>35119.353019081427</v>
      </c>
      <c r="CJ65" s="12">
        <f>(AE65*'Quadro Resumo'!$L$9)*(O65*23%)</f>
        <v>13054.466576789864</v>
      </c>
      <c r="CK65" s="12">
        <v>0</v>
      </c>
      <c r="CL65" s="29">
        <f t="shared" si="20"/>
        <v>76623.984396485597</v>
      </c>
      <c r="CM65" s="9"/>
      <c r="CN65" s="9"/>
      <c r="CO65" s="12">
        <f t="shared" si="21"/>
        <v>4961938.8924687011</v>
      </c>
      <c r="CP65" s="12">
        <f t="shared" si="135"/>
        <v>73165.318789752971</v>
      </c>
      <c r="CQ65" s="12">
        <f t="shared" si="136"/>
        <v>173379.63422299037</v>
      </c>
      <c r="CR65" s="12">
        <f t="shared" si="137"/>
        <v>431010.24159781745</v>
      </c>
      <c r="CS65" s="12">
        <f t="shared" si="138"/>
        <v>121942.19798292161</v>
      </c>
      <c r="CT65" s="12">
        <f t="shared" si="139"/>
        <v>126819.88590223849</v>
      </c>
      <c r="CU65" s="12">
        <f t="shared" si="140"/>
        <v>0</v>
      </c>
      <c r="CV65" s="12">
        <f t="shared" si="141"/>
        <v>0</v>
      </c>
      <c r="CW65" s="29">
        <f t="shared" si="29"/>
        <v>5888256.1709644208</v>
      </c>
      <c r="CX65" s="9"/>
      <c r="CY65" s="9"/>
      <c r="CZ65" s="9"/>
      <c r="DA65" s="9"/>
      <c r="DB65" s="9"/>
      <c r="DC65" s="30"/>
      <c r="DD65" s="30"/>
    </row>
    <row r="66" spans="2:108" ht="15.75" customHeight="1" x14ac:dyDescent="0.3">
      <c r="B66" s="464"/>
      <c r="C66" s="7" t="s">
        <v>14</v>
      </c>
      <c r="D66" s="7" t="str">
        <f t="shared" si="158"/>
        <v>CP14</v>
      </c>
      <c r="E66" s="7">
        <v>14</v>
      </c>
      <c r="F66" s="8">
        <f t="shared" si="162"/>
        <v>3486.2988256957206</v>
      </c>
      <c r="G66" s="12">
        <f t="shared" si="2"/>
        <v>3834.9287082652927</v>
      </c>
      <c r="H66" s="12">
        <f t="shared" si="3"/>
        <v>4009.2436495500783</v>
      </c>
      <c r="I66" s="12">
        <f t="shared" si="4"/>
        <v>4183.5585908348648</v>
      </c>
      <c r="J66" s="12">
        <f t="shared" si="5"/>
        <v>4357.8735321196509</v>
      </c>
      <c r="K66" s="12">
        <f t="shared" si="6"/>
        <v>4532.188473404437</v>
      </c>
      <c r="L66" s="12">
        <f t="shared" si="7"/>
        <v>5299.1742150574955</v>
      </c>
      <c r="M66" s="12">
        <f t="shared" si="8"/>
        <v>6101.0229449675107</v>
      </c>
      <c r="O66" s="8">
        <f t="shared" si="163"/>
        <v>4607.1979528820202</v>
      </c>
      <c r="P66" s="23">
        <f t="shared" si="9"/>
        <v>0.32151550490300118</v>
      </c>
      <c r="Q66" s="12">
        <f t="shared" si="194"/>
        <v>5067.9177481702227</v>
      </c>
      <c r="R66" s="12">
        <f t="shared" si="194"/>
        <v>5298.2776458143226</v>
      </c>
      <c r="S66" s="12">
        <f t="shared" si="194"/>
        <v>5528.6375434584243</v>
      </c>
      <c r="T66" s="12">
        <f t="shared" si="194"/>
        <v>5758.997441102525</v>
      </c>
      <c r="U66" s="12">
        <f t="shared" si="194"/>
        <v>5989.3573387466267</v>
      </c>
      <c r="V66" s="12">
        <f t="shared" si="194"/>
        <v>7002.9408883806709</v>
      </c>
      <c r="W66" s="12">
        <f t="shared" si="194"/>
        <v>8062.5964175435356</v>
      </c>
      <c r="Y66" s="7">
        <f>SUMIF('BD Qtde Servidores Ativos'!$D:$D,$D:$D,'BD Qtde Servidores Ativos'!E:E)</f>
        <v>70</v>
      </c>
      <c r="Z66" s="7">
        <f>SUMIF('BD Qtde Servidores Ativos'!$D:$D,$D:$D,'BD Qtde Servidores Ativos'!F:F)</f>
        <v>0</v>
      </c>
      <c r="AA66" s="7">
        <f>SUMIF('BD Qtde Servidores Ativos'!$D:$D,$D:$D,'BD Qtde Servidores Ativos'!G:G)</f>
        <v>0</v>
      </c>
      <c r="AB66" s="7">
        <f>SUMIF('BD Qtde Servidores Ativos'!$D:$D,$D:$D,'BD Qtde Servidores Ativos'!H:H)</f>
        <v>61</v>
      </c>
      <c r="AC66" s="7">
        <f>SUMIF('BD Qtde Servidores Ativos'!$D:$D,$D:$D,'BD Qtde Servidores Ativos'!I:I)</f>
        <v>66</v>
      </c>
      <c r="AD66" s="7">
        <f>SUMIF('BD Qtde Servidores Ativos'!$D:$D,$D:$D,'BD Qtde Servidores Ativos'!J:J)</f>
        <v>108</v>
      </c>
      <c r="AE66" s="7">
        <f>SUMIF('BD Qtde Servidores Ativos'!$D:$D,$D:$D,'BD Qtde Servidores Ativos'!K:K)</f>
        <v>24</v>
      </c>
      <c r="AF66" s="7">
        <f>SUMIF('BD Qtde Servidores Ativos'!$D:$D,$D:$D,'BD Qtde Servidores Ativos'!L:L)</f>
        <v>1</v>
      </c>
      <c r="AG66" s="24">
        <f t="shared" si="12"/>
        <v>330</v>
      </c>
      <c r="AH66" s="25"/>
      <c r="AI66" s="25"/>
      <c r="AJ66" s="7">
        <f>SUMIF('BD Qtde Servidores Aposentados '!$D:$D,$D:$D,'BD Qtde Servidores Aposentados '!E:E)</f>
        <v>1234</v>
      </c>
      <c r="AK66" s="7">
        <f>SUMIF('BD Qtde Servidores Aposentados '!$D:$D,$D:$D,'BD Qtde Servidores Aposentados '!F:F)</f>
        <v>14</v>
      </c>
      <c r="AL66" s="7">
        <f>SUMIF('BD Qtde Servidores Aposentados '!$D:$D,$D:$D,'BD Qtde Servidores Aposentados '!G:G)</f>
        <v>52</v>
      </c>
      <c r="AM66" s="7">
        <f>SUMIF('BD Qtde Servidores Aposentados '!$D:$D,$D:$D,'BD Qtde Servidores Aposentados '!H:H)</f>
        <v>89</v>
      </c>
      <c r="AN66" s="7">
        <f>SUMIF('BD Qtde Servidores Aposentados '!$D:$D,$D:$D,'BD Qtde Servidores Aposentados '!I:I)</f>
        <v>45</v>
      </c>
      <c r="AO66" s="7">
        <f>SUMIF('BD Qtde Servidores Aposentados '!$D:$D,$D:$D,'BD Qtde Servidores Aposentados '!J:J)</f>
        <v>33</v>
      </c>
      <c r="AP66" s="7">
        <f>SUMIF('BD Qtde Servidores Aposentados '!$D:$D,$D:$D,'BD Qtde Servidores Aposentados '!K:K)</f>
        <v>1</v>
      </c>
      <c r="AQ66" s="7">
        <f>SUMIF('BD Qtde Servidores Aposentados '!$D:$D,$D:$D,'BD Qtde Servidores Aposentados '!L:L)</f>
        <v>0</v>
      </c>
      <c r="AR66" s="24">
        <f t="shared" si="13"/>
        <v>1468</v>
      </c>
      <c r="AS66" s="26"/>
      <c r="AT66" s="26"/>
      <c r="AU66" s="27">
        <f t="shared" ref="AU66:BB66" si="201">Y66*F66</f>
        <v>244040.91779870045</v>
      </c>
      <c r="AV66" s="27">
        <f t="shared" si="201"/>
        <v>0</v>
      </c>
      <c r="AW66" s="27">
        <f t="shared" si="201"/>
        <v>0</v>
      </c>
      <c r="AX66" s="27">
        <f t="shared" si="201"/>
        <v>255197.07404092676</v>
      </c>
      <c r="AY66" s="27">
        <f t="shared" si="201"/>
        <v>287619.65311989695</v>
      </c>
      <c r="AZ66" s="27">
        <f t="shared" si="201"/>
        <v>489476.35512767918</v>
      </c>
      <c r="BA66" s="27">
        <f t="shared" si="201"/>
        <v>127180.18116137989</v>
      </c>
      <c r="BB66" s="27">
        <f t="shared" si="201"/>
        <v>6101.0229449675107</v>
      </c>
      <c r="BC66" s="28">
        <f t="shared" si="15"/>
        <v>1409615.2041935509</v>
      </c>
      <c r="BF66" s="26"/>
      <c r="BG66" s="27">
        <f t="shared" ref="BG66:BN66" si="202">F66*AJ66</f>
        <v>4302092.7509085191</v>
      </c>
      <c r="BH66" s="27">
        <f t="shared" si="202"/>
        <v>53689.0019157141</v>
      </c>
      <c r="BI66" s="27">
        <f t="shared" si="202"/>
        <v>208480.66977660407</v>
      </c>
      <c r="BJ66" s="27">
        <f t="shared" si="202"/>
        <v>372336.71458430297</v>
      </c>
      <c r="BK66" s="27">
        <f t="shared" si="202"/>
        <v>196104.30894538428</v>
      </c>
      <c r="BL66" s="27">
        <f t="shared" si="202"/>
        <v>149562.21962234643</v>
      </c>
      <c r="BM66" s="27">
        <f t="shared" si="202"/>
        <v>5299.1742150574955</v>
      </c>
      <c r="BN66" s="27">
        <f t="shared" si="202"/>
        <v>0</v>
      </c>
      <c r="BO66" s="28">
        <f t="shared" si="17"/>
        <v>5287564.8399679288</v>
      </c>
      <c r="BS66" s="12">
        <f t="shared" si="33"/>
        <v>322503.8567017414</v>
      </c>
      <c r="BT66" s="12">
        <f t="shared" ref="BT66:BZ66" si="203">Z66*Q66</f>
        <v>0</v>
      </c>
      <c r="BU66" s="12">
        <f t="shared" si="203"/>
        <v>0</v>
      </c>
      <c r="BV66" s="12">
        <f t="shared" si="203"/>
        <v>337246.89015096385</v>
      </c>
      <c r="BW66" s="12">
        <f t="shared" si="203"/>
        <v>380093.83111276664</v>
      </c>
      <c r="BX66" s="12">
        <f t="shared" si="203"/>
        <v>646850.59258463571</v>
      </c>
      <c r="BY66" s="12">
        <f t="shared" si="203"/>
        <v>168070.58132113609</v>
      </c>
      <c r="BZ66" s="12">
        <f t="shared" si="203"/>
        <v>8062.5964175435356</v>
      </c>
      <c r="CA66" s="29">
        <f t="shared" si="19"/>
        <v>1862828.3482887871</v>
      </c>
      <c r="CB66" s="184">
        <f t="shared" si="35"/>
        <v>72650.3055832627</v>
      </c>
      <c r="CC66" s="9"/>
      <c r="CD66" s="12">
        <f>(Y66*'Quadro Resumo'!$L$9)*($O$109*15%)</f>
        <v>23429.54748285883</v>
      </c>
      <c r="CE66" s="12">
        <f>(Z66*'Quadro Resumo'!$L$9)*($O$109*15%)</f>
        <v>0</v>
      </c>
      <c r="CF66" s="12">
        <f>(AA66*'Quadro Resumo'!$L$9)*($O$109*10%)</f>
        <v>0</v>
      </c>
      <c r="CG66" s="12">
        <f>(AB66*'Quadro Resumo'!$L$9)*($O$109*5%)</f>
        <v>6805.7256974018528</v>
      </c>
      <c r="CH66" s="12">
        <f>(AC66*'Quadro Resumo'!$L$9)*($O$109*5%)</f>
        <v>7363.572066041349</v>
      </c>
      <c r="CI66" s="12">
        <f>(AD66*'Quadro Resumo'!$L$9)*(O66*22%)</f>
        <v>21893.404672095359</v>
      </c>
      <c r="CJ66" s="12">
        <f>(AE66*'Quadro Resumo'!$L$9)*(O66*23%)</f>
        <v>5086.3465399817514</v>
      </c>
      <c r="CK66" s="12">
        <v>0</v>
      </c>
      <c r="CL66" s="29">
        <f t="shared" si="20"/>
        <v>64578.596458379136</v>
      </c>
      <c r="CM66" s="9"/>
      <c r="CN66" s="9"/>
      <c r="CO66" s="12">
        <f t="shared" si="21"/>
        <v>5685282.2738564126</v>
      </c>
      <c r="CP66" s="12">
        <f t="shared" si="135"/>
        <v>70950.848474383121</v>
      </c>
      <c r="CQ66" s="12">
        <f t="shared" si="136"/>
        <v>275510.43758234475</v>
      </c>
      <c r="CR66" s="12">
        <f t="shared" si="137"/>
        <v>492048.74136779975</v>
      </c>
      <c r="CS66" s="12">
        <f t="shared" si="138"/>
        <v>259154.88484961362</v>
      </c>
      <c r="CT66" s="12">
        <f t="shared" si="139"/>
        <v>197648.79217863869</v>
      </c>
      <c r="CU66" s="12">
        <f t="shared" si="140"/>
        <v>7002.9408883806709</v>
      </c>
      <c r="CV66" s="12">
        <f t="shared" si="141"/>
        <v>0</v>
      </c>
      <c r="CW66" s="29">
        <f t="shared" si="29"/>
        <v>6987598.9191975733</v>
      </c>
      <c r="CX66" s="9"/>
      <c r="CY66" s="9"/>
      <c r="CZ66" s="9"/>
      <c r="DA66" s="9"/>
      <c r="DB66" s="9"/>
      <c r="DC66" s="30"/>
      <c r="DD66" s="30"/>
    </row>
    <row r="67" spans="2:108" ht="15.75" customHeight="1" x14ac:dyDescent="0.3">
      <c r="B67" s="464"/>
      <c r="C67" s="7" t="s">
        <v>14</v>
      </c>
      <c r="D67" s="7" t="str">
        <f t="shared" si="158"/>
        <v>CP15</v>
      </c>
      <c r="E67" s="7">
        <v>15</v>
      </c>
      <c r="F67" s="8">
        <f t="shared" si="162"/>
        <v>3622.2644798978536</v>
      </c>
      <c r="G67" s="12">
        <f t="shared" si="2"/>
        <v>3984.4909278876394</v>
      </c>
      <c r="H67" s="12">
        <f t="shared" si="3"/>
        <v>4165.6041518825314</v>
      </c>
      <c r="I67" s="12">
        <f t="shared" si="4"/>
        <v>4346.7173758774243</v>
      </c>
      <c r="J67" s="12">
        <f t="shared" si="5"/>
        <v>4527.8305998723172</v>
      </c>
      <c r="K67" s="12">
        <f t="shared" si="6"/>
        <v>4708.9438238672101</v>
      </c>
      <c r="L67" s="12">
        <f t="shared" si="7"/>
        <v>5505.8420094447374</v>
      </c>
      <c r="M67" s="12">
        <f t="shared" si="8"/>
        <v>6338.9628398212435</v>
      </c>
      <c r="O67" s="8">
        <f t="shared" si="163"/>
        <v>4786.878673044419</v>
      </c>
      <c r="P67" s="23">
        <f t="shared" si="9"/>
        <v>0.32151550490300118</v>
      </c>
      <c r="Q67" s="12">
        <f t="shared" si="194"/>
        <v>5265.5665403488611</v>
      </c>
      <c r="R67" s="12">
        <f t="shared" si="194"/>
        <v>5504.9104740010816</v>
      </c>
      <c r="S67" s="12">
        <f t="shared" si="194"/>
        <v>5744.2544076533022</v>
      </c>
      <c r="T67" s="12">
        <f t="shared" si="194"/>
        <v>5983.5983413055237</v>
      </c>
      <c r="U67" s="12">
        <f t="shared" si="194"/>
        <v>6222.9422749577452</v>
      </c>
      <c r="V67" s="12">
        <f t="shared" si="194"/>
        <v>7276.0555830275171</v>
      </c>
      <c r="W67" s="12">
        <f t="shared" si="194"/>
        <v>8377.0376778277332</v>
      </c>
      <c r="Y67" s="7">
        <f>SUMIF('BD Qtde Servidores Ativos'!$D:$D,$D:$D,'BD Qtde Servidores Ativos'!E:E)</f>
        <v>55</v>
      </c>
      <c r="Z67" s="7">
        <f>SUMIF('BD Qtde Servidores Ativos'!$D:$D,$D:$D,'BD Qtde Servidores Ativos'!F:F)</f>
        <v>3</v>
      </c>
      <c r="AA67" s="7">
        <f>SUMIF('BD Qtde Servidores Ativos'!$D:$D,$D:$D,'BD Qtde Servidores Ativos'!G:G)</f>
        <v>0</v>
      </c>
      <c r="AB67" s="7">
        <f>SUMIF('BD Qtde Servidores Ativos'!$D:$D,$D:$D,'BD Qtde Servidores Ativos'!H:H)</f>
        <v>68</v>
      </c>
      <c r="AC67" s="7">
        <f>SUMIF('BD Qtde Servidores Ativos'!$D:$D,$D:$D,'BD Qtde Servidores Ativos'!I:I)</f>
        <v>94</v>
      </c>
      <c r="AD67" s="7">
        <f>SUMIF('BD Qtde Servidores Ativos'!$D:$D,$D:$D,'BD Qtde Servidores Ativos'!J:J)</f>
        <v>205</v>
      </c>
      <c r="AE67" s="7">
        <f>SUMIF('BD Qtde Servidores Ativos'!$D:$D,$D:$D,'BD Qtde Servidores Ativos'!K:K)</f>
        <v>11</v>
      </c>
      <c r="AF67" s="7">
        <f>SUMIF('BD Qtde Servidores Ativos'!$D:$D,$D:$D,'BD Qtde Servidores Ativos'!L:L)</f>
        <v>1</v>
      </c>
      <c r="AG67" s="24">
        <f t="shared" si="12"/>
        <v>437</v>
      </c>
      <c r="AH67" s="25"/>
      <c r="AI67" s="25"/>
      <c r="AJ67" s="7">
        <f>SUMIF('BD Qtde Servidores Aposentados '!$D:$D,$D:$D,'BD Qtde Servidores Aposentados '!E:E)</f>
        <v>1505</v>
      </c>
      <c r="AK67" s="7">
        <f>SUMIF('BD Qtde Servidores Aposentados '!$D:$D,$D:$D,'BD Qtde Servidores Aposentados '!F:F)</f>
        <v>20</v>
      </c>
      <c r="AL67" s="7">
        <f>SUMIF('BD Qtde Servidores Aposentados '!$D:$D,$D:$D,'BD Qtde Servidores Aposentados '!G:G)</f>
        <v>58</v>
      </c>
      <c r="AM67" s="7">
        <f>SUMIF('BD Qtde Servidores Aposentados '!$D:$D,$D:$D,'BD Qtde Servidores Aposentados '!H:H)</f>
        <v>118</v>
      </c>
      <c r="AN67" s="7">
        <f>SUMIF('BD Qtde Servidores Aposentados '!$D:$D,$D:$D,'BD Qtde Servidores Aposentados '!I:I)</f>
        <v>52</v>
      </c>
      <c r="AO67" s="7">
        <f>SUMIF('BD Qtde Servidores Aposentados '!$D:$D,$D:$D,'BD Qtde Servidores Aposentados '!J:J)</f>
        <v>64</v>
      </c>
      <c r="AP67" s="7">
        <f>SUMIF('BD Qtde Servidores Aposentados '!$D:$D,$D:$D,'BD Qtde Servidores Aposentados '!K:K)</f>
        <v>4</v>
      </c>
      <c r="AQ67" s="7">
        <f>SUMIF('BD Qtde Servidores Aposentados '!$D:$D,$D:$D,'BD Qtde Servidores Aposentados '!L:L)</f>
        <v>0</v>
      </c>
      <c r="AR67" s="24">
        <f t="shared" si="13"/>
        <v>1821</v>
      </c>
      <c r="AS67" s="26"/>
      <c r="AT67" s="26"/>
      <c r="AU67" s="27">
        <f t="shared" ref="AU67:BB67" si="204">Y67*F67</f>
        <v>199224.54639438193</v>
      </c>
      <c r="AV67" s="27">
        <f t="shared" si="204"/>
        <v>11953.472783662917</v>
      </c>
      <c r="AW67" s="27">
        <f t="shared" si="204"/>
        <v>0</v>
      </c>
      <c r="AX67" s="27">
        <f t="shared" si="204"/>
        <v>295576.78155966487</v>
      </c>
      <c r="AY67" s="27">
        <f t="shared" si="204"/>
        <v>425616.07638799783</v>
      </c>
      <c r="AZ67" s="27">
        <f t="shared" si="204"/>
        <v>965333.48389277805</v>
      </c>
      <c r="BA67" s="27">
        <f t="shared" si="204"/>
        <v>60564.262103892113</v>
      </c>
      <c r="BB67" s="27">
        <f t="shared" si="204"/>
        <v>6338.9628398212435</v>
      </c>
      <c r="BC67" s="28">
        <f t="shared" si="15"/>
        <v>1964607.5859621991</v>
      </c>
      <c r="BF67" s="26"/>
      <c r="BG67" s="27">
        <f t="shared" ref="BG67:BN67" si="205">F67*AJ67</f>
        <v>5451508.04224627</v>
      </c>
      <c r="BH67" s="27">
        <f t="shared" si="205"/>
        <v>79689.818557752791</v>
      </c>
      <c r="BI67" s="27">
        <f t="shared" si="205"/>
        <v>241605.04080918682</v>
      </c>
      <c r="BJ67" s="27">
        <f t="shared" si="205"/>
        <v>512912.65035353607</v>
      </c>
      <c r="BK67" s="27">
        <f t="shared" si="205"/>
        <v>235447.19119336049</v>
      </c>
      <c r="BL67" s="27">
        <f t="shared" si="205"/>
        <v>301372.40472750145</v>
      </c>
      <c r="BM67" s="27">
        <f t="shared" si="205"/>
        <v>22023.36803777895</v>
      </c>
      <c r="BN67" s="27">
        <f t="shared" si="205"/>
        <v>0</v>
      </c>
      <c r="BO67" s="28">
        <f t="shared" si="17"/>
        <v>6844558.5159253879</v>
      </c>
      <c r="BS67" s="12">
        <f t="shared" si="33"/>
        <v>263278.32701744302</v>
      </c>
      <c r="BT67" s="12">
        <f t="shared" ref="BT67:BZ67" si="206">Z67*Q67</f>
        <v>15796.699621046584</v>
      </c>
      <c r="BU67" s="12">
        <f t="shared" si="206"/>
        <v>0</v>
      </c>
      <c r="BV67" s="12">
        <f t="shared" si="206"/>
        <v>390609.29972042458</v>
      </c>
      <c r="BW67" s="12">
        <f t="shared" si="206"/>
        <v>562458.2440827192</v>
      </c>
      <c r="BX67" s="12">
        <f t="shared" si="206"/>
        <v>1275703.1663663378</v>
      </c>
      <c r="BY67" s="12">
        <f t="shared" si="206"/>
        <v>80036.611413302686</v>
      </c>
      <c r="BZ67" s="12">
        <f t="shared" si="206"/>
        <v>8377.0376778277332</v>
      </c>
      <c r="CA67" s="29">
        <f t="shared" si="19"/>
        <v>2596259.3858991018</v>
      </c>
      <c r="CB67" s="184">
        <f t="shared" si="35"/>
        <v>101254.11605006497</v>
      </c>
      <c r="CC67" s="9"/>
      <c r="CD67" s="12">
        <f>(Y67*'Quadro Resumo'!$L$9)*($O$109*15%)</f>
        <v>18408.930165103367</v>
      </c>
      <c r="CE67" s="12">
        <f>(Z67*'Quadro Resumo'!$L$9)*($O$109*15%)</f>
        <v>1004.1234635510929</v>
      </c>
      <c r="CF67" s="12">
        <f>(AA67*'Quadro Resumo'!$L$9)*($O$109*10%)</f>
        <v>0</v>
      </c>
      <c r="CG67" s="12">
        <f>(AB67*'Quadro Resumo'!$L$9)*($O$109*5%)</f>
        <v>7586.7106134971473</v>
      </c>
      <c r="CH67" s="12">
        <f>(AC67*'Quadro Resumo'!$L$9)*($O$109*5%)</f>
        <v>10487.511730422526</v>
      </c>
      <c r="CI67" s="12">
        <f>(AD67*'Quadro Resumo'!$L$9)*(O67*22%)</f>
        <v>43177.645630860658</v>
      </c>
      <c r="CJ67" s="12">
        <f>(AE67*'Quadro Resumo'!$L$9)*(O67*23%)</f>
        <v>2422.1606085604762</v>
      </c>
      <c r="CK67" s="12">
        <v>0</v>
      </c>
      <c r="CL67" s="29">
        <f t="shared" si="20"/>
        <v>83087.082211995265</v>
      </c>
      <c r="CM67" s="9"/>
      <c r="CN67" s="9"/>
      <c r="CO67" s="12">
        <f t="shared" si="21"/>
        <v>7204252.4029318504</v>
      </c>
      <c r="CP67" s="12">
        <f t="shared" si="135"/>
        <v>105311.33080697722</v>
      </c>
      <c r="CQ67" s="12">
        <f t="shared" si="136"/>
        <v>319284.80749206274</v>
      </c>
      <c r="CR67" s="12">
        <f t="shared" si="137"/>
        <v>677822.02010308963</v>
      </c>
      <c r="CS67" s="12">
        <f t="shared" si="138"/>
        <v>311147.11374788726</v>
      </c>
      <c r="CT67" s="12">
        <f t="shared" si="139"/>
        <v>398268.30559729569</v>
      </c>
      <c r="CU67" s="12">
        <f t="shared" si="140"/>
        <v>29104.222332110068</v>
      </c>
      <c r="CV67" s="12">
        <f t="shared" si="141"/>
        <v>0</v>
      </c>
      <c r="CW67" s="29">
        <f t="shared" si="29"/>
        <v>9045190.2030112725</v>
      </c>
      <c r="CX67" s="9"/>
      <c r="CY67" s="9"/>
      <c r="CZ67" s="9"/>
      <c r="DA67" s="9"/>
      <c r="DB67" s="9"/>
      <c r="DC67" s="30"/>
      <c r="DD67" s="30"/>
    </row>
    <row r="68" spans="2:108" ht="15.75" customHeight="1" x14ac:dyDescent="0.3">
      <c r="B68" s="464"/>
      <c r="C68" s="7" t="s">
        <v>14</v>
      </c>
      <c r="D68" s="7" t="str">
        <f t="shared" si="158"/>
        <v>CP16</v>
      </c>
      <c r="E68" s="7">
        <v>16</v>
      </c>
      <c r="F68" s="8">
        <f t="shared" si="162"/>
        <v>3763.5327946138696</v>
      </c>
      <c r="G68" s="12">
        <f t="shared" si="2"/>
        <v>4139.8860740752571</v>
      </c>
      <c r="H68" s="12">
        <f t="shared" si="3"/>
        <v>4328.0627138059499</v>
      </c>
      <c r="I68" s="12">
        <f t="shared" si="4"/>
        <v>4516.2393535366436</v>
      </c>
      <c r="J68" s="12">
        <f t="shared" si="5"/>
        <v>4704.4159932673374</v>
      </c>
      <c r="K68" s="12">
        <f t="shared" si="6"/>
        <v>4892.5926329980302</v>
      </c>
      <c r="L68" s="12">
        <f t="shared" si="7"/>
        <v>5720.5698478130817</v>
      </c>
      <c r="M68" s="12">
        <f t="shared" si="8"/>
        <v>6586.1823905742713</v>
      </c>
      <c r="O68" s="8">
        <f t="shared" si="163"/>
        <v>4973.5669412931511</v>
      </c>
      <c r="P68" s="23">
        <f t="shared" si="9"/>
        <v>0.32151550490300118</v>
      </c>
      <c r="Q68" s="12">
        <f t="shared" si="194"/>
        <v>5470.9236354224668</v>
      </c>
      <c r="R68" s="12">
        <f t="shared" si="194"/>
        <v>5719.6019824871237</v>
      </c>
      <c r="S68" s="12">
        <f t="shared" si="194"/>
        <v>5968.2803295517815</v>
      </c>
      <c r="T68" s="12">
        <f t="shared" si="194"/>
        <v>6216.9586766164393</v>
      </c>
      <c r="U68" s="12">
        <f t="shared" si="194"/>
        <v>6465.6370236810963</v>
      </c>
      <c r="V68" s="12">
        <f t="shared" si="194"/>
        <v>7559.82175076559</v>
      </c>
      <c r="W68" s="12">
        <f t="shared" si="194"/>
        <v>8703.742147263014</v>
      </c>
      <c r="Y68" s="7">
        <f>SUMIF('BD Qtde Servidores Ativos'!$D:$D,$D:$D,'BD Qtde Servidores Ativos'!E:E)</f>
        <v>391</v>
      </c>
      <c r="Z68" s="7">
        <f>SUMIF('BD Qtde Servidores Ativos'!$D:$D,$D:$D,'BD Qtde Servidores Ativos'!F:F)</f>
        <v>7</v>
      </c>
      <c r="AA68" s="7">
        <f>SUMIF('BD Qtde Servidores Ativos'!$D:$D,$D:$D,'BD Qtde Servidores Ativos'!G:G)</f>
        <v>0</v>
      </c>
      <c r="AB68" s="7">
        <f>SUMIF('BD Qtde Servidores Ativos'!$D:$D,$D:$D,'BD Qtde Servidores Ativos'!H:H)</f>
        <v>238</v>
      </c>
      <c r="AC68" s="7">
        <f>SUMIF('BD Qtde Servidores Ativos'!$D:$D,$D:$D,'BD Qtde Servidores Ativos'!I:I)</f>
        <v>250</v>
      </c>
      <c r="AD68" s="7">
        <f>SUMIF('BD Qtde Servidores Ativos'!$D:$D,$D:$D,'BD Qtde Servidores Ativos'!J:J)</f>
        <v>593</v>
      </c>
      <c r="AE68" s="7">
        <f>SUMIF('BD Qtde Servidores Ativos'!$D:$D,$D:$D,'BD Qtde Servidores Ativos'!K:K)</f>
        <v>60</v>
      </c>
      <c r="AF68" s="7">
        <f>SUMIF('BD Qtde Servidores Ativos'!$D:$D,$D:$D,'BD Qtde Servidores Ativos'!L:L)</f>
        <v>9</v>
      </c>
      <c r="AG68" s="24">
        <f t="shared" si="12"/>
        <v>1548</v>
      </c>
      <c r="AH68" s="25"/>
      <c r="AI68" s="25"/>
      <c r="AJ68" s="7">
        <f>SUMIF('BD Qtde Servidores Aposentados '!$D:$D,$D:$D,'BD Qtde Servidores Aposentados '!E:E)</f>
        <v>4133</v>
      </c>
      <c r="AK68" s="7">
        <f>SUMIF('BD Qtde Servidores Aposentados '!$D:$D,$D:$D,'BD Qtde Servidores Aposentados '!F:F)</f>
        <v>39</v>
      </c>
      <c r="AL68" s="7">
        <f>SUMIF('BD Qtde Servidores Aposentados '!$D:$D,$D:$D,'BD Qtde Servidores Aposentados '!G:G)</f>
        <v>169</v>
      </c>
      <c r="AM68" s="7">
        <f>SUMIF('BD Qtde Servidores Aposentados '!$D:$D,$D:$D,'BD Qtde Servidores Aposentados '!H:H)</f>
        <v>182</v>
      </c>
      <c r="AN68" s="7">
        <f>SUMIF('BD Qtde Servidores Aposentados '!$D:$D,$D:$D,'BD Qtde Servidores Aposentados '!I:I)</f>
        <v>90</v>
      </c>
      <c r="AO68" s="7">
        <f>SUMIF('BD Qtde Servidores Aposentados '!$D:$D,$D:$D,'BD Qtde Servidores Aposentados '!J:J)</f>
        <v>108</v>
      </c>
      <c r="AP68" s="7">
        <f>SUMIF('BD Qtde Servidores Aposentados '!$D:$D,$D:$D,'BD Qtde Servidores Aposentados '!K:K)</f>
        <v>9</v>
      </c>
      <c r="AQ68" s="7">
        <f>SUMIF('BD Qtde Servidores Aposentados '!$D:$D,$D:$D,'BD Qtde Servidores Aposentados '!L:L)</f>
        <v>0</v>
      </c>
      <c r="AR68" s="24">
        <f t="shared" si="13"/>
        <v>4730</v>
      </c>
      <c r="AS68" s="26"/>
      <c r="AT68" s="26"/>
      <c r="AU68" s="27">
        <f t="shared" ref="AU68:BB68" si="207">Y68*F68</f>
        <v>1471541.3226940229</v>
      </c>
      <c r="AV68" s="27">
        <f t="shared" si="207"/>
        <v>28979.202518526799</v>
      </c>
      <c r="AW68" s="27">
        <f t="shared" si="207"/>
        <v>0</v>
      </c>
      <c r="AX68" s="27">
        <f t="shared" si="207"/>
        <v>1074864.9661417212</v>
      </c>
      <c r="AY68" s="27">
        <f t="shared" si="207"/>
        <v>1176103.9983168344</v>
      </c>
      <c r="AZ68" s="27">
        <f t="shared" si="207"/>
        <v>2901307.4313678318</v>
      </c>
      <c r="BA68" s="27">
        <f t="shared" si="207"/>
        <v>343234.19086878491</v>
      </c>
      <c r="BB68" s="27">
        <f t="shared" si="207"/>
        <v>59275.641515168441</v>
      </c>
      <c r="BC68" s="28">
        <f t="shared" si="15"/>
        <v>7055306.7534228899</v>
      </c>
      <c r="BF68" s="26"/>
      <c r="BG68" s="27">
        <f t="shared" ref="BG68:BN68" si="208">F68*AJ68</f>
        <v>15554681.040139124</v>
      </c>
      <c r="BH68" s="27">
        <f t="shared" si="208"/>
        <v>161455.55688893504</v>
      </c>
      <c r="BI68" s="27">
        <f t="shared" si="208"/>
        <v>731442.59863320552</v>
      </c>
      <c r="BJ68" s="27">
        <f t="shared" si="208"/>
        <v>821955.56234366912</v>
      </c>
      <c r="BK68" s="27">
        <f t="shared" si="208"/>
        <v>423397.43939406035</v>
      </c>
      <c r="BL68" s="27">
        <f t="shared" si="208"/>
        <v>528400.00436378724</v>
      </c>
      <c r="BM68" s="27">
        <f t="shared" si="208"/>
        <v>51485.128630317733</v>
      </c>
      <c r="BN68" s="27">
        <f t="shared" si="208"/>
        <v>0</v>
      </c>
      <c r="BO68" s="28">
        <f t="shared" si="17"/>
        <v>18272817.330393098</v>
      </c>
      <c r="BS68" s="12">
        <f t="shared" si="33"/>
        <v>1944664.6740456221</v>
      </c>
      <c r="BT68" s="12">
        <f t="shared" ref="BT68:BZ68" si="209">Z68*Q68</f>
        <v>38296.465447957264</v>
      </c>
      <c r="BU68" s="12">
        <f t="shared" si="209"/>
        <v>0</v>
      </c>
      <c r="BV68" s="12">
        <f t="shared" si="209"/>
        <v>1420450.718433324</v>
      </c>
      <c r="BW68" s="12">
        <f t="shared" si="209"/>
        <v>1554239.6691541099</v>
      </c>
      <c r="BX68" s="12">
        <f t="shared" si="209"/>
        <v>3834122.7550428901</v>
      </c>
      <c r="BY68" s="12">
        <f t="shared" si="209"/>
        <v>453589.30504593538</v>
      </c>
      <c r="BZ68" s="12">
        <f t="shared" si="209"/>
        <v>78333.67932536712</v>
      </c>
      <c r="CA68" s="29">
        <f t="shared" si="19"/>
        <v>9323697.2664952055</v>
      </c>
      <c r="CB68" s="184">
        <f t="shared" si="35"/>
        <v>363624.19339331303</v>
      </c>
      <c r="CC68" s="9"/>
      <c r="CD68" s="12">
        <f>(Y68*'Quadro Resumo'!$L$9)*($O$109*15%)</f>
        <v>130870.75808282575</v>
      </c>
      <c r="CE68" s="12">
        <f>(Z68*'Quadro Resumo'!$L$9)*($O$109*15%)</f>
        <v>2342.9547482858834</v>
      </c>
      <c r="CF68" s="12">
        <f>(AA68*'Quadro Resumo'!$L$9)*($O$109*10%)</f>
        <v>0</v>
      </c>
      <c r="CG68" s="12">
        <f>(AB68*'Quadro Resumo'!$L$9)*($O$109*5%)</f>
        <v>26553.487147240012</v>
      </c>
      <c r="CH68" s="12">
        <f>(AC68*'Quadro Resumo'!$L$9)*($O$109*5%)</f>
        <v>27892.318431974803</v>
      </c>
      <c r="CI68" s="12">
        <f>(AD68*'Quadro Resumo'!$L$9)*(O68*22%)</f>
        <v>129770.30863222091</v>
      </c>
      <c r="CJ68" s="12">
        <f>(AE68*'Quadro Resumo'!$L$9)*(O68*23%)</f>
        <v>13727.044757969095</v>
      </c>
      <c r="CK68" s="12">
        <v>0</v>
      </c>
      <c r="CL68" s="29">
        <f t="shared" si="20"/>
        <v>331156.87180051644</v>
      </c>
      <c r="CM68" s="9"/>
      <c r="CN68" s="9"/>
      <c r="CO68" s="12">
        <f t="shared" si="21"/>
        <v>20555752.168364592</v>
      </c>
      <c r="CP68" s="12">
        <f t="shared" si="135"/>
        <v>213366.02178147621</v>
      </c>
      <c r="CQ68" s="12">
        <f t="shared" si="136"/>
        <v>966612.73504032393</v>
      </c>
      <c r="CR68" s="12">
        <f t="shared" si="137"/>
        <v>1086227.0199784243</v>
      </c>
      <c r="CS68" s="12">
        <f t="shared" si="138"/>
        <v>559526.28089547949</v>
      </c>
      <c r="CT68" s="12">
        <f t="shared" si="139"/>
        <v>698288.79855755845</v>
      </c>
      <c r="CU68" s="12">
        <f t="shared" si="140"/>
        <v>68038.395756890313</v>
      </c>
      <c r="CV68" s="12">
        <f t="shared" si="141"/>
        <v>0</v>
      </c>
      <c r="CW68" s="29">
        <f t="shared" si="29"/>
        <v>24147811.42037474</v>
      </c>
      <c r="CX68" s="9"/>
      <c r="CY68" s="9"/>
      <c r="CZ68" s="9"/>
      <c r="DA68" s="9"/>
      <c r="DB68" s="9"/>
      <c r="DC68" s="30"/>
      <c r="DD68" s="30"/>
    </row>
    <row r="69" spans="2:108" ht="15.75" customHeight="1" x14ac:dyDescent="0.3">
      <c r="B69" s="464"/>
      <c r="C69" s="7" t="s">
        <v>14</v>
      </c>
      <c r="D69" s="7" t="str">
        <f t="shared" si="158"/>
        <v>CP17</v>
      </c>
      <c r="E69" s="7">
        <v>17</v>
      </c>
      <c r="F69" s="8">
        <f t="shared" si="162"/>
        <v>3910.3105736038101</v>
      </c>
      <c r="G69" s="12">
        <f t="shared" si="2"/>
        <v>4301.3416309641916</v>
      </c>
      <c r="H69" s="12">
        <f t="shared" si="3"/>
        <v>4496.8571596443817</v>
      </c>
      <c r="I69" s="12">
        <f t="shared" si="4"/>
        <v>4692.3726883245718</v>
      </c>
      <c r="J69" s="12">
        <f t="shared" si="5"/>
        <v>4887.8882170047627</v>
      </c>
      <c r="K69" s="12">
        <f t="shared" si="6"/>
        <v>5083.4037456849537</v>
      </c>
      <c r="L69" s="12">
        <f t="shared" si="7"/>
        <v>5943.6720718777915</v>
      </c>
      <c r="M69" s="12">
        <f t="shared" si="8"/>
        <v>6843.043503806668</v>
      </c>
      <c r="O69" s="8">
        <f t="shared" si="163"/>
        <v>5167.5360520035838</v>
      </c>
      <c r="P69" s="23">
        <f t="shared" si="9"/>
        <v>0.3215155049030014</v>
      </c>
      <c r="Q69" s="12">
        <f t="shared" si="194"/>
        <v>5684.2896572039426</v>
      </c>
      <c r="R69" s="12">
        <f t="shared" si="194"/>
        <v>5942.6664598041207</v>
      </c>
      <c r="S69" s="12">
        <f t="shared" si="194"/>
        <v>6201.0432624043005</v>
      </c>
      <c r="T69" s="12">
        <f t="shared" si="194"/>
        <v>6459.4200650044795</v>
      </c>
      <c r="U69" s="12">
        <f t="shared" si="194"/>
        <v>6717.7968676046594</v>
      </c>
      <c r="V69" s="12">
        <f t="shared" si="194"/>
        <v>7854.6547990454474</v>
      </c>
      <c r="W69" s="12">
        <f t="shared" si="194"/>
        <v>9043.1880910062719</v>
      </c>
      <c r="Y69" s="7">
        <f>SUMIF('BD Qtde Servidores Ativos'!$D:$D,$D:$D,'BD Qtde Servidores Ativos'!E:E)</f>
        <v>262</v>
      </c>
      <c r="Z69" s="7">
        <f>SUMIF('BD Qtde Servidores Ativos'!$D:$D,$D:$D,'BD Qtde Servidores Ativos'!F:F)</f>
        <v>6</v>
      </c>
      <c r="AA69" s="7">
        <f>SUMIF('BD Qtde Servidores Ativos'!$D:$D,$D:$D,'BD Qtde Servidores Ativos'!G:G)</f>
        <v>0</v>
      </c>
      <c r="AB69" s="7">
        <f>SUMIF('BD Qtde Servidores Ativos'!$D:$D,$D:$D,'BD Qtde Servidores Ativos'!H:H)</f>
        <v>134</v>
      </c>
      <c r="AC69" s="7">
        <f>SUMIF('BD Qtde Servidores Ativos'!$D:$D,$D:$D,'BD Qtde Servidores Ativos'!I:I)</f>
        <v>137</v>
      </c>
      <c r="AD69" s="7">
        <f>SUMIF('BD Qtde Servidores Ativos'!$D:$D,$D:$D,'BD Qtde Servidores Ativos'!J:J)</f>
        <v>355</v>
      </c>
      <c r="AE69" s="7">
        <f>SUMIF('BD Qtde Servidores Ativos'!$D:$D,$D:$D,'BD Qtde Servidores Ativos'!K:K)</f>
        <v>35</v>
      </c>
      <c r="AF69" s="7">
        <f>SUMIF('BD Qtde Servidores Ativos'!$D:$D,$D:$D,'BD Qtde Servidores Ativos'!L:L)</f>
        <v>5</v>
      </c>
      <c r="AG69" s="24">
        <f t="shared" si="12"/>
        <v>934</v>
      </c>
      <c r="AH69" s="25"/>
      <c r="AI69" s="25"/>
      <c r="AJ69" s="7">
        <f>SUMIF('BD Qtde Servidores Aposentados '!$D:$D,$D:$D,'BD Qtde Servidores Aposentados '!E:E)</f>
        <v>931</v>
      </c>
      <c r="AK69" s="7">
        <f>SUMIF('BD Qtde Servidores Aposentados '!$D:$D,$D:$D,'BD Qtde Servidores Aposentados '!F:F)</f>
        <v>24</v>
      </c>
      <c r="AL69" s="7">
        <f>SUMIF('BD Qtde Servidores Aposentados '!$D:$D,$D:$D,'BD Qtde Servidores Aposentados '!G:G)</f>
        <v>158</v>
      </c>
      <c r="AM69" s="7">
        <f>SUMIF('BD Qtde Servidores Aposentados '!$D:$D,$D:$D,'BD Qtde Servidores Aposentados '!H:H)</f>
        <v>154</v>
      </c>
      <c r="AN69" s="7">
        <f>SUMIF('BD Qtde Servidores Aposentados '!$D:$D,$D:$D,'BD Qtde Servidores Aposentados '!I:I)</f>
        <v>72</v>
      </c>
      <c r="AO69" s="7">
        <f>SUMIF('BD Qtde Servidores Aposentados '!$D:$D,$D:$D,'BD Qtde Servidores Aposentados '!J:J)</f>
        <v>150</v>
      </c>
      <c r="AP69" s="7">
        <f>SUMIF('BD Qtde Servidores Aposentados '!$D:$D,$D:$D,'BD Qtde Servidores Aposentados '!K:K)</f>
        <v>10</v>
      </c>
      <c r="AQ69" s="7">
        <f>SUMIF('BD Qtde Servidores Aposentados '!$D:$D,$D:$D,'BD Qtde Servidores Aposentados '!L:L)</f>
        <v>1</v>
      </c>
      <c r="AR69" s="24">
        <f t="shared" si="13"/>
        <v>1500</v>
      </c>
      <c r="AS69" s="26"/>
      <c r="AT69" s="26"/>
      <c r="AU69" s="27">
        <f t="shared" ref="AU69:BB69" si="210">Y69*F69</f>
        <v>1024501.3702841982</v>
      </c>
      <c r="AV69" s="27">
        <f t="shared" si="210"/>
        <v>25808.049785785151</v>
      </c>
      <c r="AW69" s="27">
        <f t="shared" si="210"/>
        <v>0</v>
      </c>
      <c r="AX69" s="27">
        <f t="shared" si="210"/>
        <v>628777.94023549266</v>
      </c>
      <c r="AY69" s="27">
        <f t="shared" si="210"/>
        <v>669640.68572965253</v>
      </c>
      <c r="AZ69" s="27">
        <f t="shared" si="210"/>
        <v>1804608.3297181586</v>
      </c>
      <c r="BA69" s="27">
        <f t="shared" si="210"/>
        <v>208028.5225157227</v>
      </c>
      <c r="BB69" s="27">
        <f t="shared" si="210"/>
        <v>34215.217519033336</v>
      </c>
      <c r="BC69" s="28">
        <f t="shared" si="15"/>
        <v>4395580.1157880435</v>
      </c>
      <c r="BF69" s="26"/>
      <c r="BG69" s="27">
        <f t="shared" ref="BG69:BN69" si="211">F69*AJ69</f>
        <v>3640499.1440251474</v>
      </c>
      <c r="BH69" s="27">
        <f t="shared" si="211"/>
        <v>103232.19914314061</v>
      </c>
      <c r="BI69" s="27">
        <f t="shared" si="211"/>
        <v>710503.43122381228</v>
      </c>
      <c r="BJ69" s="27">
        <f t="shared" si="211"/>
        <v>722625.39400198404</v>
      </c>
      <c r="BK69" s="27">
        <f t="shared" si="211"/>
        <v>351927.95162434294</v>
      </c>
      <c r="BL69" s="27">
        <f t="shared" si="211"/>
        <v>762510.56185274303</v>
      </c>
      <c r="BM69" s="27">
        <f t="shared" si="211"/>
        <v>59436.720718777913</v>
      </c>
      <c r="BN69" s="27">
        <f t="shared" si="211"/>
        <v>6843.043503806668</v>
      </c>
      <c r="BO69" s="28">
        <f t="shared" si="17"/>
        <v>6357578.4460937548</v>
      </c>
      <c r="BS69" s="12">
        <f t="shared" si="33"/>
        <v>1353894.4456249389</v>
      </c>
      <c r="BT69" s="12">
        <f t="shared" ref="BT69:BZ69" si="212">Z69*Q69</f>
        <v>34105.737943223656</v>
      </c>
      <c r="BU69" s="12">
        <f t="shared" si="212"/>
        <v>0</v>
      </c>
      <c r="BV69" s="12">
        <f t="shared" si="212"/>
        <v>830939.79716217623</v>
      </c>
      <c r="BW69" s="12">
        <f t="shared" si="212"/>
        <v>884940.54890561372</v>
      </c>
      <c r="BX69" s="12">
        <f t="shared" si="212"/>
        <v>2384817.8879996543</v>
      </c>
      <c r="BY69" s="12">
        <f t="shared" si="212"/>
        <v>274912.91796659067</v>
      </c>
      <c r="BZ69" s="12">
        <f t="shared" si="212"/>
        <v>45215.940455031363</v>
      </c>
      <c r="CA69" s="29">
        <f t="shared" si="19"/>
        <v>5808827.2760572284</v>
      </c>
      <c r="CB69" s="184">
        <f t="shared" si="35"/>
        <v>226544.26376623192</v>
      </c>
      <c r="CC69" s="9"/>
      <c r="CD69" s="12">
        <f>(Y69*'Quadro Resumo'!$L$9)*($O$109*15%)</f>
        <v>87693.44915012877</v>
      </c>
      <c r="CE69" s="12">
        <f>(Z69*'Quadro Resumo'!$L$9)*($O$109*15%)</f>
        <v>2008.2469271021857</v>
      </c>
      <c r="CF69" s="12">
        <f>(AA69*'Quadro Resumo'!$L$9)*($O$109*10%)</f>
        <v>0</v>
      </c>
      <c r="CG69" s="12">
        <f>(AB69*'Quadro Resumo'!$L$9)*($O$109*5%)</f>
        <v>14950.282679538495</v>
      </c>
      <c r="CH69" s="12">
        <f>(AC69*'Quadro Resumo'!$L$9)*($O$109*5%)</f>
        <v>15284.990500722193</v>
      </c>
      <c r="CI69" s="12">
        <f>(AD69*'Quadro Resumo'!$L$9)*(O69*22%)</f>
        <v>80716.913132295973</v>
      </c>
      <c r="CJ69" s="12">
        <f>(AE69*'Quadro Resumo'!$L$9)*(O69*23%)</f>
        <v>8319.7330437257697</v>
      </c>
      <c r="CK69" s="12">
        <v>0</v>
      </c>
      <c r="CL69" s="29">
        <f t="shared" si="20"/>
        <v>208973.61543351339</v>
      </c>
      <c r="CM69" s="9"/>
      <c r="CN69" s="9"/>
      <c r="CO69" s="12">
        <f t="shared" si="21"/>
        <v>4810976.0644153366</v>
      </c>
      <c r="CP69" s="12">
        <f t="shared" si="135"/>
        <v>136422.95177289462</v>
      </c>
      <c r="CQ69" s="12">
        <f t="shared" si="136"/>
        <v>938941.30064905109</v>
      </c>
      <c r="CR69" s="12">
        <f t="shared" si="137"/>
        <v>954960.66241026227</v>
      </c>
      <c r="CS69" s="12">
        <f t="shared" si="138"/>
        <v>465078.24468032253</v>
      </c>
      <c r="CT69" s="12">
        <f t="shared" si="139"/>
        <v>1007669.5301406989</v>
      </c>
      <c r="CU69" s="12">
        <f t="shared" si="140"/>
        <v>78546.547990454477</v>
      </c>
      <c r="CV69" s="12">
        <f t="shared" si="141"/>
        <v>9043.1880910062719</v>
      </c>
      <c r="CW69" s="29">
        <f t="shared" si="29"/>
        <v>8401638.490150027</v>
      </c>
      <c r="CX69" s="9"/>
      <c r="CY69" s="9"/>
      <c r="CZ69" s="9"/>
      <c r="DA69" s="9"/>
      <c r="DB69" s="9"/>
      <c r="DC69" s="30"/>
      <c r="DD69" s="30"/>
    </row>
    <row r="70" spans="2:108" ht="15.75" customHeight="1" x14ac:dyDescent="0.3">
      <c r="B70" s="464"/>
      <c r="C70" s="7" t="s">
        <v>14</v>
      </c>
      <c r="D70" s="7" t="str">
        <f t="shared" si="158"/>
        <v>CP18</v>
      </c>
      <c r="E70" s="7">
        <v>18</v>
      </c>
      <c r="F70" s="8">
        <f t="shared" si="162"/>
        <v>4062.8126859743584</v>
      </c>
      <c r="G70" s="12">
        <f t="shared" si="2"/>
        <v>4469.0939545717947</v>
      </c>
      <c r="H70" s="12">
        <f t="shared" si="3"/>
        <v>4672.2345888705122</v>
      </c>
      <c r="I70" s="12">
        <f t="shared" si="4"/>
        <v>4875.3752231692297</v>
      </c>
      <c r="J70" s="12">
        <f t="shared" si="5"/>
        <v>5078.5158574679481</v>
      </c>
      <c r="K70" s="12">
        <f t="shared" si="6"/>
        <v>5281.6564917666665</v>
      </c>
      <c r="L70" s="12">
        <f t="shared" si="7"/>
        <v>6175.4752826810245</v>
      </c>
      <c r="M70" s="12">
        <f t="shared" si="8"/>
        <v>7109.9222004551275</v>
      </c>
      <c r="O70" s="8">
        <f t="shared" si="163"/>
        <v>5369.0699580317232</v>
      </c>
      <c r="P70" s="23">
        <f t="shared" si="9"/>
        <v>0.3215155049030014</v>
      </c>
      <c r="Q70" s="12">
        <f t="shared" si="194"/>
        <v>5905.9769538348964</v>
      </c>
      <c r="R70" s="12">
        <f t="shared" si="194"/>
        <v>6174.4304517364808</v>
      </c>
      <c r="S70" s="12">
        <f t="shared" si="194"/>
        <v>6442.8839496380679</v>
      </c>
      <c r="T70" s="12">
        <f t="shared" si="194"/>
        <v>6711.337447539654</v>
      </c>
      <c r="U70" s="12">
        <f t="shared" si="194"/>
        <v>6979.7909454412402</v>
      </c>
      <c r="V70" s="12">
        <f t="shared" si="194"/>
        <v>8160.9863362082197</v>
      </c>
      <c r="W70" s="12">
        <f t="shared" si="194"/>
        <v>9395.8724265555156</v>
      </c>
      <c r="Y70" s="7">
        <f>SUMIF('BD Qtde Servidores Ativos'!$D:$D,$D:$D,'BD Qtde Servidores Ativos'!E:E)</f>
        <v>225</v>
      </c>
      <c r="Z70" s="7">
        <f>SUMIF('BD Qtde Servidores Ativos'!$D:$D,$D:$D,'BD Qtde Servidores Ativos'!F:F)</f>
        <v>12</v>
      </c>
      <c r="AA70" s="7">
        <f>SUMIF('BD Qtde Servidores Ativos'!$D:$D,$D:$D,'BD Qtde Servidores Ativos'!G:G)</f>
        <v>0</v>
      </c>
      <c r="AB70" s="7">
        <f>SUMIF('BD Qtde Servidores Ativos'!$D:$D,$D:$D,'BD Qtde Servidores Ativos'!H:H)</f>
        <v>104</v>
      </c>
      <c r="AC70" s="7">
        <f>SUMIF('BD Qtde Servidores Ativos'!$D:$D,$D:$D,'BD Qtde Servidores Ativos'!I:I)</f>
        <v>112</v>
      </c>
      <c r="AD70" s="7">
        <f>SUMIF('BD Qtde Servidores Ativos'!$D:$D,$D:$D,'BD Qtde Servidores Ativos'!J:J)</f>
        <v>159</v>
      </c>
      <c r="AE70" s="7">
        <f>SUMIF('BD Qtde Servidores Ativos'!$D:$D,$D:$D,'BD Qtde Servidores Ativos'!K:K)</f>
        <v>13</v>
      </c>
      <c r="AF70" s="7">
        <f>SUMIF('BD Qtde Servidores Ativos'!$D:$D,$D:$D,'BD Qtde Servidores Ativos'!L:L)</f>
        <v>1</v>
      </c>
      <c r="AG70" s="24">
        <f t="shared" si="12"/>
        <v>626</v>
      </c>
      <c r="AH70" s="25"/>
      <c r="AI70" s="25"/>
      <c r="AJ70" s="7">
        <f>SUMIF('BD Qtde Servidores Aposentados '!$D:$D,$D:$D,'BD Qtde Servidores Aposentados '!E:E)</f>
        <v>770</v>
      </c>
      <c r="AK70" s="7">
        <f>SUMIF('BD Qtde Servidores Aposentados '!$D:$D,$D:$D,'BD Qtde Servidores Aposentados '!F:F)</f>
        <v>22</v>
      </c>
      <c r="AL70" s="7">
        <f>SUMIF('BD Qtde Servidores Aposentados '!$D:$D,$D:$D,'BD Qtde Servidores Aposentados '!G:G)</f>
        <v>176</v>
      </c>
      <c r="AM70" s="7">
        <f>SUMIF('BD Qtde Servidores Aposentados '!$D:$D,$D:$D,'BD Qtde Servidores Aposentados '!H:H)</f>
        <v>167</v>
      </c>
      <c r="AN70" s="7">
        <f>SUMIF('BD Qtde Servidores Aposentados '!$D:$D,$D:$D,'BD Qtde Servidores Aposentados '!I:I)</f>
        <v>99</v>
      </c>
      <c r="AO70" s="7">
        <f>SUMIF('BD Qtde Servidores Aposentados '!$D:$D,$D:$D,'BD Qtde Servidores Aposentados '!J:J)</f>
        <v>194</v>
      </c>
      <c r="AP70" s="7">
        <f>SUMIF('BD Qtde Servidores Aposentados '!$D:$D,$D:$D,'BD Qtde Servidores Aposentados '!K:K)</f>
        <v>12</v>
      </c>
      <c r="AQ70" s="7">
        <f>SUMIF('BD Qtde Servidores Aposentados '!$D:$D,$D:$D,'BD Qtde Servidores Aposentados '!L:L)</f>
        <v>1</v>
      </c>
      <c r="AR70" s="24">
        <f t="shared" si="13"/>
        <v>1441</v>
      </c>
      <c r="AS70" s="26"/>
      <c r="AT70" s="26"/>
      <c r="AU70" s="27">
        <f t="shared" ref="AU70:BB70" si="213">Y70*F70</f>
        <v>914132.85434423061</v>
      </c>
      <c r="AV70" s="27">
        <f t="shared" si="213"/>
        <v>53629.127454861533</v>
      </c>
      <c r="AW70" s="27">
        <f t="shared" si="213"/>
        <v>0</v>
      </c>
      <c r="AX70" s="27">
        <f t="shared" si="213"/>
        <v>507039.02320959989</v>
      </c>
      <c r="AY70" s="27">
        <f t="shared" si="213"/>
        <v>568793.77603641013</v>
      </c>
      <c r="AZ70" s="27">
        <f t="shared" si="213"/>
        <v>839783.38219089992</v>
      </c>
      <c r="BA70" s="27">
        <f t="shared" si="213"/>
        <v>80281.17867485332</v>
      </c>
      <c r="BB70" s="27">
        <f t="shared" si="213"/>
        <v>7109.9222004551275</v>
      </c>
      <c r="BC70" s="28">
        <f t="shared" si="15"/>
        <v>2970769.2641113107</v>
      </c>
      <c r="BF70" s="26"/>
      <c r="BG70" s="27">
        <f t="shared" ref="BG70:BN70" si="214">F70*AJ70</f>
        <v>3128365.7682002559</v>
      </c>
      <c r="BH70" s="27">
        <f t="shared" si="214"/>
        <v>98320.067000579482</v>
      </c>
      <c r="BI70" s="27">
        <f t="shared" si="214"/>
        <v>822313.28764121013</v>
      </c>
      <c r="BJ70" s="27">
        <f t="shared" si="214"/>
        <v>814187.66226926132</v>
      </c>
      <c r="BK70" s="27">
        <f t="shared" si="214"/>
        <v>502773.06988932687</v>
      </c>
      <c r="BL70" s="27">
        <f t="shared" si="214"/>
        <v>1024641.3594027333</v>
      </c>
      <c r="BM70" s="27">
        <f t="shared" si="214"/>
        <v>74105.70339217229</v>
      </c>
      <c r="BN70" s="27">
        <f t="shared" si="214"/>
        <v>7109.9222004551275</v>
      </c>
      <c r="BO70" s="28">
        <f t="shared" si="17"/>
        <v>6471816.8399959942</v>
      </c>
      <c r="BS70" s="12">
        <f t="shared" si="33"/>
        <v>1208040.7405571376</v>
      </c>
      <c r="BT70" s="12">
        <f t="shared" ref="BT70:BZ70" si="215">Z70*Q70</f>
        <v>70871.723446018761</v>
      </c>
      <c r="BU70" s="12">
        <f t="shared" si="215"/>
        <v>0</v>
      </c>
      <c r="BV70" s="12">
        <f t="shared" si="215"/>
        <v>670059.93076235906</v>
      </c>
      <c r="BW70" s="12">
        <f t="shared" si="215"/>
        <v>751669.79412444122</v>
      </c>
      <c r="BX70" s="12">
        <f t="shared" si="215"/>
        <v>1109786.7603251571</v>
      </c>
      <c r="BY70" s="12">
        <f t="shared" si="215"/>
        <v>106092.82237070685</v>
      </c>
      <c r="BZ70" s="12">
        <f t="shared" si="215"/>
        <v>9395.8724265555156</v>
      </c>
      <c r="CA70" s="29">
        <f t="shared" si="19"/>
        <v>3925917.6440123762</v>
      </c>
      <c r="CB70" s="184">
        <f t="shared" si="35"/>
        <v>153110.78811648267</v>
      </c>
      <c r="CC70" s="9"/>
      <c r="CD70" s="12">
        <f>(Y70*'Quadro Resumo'!$L$9)*($O$109*15%)</f>
        <v>75309.259766331947</v>
      </c>
      <c r="CE70" s="12">
        <f>(Z70*'Quadro Resumo'!$L$9)*($O$109*15%)</f>
        <v>4016.4938542043715</v>
      </c>
      <c r="CF70" s="12">
        <f>(AA70*'Quadro Resumo'!$L$9)*($O$109*10%)</f>
        <v>0</v>
      </c>
      <c r="CG70" s="12">
        <f>(AB70*'Quadro Resumo'!$L$9)*($O$109*5%)</f>
        <v>11603.204467701518</v>
      </c>
      <c r="CH70" s="12">
        <f>(AC70*'Quadro Resumo'!$L$9)*($O$109*5%)</f>
        <v>12495.758657524713</v>
      </c>
      <c r="CI70" s="12">
        <f>(AD70*'Quadro Resumo'!$L$9)*(O70*22%)</f>
        <v>37562.013426389931</v>
      </c>
      <c r="CJ70" s="12">
        <f>(AE70*'Quadro Resumo'!$L$9)*(O70*23%)</f>
        <v>3210.7038349029708</v>
      </c>
      <c r="CK70" s="12">
        <v>0</v>
      </c>
      <c r="CL70" s="29">
        <f t="shared" si="20"/>
        <v>144197.43400705545</v>
      </c>
      <c r="CM70" s="9"/>
      <c r="CN70" s="9"/>
      <c r="CO70" s="12">
        <f t="shared" si="21"/>
        <v>4134183.8676844267</v>
      </c>
      <c r="CP70" s="12">
        <f t="shared" si="135"/>
        <v>129931.49298436772</v>
      </c>
      <c r="CQ70" s="12">
        <f t="shared" si="136"/>
        <v>1086699.7595056207</v>
      </c>
      <c r="CR70" s="12">
        <f t="shared" si="137"/>
        <v>1075961.6195895574</v>
      </c>
      <c r="CS70" s="12">
        <f t="shared" si="138"/>
        <v>664422.40730642574</v>
      </c>
      <c r="CT70" s="12">
        <f t="shared" si="139"/>
        <v>1354079.4434156006</v>
      </c>
      <c r="CU70" s="12">
        <f t="shared" si="140"/>
        <v>97931.836034498643</v>
      </c>
      <c r="CV70" s="12">
        <f t="shared" si="141"/>
        <v>9395.8724265555156</v>
      </c>
      <c r="CW70" s="29">
        <f t="shared" si="29"/>
        <v>8552606.2989470549</v>
      </c>
      <c r="CX70" s="9"/>
      <c r="CY70" s="9"/>
      <c r="CZ70" s="9"/>
      <c r="DA70" s="9"/>
      <c r="DB70" s="9"/>
      <c r="DC70" s="30"/>
      <c r="DD70" s="30"/>
    </row>
    <row r="71" spans="2:108" ht="15.75" customHeight="1" x14ac:dyDescent="0.3">
      <c r="B71" s="465"/>
      <c r="C71" s="7" t="s">
        <v>14</v>
      </c>
      <c r="D71" s="7" t="str">
        <f t="shared" si="158"/>
        <v>CP19</v>
      </c>
      <c r="E71" s="7">
        <v>19</v>
      </c>
      <c r="F71" s="8">
        <f t="shared" si="162"/>
        <v>4221.2623807273576</v>
      </c>
      <c r="G71" s="12">
        <f t="shared" si="2"/>
        <v>4643.3886188000934</v>
      </c>
      <c r="H71" s="12">
        <f t="shared" si="3"/>
        <v>4854.4517378364608</v>
      </c>
      <c r="I71" s="12">
        <f t="shared" si="4"/>
        <v>5065.5148568728291</v>
      </c>
      <c r="J71" s="12">
        <f t="shared" si="5"/>
        <v>5276.5779759091965</v>
      </c>
      <c r="K71" s="12">
        <f t="shared" si="6"/>
        <v>5487.6410949455649</v>
      </c>
      <c r="L71" s="12">
        <f t="shared" si="7"/>
        <v>6416.3188187055839</v>
      </c>
      <c r="M71" s="12">
        <f t="shared" si="8"/>
        <v>7387.2091662728762</v>
      </c>
      <c r="O71" s="8">
        <f t="shared" si="163"/>
        <v>5578.46368639496</v>
      </c>
      <c r="P71" s="23">
        <f t="shared" si="9"/>
        <v>0.3215155049030014</v>
      </c>
      <c r="Q71" s="12">
        <f t="shared" si="194"/>
        <v>6136.3100550344561</v>
      </c>
      <c r="R71" s="12">
        <f t="shared" si="194"/>
        <v>6415.2332393542038</v>
      </c>
      <c r="S71" s="12">
        <f t="shared" si="194"/>
        <v>6694.1564236739514</v>
      </c>
      <c r="T71" s="12">
        <f t="shared" si="194"/>
        <v>6973.0796079936999</v>
      </c>
      <c r="U71" s="12">
        <f t="shared" si="194"/>
        <v>7252.0027923134485</v>
      </c>
      <c r="V71" s="12">
        <f t="shared" si="194"/>
        <v>8479.2648033203386</v>
      </c>
      <c r="W71" s="12">
        <f t="shared" si="194"/>
        <v>9762.3114511911808</v>
      </c>
      <c r="Y71" s="7">
        <f>SUMIF('BD Qtde Servidores Ativos'!$D:$D,$D:$D,'BD Qtde Servidores Ativos'!E:E)</f>
        <v>1170</v>
      </c>
      <c r="Z71" s="7">
        <f>SUMIF('BD Qtde Servidores Ativos'!$D:$D,$D:$D,'BD Qtde Servidores Ativos'!F:F)</f>
        <v>60</v>
      </c>
      <c r="AA71" s="7">
        <f>SUMIF('BD Qtde Servidores Ativos'!$D:$D,$D:$D,'BD Qtde Servidores Ativos'!G:G)</f>
        <v>0</v>
      </c>
      <c r="AB71" s="7">
        <f>SUMIF('BD Qtde Servidores Ativos'!$D:$D,$D:$D,'BD Qtde Servidores Ativos'!H:H)</f>
        <v>532</v>
      </c>
      <c r="AC71" s="7">
        <f>SUMIF('BD Qtde Servidores Ativos'!$D:$D,$D:$D,'BD Qtde Servidores Ativos'!I:I)</f>
        <v>744</v>
      </c>
      <c r="AD71" s="7">
        <f>SUMIF('BD Qtde Servidores Ativos'!$D:$D,$D:$D,'BD Qtde Servidores Ativos'!J:J)</f>
        <v>2293</v>
      </c>
      <c r="AE71" s="7">
        <f>SUMIF('BD Qtde Servidores Ativos'!$D:$D,$D:$D,'BD Qtde Servidores Ativos'!K:K)</f>
        <v>341</v>
      </c>
      <c r="AF71" s="7">
        <f>SUMIF('BD Qtde Servidores Ativos'!$D:$D,$D:$D,'BD Qtde Servidores Ativos'!L:L)</f>
        <v>49</v>
      </c>
      <c r="AG71" s="24">
        <f t="shared" si="12"/>
        <v>5189</v>
      </c>
      <c r="AH71" s="25"/>
      <c r="AI71" s="25"/>
      <c r="AJ71" s="7">
        <f>SUMIF('BD Qtde Servidores Aposentados '!$D:$D,$D:$D,'BD Qtde Servidores Aposentados '!E:E)</f>
        <v>1995</v>
      </c>
      <c r="AK71" s="7">
        <f>SUMIF('BD Qtde Servidores Aposentados '!$D:$D,$D:$D,'BD Qtde Servidores Aposentados '!F:F)</f>
        <v>74</v>
      </c>
      <c r="AL71" s="7">
        <f>SUMIF('BD Qtde Servidores Aposentados '!$D:$D,$D:$D,'BD Qtde Servidores Aposentados '!G:G)</f>
        <v>764</v>
      </c>
      <c r="AM71" s="7">
        <f>SUMIF('BD Qtde Servidores Aposentados '!$D:$D,$D:$D,'BD Qtde Servidores Aposentados '!H:H)</f>
        <v>627</v>
      </c>
      <c r="AN71" s="7">
        <f>SUMIF('BD Qtde Servidores Aposentados '!$D:$D,$D:$D,'BD Qtde Servidores Aposentados '!I:I)</f>
        <v>543</v>
      </c>
      <c r="AO71" s="7">
        <f>SUMIF('BD Qtde Servidores Aposentados '!$D:$D,$D:$D,'BD Qtde Servidores Aposentados '!J:J)</f>
        <v>1232</v>
      </c>
      <c r="AP71" s="7">
        <f>SUMIF('BD Qtde Servidores Aposentados '!$D:$D,$D:$D,'BD Qtde Servidores Aposentados '!K:K)</f>
        <v>74</v>
      </c>
      <c r="AQ71" s="7">
        <f>SUMIF('BD Qtde Servidores Aposentados '!$D:$D,$D:$D,'BD Qtde Servidores Aposentados '!L:L)</f>
        <v>0</v>
      </c>
      <c r="AR71" s="24">
        <f t="shared" si="13"/>
        <v>5309</v>
      </c>
      <c r="AS71" s="26"/>
      <c r="AT71" s="26"/>
      <c r="AU71" s="27">
        <f t="shared" ref="AU71:BB71" si="216">Y71*F71</f>
        <v>4938876.9854510082</v>
      </c>
      <c r="AV71" s="27">
        <f t="shared" si="216"/>
        <v>278603.31712800561</v>
      </c>
      <c r="AW71" s="27">
        <f t="shared" si="216"/>
        <v>0</v>
      </c>
      <c r="AX71" s="27">
        <f t="shared" si="216"/>
        <v>2694853.903856345</v>
      </c>
      <c r="AY71" s="27">
        <f t="shared" si="216"/>
        <v>3925774.0140764425</v>
      </c>
      <c r="AZ71" s="27">
        <f t="shared" si="216"/>
        <v>12583161.030710179</v>
      </c>
      <c r="BA71" s="27">
        <f t="shared" si="216"/>
        <v>2187964.7171786041</v>
      </c>
      <c r="BB71" s="27">
        <f t="shared" si="216"/>
        <v>361973.24914737092</v>
      </c>
      <c r="BC71" s="28">
        <f t="shared" si="15"/>
        <v>26971207.217547957</v>
      </c>
      <c r="BF71" s="26"/>
      <c r="BG71" s="27">
        <f t="shared" ref="BG71:BN71" si="217">F71*AJ71</f>
        <v>8421418.4495510776</v>
      </c>
      <c r="BH71" s="27">
        <f t="shared" si="217"/>
        <v>343610.75779120688</v>
      </c>
      <c r="BI71" s="27">
        <f t="shared" si="217"/>
        <v>3708801.1277070562</v>
      </c>
      <c r="BJ71" s="27">
        <f t="shared" si="217"/>
        <v>3176077.8152592639</v>
      </c>
      <c r="BK71" s="27">
        <f t="shared" si="217"/>
        <v>2865181.8409186937</v>
      </c>
      <c r="BL71" s="27">
        <f t="shared" si="217"/>
        <v>6760773.8289729357</v>
      </c>
      <c r="BM71" s="27">
        <f t="shared" si="217"/>
        <v>474807.59258421318</v>
      </c>
      <c r="BN71" s="27">
        <f t="shared" si="217"/>
        <v>0</v>
      </c>
      <c r="BO71" s="28">
        <f t="shared" si="17"/>
        <v>25750671.412784446</v>
      </c>
      <c r="BS71" s="12">
        <f t="shared" si="33"/>
        <v>6526802.5130821029</v>
      </c>
      <c r="BT71" s="12">
        <f t="shared" ref="BT71:BZ71" si="218">Z71*Q71</f>
        <v>368178.60330206738</v>
      </c>
      <c r="BU71" s="12">
        <f t="shared" si="218"/>
        <v>0</v>
      </c>
      <c r="BV71" s="12">
        <f t="shared" si="218"/>
        <v>3561291.2173945419</v>
      </c>
      <c r="BW71" s="12">
        <f t="shared" si="218"/>
        <v>5187971.2283473127</v>
      </c>
      <c r="BX71" s="12">
        <f t="shared" si="218"/>
        <v>16628842.402774738</v>
      </c>
      <c r="BY71" s="12">
        <f t="shared" si="218"/>
        <v>2891429.2979322355</v>
      </c>
      <c r="BZ71" s="12">
        <f t="shared" si="218"/>
        <v>478353.26110836788</v>
      </c>
      <c r="CA71" s="29">
        <f t="shared" si="19"/>
        <v>35642868.523941368</v>
      </c>
      <c r="CB71" s="184">
        <f t="shared" si="35"/>
        <v>1390071.8724337134</v>
      </c>
      <c r="CC71" s="9"/>
      <c r="CD71" s="12">
        <f>(Y71*'Quadro Resumo'!$L$9)*($O$109*15%)</f>
        <v>391608.15078492614</v>
      </c>
      <c r="CE71" s="12">
        <f>(Z71*'Quadro Resumo'!$L$9)*($O$109*15%)</f>
        <v>20082.469271021855</v>
      </c>
      <c r="CF71" s="12">
        <f>(AA71*'Quadro Resumo'!$L$9)*($O$109*10%)</f>
        <v>0</v>
      </c>
      <c r="CG71" s="12">
        <f>(AB71*'Quadro Resumo'!$L$9)*($O$109*5%)</f>
        <v>59354.853623242387</v>
      </c>
      <c r="CH71" s="12">
        <f>(AC71*'Quadro Resumo'!$L$9)*($O$109*5%)</f>
        <v>83007.539653557018</v>
      </c>
      <c r="CI71" s="12">
        <f>(AD71*'Quadro Resumo'!$L$9)*(O71*22%)</f>
        <v>562822.35824776033</v>
      </c>
      <c r="CJ71" s="12">
        <f>(AE71*'Quadro Resumo'!$L$9)*(O71*23%)</f>
        <v>87503.781384791349</v>
      </c>
      <c r="CK71" s="12">
        <v>0</v>
      </c>
      <c r="CL71" s="29">
        <f t="shared" si="20"/>
        <v>1204379.1529652989</v>
      </c>
      <c r="CM71" s="9"/>
      <c r="CN71" s="9"/>
      <c r="CO71" s="12">
        <f t="shared" si="21"/>
        <v>11129035.054357946</v>
      </c>
      <c r="CP71" s="12">
        <f t="shared" si="135"/>
        <v>454086.94407254976</v>
      </c>
      <c r="CQ71" s="12">
        <f t="shared" si="136"/>
        <v>4901238.1948666116</v>
      </c>
      <c r="CR71" s="12">
        <f t="shared" si="137"/>
        <v>4197236.0776435677</v>
      </c>
      <c r="CS71" s="12">
        <f t="shared" si="138"/>
        <v>3786382.2271405789</v>
      </c>
      <c r="CT71" s="12">
        <f t="shared" si="139"/>
        <v>8934467.4401301686</v>
      </c>
      <c r="CU71" s="12">
        <f t="shared" si="140"/>
        <v>627465.59544570511</v>
      </c>
      <c r="CV71" s="12">
        <f t="shared" si="141"/>
        <v>0</v>
      </c>
      <c r="CW71" s="29">
        <f t="shared" si="29"/>
        <v>34029911.533657134</v>
      </c>
      <c r="CX71" s="9"/>
      <c r="CY71" s="9"/>
      <c r="CZ71" s="9"/>
      <c r="DA71" s="9"/>
      <c r="DB71" s="9"/>
      <c r="DC71" s="30"/>
      <c r="DD71" s="30"/>
    </row>
    <row r="72" spans="2:108" ht="15.75" customHeight="1" x14ac:dyDescent="0.3">
      <c r="B72" s="463" t="s">
        <v>15</v>
      </c>
      <c r="C72" s="7" t="s">
        <v>15</v>
      </c>
      <c r="D72" s="7" t="str">
        <f t="shared" ref="D72:D90" si="219">CONCATENATE("DP",E72)</f>
        <v>DP1</v>
      </c>
      <c r="E72" s="7">
        <v>1</v>
      </c>
      <c r="F72" s="8">
        <v>2667.19</v>
      </c>
      <c r="G72" s="12">
        <f t="shared" si="2"/>
        <v>2933.9090000000001</v>
      </c>
      <c r="H72" s="12">
        <f t="shared" si="3"/>
        <v>3067.2684999999997</v>
      </c>
      <c r="I72" s="12">
        <f t="shared" si="4"/>
        <v>3200.6280000000002</v>
      </c>
      <c r="J72" s="12">
        <f t="shared" si="5"/>
        <v>3333.9875000000002</v>
      </c>
      <c r="K72" s="12">
        <f t="shared" si="6"/>
        <v>3467.3470000000002</v>
      </c>
      <c r="L72" s="12">
        <f t="shared" si="7"/>
        <v>4054.1288</v>
      </c>
      <c r="M72" s="12">
        <f t="shared" si="8"/>
        <v>4667.5825000000004</v>
      </c>
      <c r="O72" s="22">
        <f>G3</f>
        <v>3362.1416008920005</v>
      </c>
      <c r="P72" s="23">
        <f t="shared" si="9"/>
        <v>0.26055571627518126</v>
      </c>
      <c r="Q72" s="12">
        <f t="shared" si="194"/>
        <v>3698.355760981201</v>
      </c>
      <c r="R72" s="12">
        <f t="shared" si="194"/>
        <v>3866.4628410258001</v>
      </c>
      <c r="S72" s="12">
        <f t="shared" si="194"/>
        <v>4034.5699210704006</v>
      </c>
      <c r="T72" s="12">
        <f t="shared" si="194"/>
        <v>4202.6770011150002</v>
      </c>
      <c r="U72" s="12">
        <f t="shared" si="194"/>
        <v>4370.7840811596006</v>
      </c>
      <c r="V72" s="12">
        <f t="shared" si="194"/>
        <v>5110.4552333558404</v>
      </c>
      <c r="W72" s="12">
        <f t="shared" si="194"/>
        <v>5883.7478015610013</v>
      </c>
      <c r="Y72" s="7">
        <f>SUMIF('BD Qtde Servidores Ativos'!$D:$D,$D:$D,'BD Qtde Servidores Ativos'!E:E)</f>
        <v>1358</v>
      </c>
      <c r="Z72" s="7">
        <f>SUMIF('BD Qtde Servidores Ativos'!$D:$D,$D:$D,'BD Qtde Servidores Ativos'!F:F)</f>
        <v>11</v>
      </c>
      <c r="AA72" s="7">
        <f>SUMIF('BD Qtde Servidores Ativos'!$D:$D,$D:$D,'BD Qtde Servidores Ativos'!G:G)</f>
        <v>0</v>
      </c>
      <c r="AB72" s="7">
        <f>SUMIF('BD Qtde Servidores Ativos'!$D:$D,$D:$D,'BD Qtde Servidores Ativos'!H:H)</f>
        <v>54</v>
      </c>
      <c r="AC72" s="7">
        <f>SUMIF('BD Qtde Servidores Ativos'!$D:$D,$D:$D,'BD Qtde Servidores Ativos'!I:I)</f>
        <v>912</v>
      </c>
      <c r="AD72" s="7">
        <f>SUMIF('BD Qtde Servidores Ativos'!$D:$D,$D:$D,'BD Qtde Servidores Ativos'!J:J)</f>
        <v>1499</v>
      </c>
      <c r="AE72" s="7">
        <f>SUMIF('BD Qtde Servidores Ativos'!$D:$D,$D:$D,'BD Qtde Servidores Ativos'!K:K)</f>
        <v>423</v>
      </c>
      <c r="AF72" s="7">
        <f>SUMIF('BD Qtde Servidores Ativos'!$D:$D,$D:$D,'BD Qtde Servidores Ativos'!L:L)</f>
        <v>172</v>
      </c>
      <c r="AG72" s="24">
        <f t="shared" si="12"/>
        <v>4429</v>
      </c>
      <c r="AH72" s="25"/>
      <c r="AI72" s="25"/>
      <c r="AJ72" s="7">
        <f>SUMIF('BD Qtde Servidores Aposentados '!$D:$D,$D:$D,'BD Qtde Servidores Aposentados '!E:E)</f>
        <v>55</v>
      </c>
      <c r="AK72" s="7">
        <f>SUMIF('BD Qtde Servidores Aposentados '!$D:$D,$D:$D,'BD Qtde Servidores Aposentados '!F:F)</f>
        <v>0</v>
      </c>
      <c r="AL72" s="7">
        <f>SUMIF('BD Qtde Servidores Aposentados '!$D:$D,$D:$D,'BD Qtde Servidores Aposentados '!G:G)</f>
        <v>0</v>
      </c>
      <c r="AM72" s="7">
        <f>SUMIF('BD Qtde Servidores Aposentados '!$D:$D,$D:$D,'BD Qtde Servidores Aposentados '!H:H)</f>
        <v>0</v>
      </c>
      <c r="AN72" s="7">
        <f>SUMIF('BD Qtde Servidores Aposentados '!$D:$D,$D:$D,'BD Qtde Servidores Aposentados '!I:I)</f>
        <v>2</v>
      </c>
      <c r="AO72" s="7">
        <f>SUMIF('BD Qtde Servidores Aposentados '!$D:$D,$D:$D,'BD Qtde Servidores Aposentados '!J:J)</f>
        <v>2</v>
      </c>
      <c r="AP72" s="7">
        <f>SUMIF('BD Qtde Servidores Aposentados '!$D:$D,$D:$D,'BD Qtde Servidores Aposentados '!K:K)</f>
        <v>0</v>
      </c>
      <c r="AQ72" s="7">
        <f>SUMIF('BD Qtde Servidores Aposentados '!$D:$D,$D:$D,'BD Qtde Servidores Aposentados '!L:L)</f>
        <v>0</v>
      </c>
      <c r="AR72" s="24">
        <f t="shared" si="13"/>
        <v>59</v>
      </c>
      <c r="AS72" s="26"/>
      <c r="AT72" s="26"/>
      <c r="AU72" s="27">
        <f t="shared" ref="AU72:BB72" si="220">Y72*F72</f>
        <v>3622044.02</v>
      </c>
      <c r="AV72" s="27">
        <f t="shared" si="220"/>
        <v>32272.999</v>
      </c>
      <c r="AW72" s="27">
        <f t="shared" si="220"/>
        <v>0</v>
      </c>
      <c r="AX72" s="27">
        <f t="shared" si="220"/>
        <v>172833.91200000001</v>
      </c>
      <c r="AY72" s="27">
        <f t="shared" si="220"/>
        <v>3040596.6</v>
      </c>
      <c r="AZ72" s="27">
        <f t="shared" si="220"/>
        <v>5197553.1529999999</v>
      </c>
      <c r="BA72" s="27">
        <f t="shared" si="220"/>
        <v>1714896.4824000001</v>
      </c>
      <c r="BB72" s="27">
        <f t="shared" si="220"/>
        <v>802824.19000000006</v>
      </c>
      <c r="BC72" s="28">
        <f t="shared" si="15"/>
        <v>14583021.3564</v>
      </c>
      <c r="BF72" s="26"/>
      <c r="BG72" s="27">
        <f t="shared" ref="BG72:BN72" si="221">F72*AJ72</f>
        <v>146695.45000000001</v>
      </c>
      <c r="BH72" s="27">
        <f t="shared" si="221"/>
        <v>0</v>
      </c>
      <c r="BI72" s="27">
        <f t="shared" si="221"/>
        <v>0</v>
      </c>
      <c r="BJ72" s="27">
        <f t="shared" si="221"/>
        <v>0</v>
      </c>
      <c r="BK72" s="27">
        <f t="shared" si="221"/>
        <v>6667.9750000000004</v>
      </c>
      <c r="BL72" s="27">
        <f t="shared" si="221"/>
        <v>6934.6940000000004</v>
      </c>
      <c r="BM72" s="27">
        <f t="shared" si="221"/>
        <v>0</v>
      </c>
      <c r="BN72" s="27">
        <f t="shared" si="221"/>
        <v>0</v>
      </c>
      <c r="BO72" s="28">
        <f t="shared" si="17"/>
        <v>160298.11900000001</v>
      </c>
      <c r="BS72" s="12">
        <f t="shared" si="33"/>
        <v>4565788.2940113368</v>
      </c>
      <c r="BT72" s="12">
        <f t="shared" ref="BT72:BZ72" si="222">Z72*Q72</f>
        <v>40681.913370793212</v>
      </c>
      <c r="BU72" s="12">
        <f t="shared" si="222"/>
        <v>0</v>
      </c>
      <c r="BV72" s="12">
        <f t="shared" si="222"/>
        <v>217866.77573780162</v>
      </c>
      <c r="BW72" s="12">
        <f t="shared" si="222"/>
        <v>3832841.42501688</v>
      </c>
      <c r="BX72" s="12">
        <f t="shared" si="222"/>
        <v>6551805.3376582414</v>
      </c>
      <c r="BY72" s="12">
        <f t="shared" si="222"/>
        <v>2161722.5637095203</v>
      </c>
      <c r="BZ72" s="12">
        <f t="shared" si="222"/>
        <v>1012004.6218684922</v>
      </c>
      <c r="CA72" s="29">
        <f t="shared" si="19"/>
        <v>18382710.931373063</v>
      </c>
      <c r="CB72" s="184">
        <f t="shared" si="35"/>
        <v>716925.72632354952</v>
      </c>
      <c r="CC72" s="9"/>
      <c r="CD72" s="12">
        <f>(Y72*'Quadro Resumo'!$L$9)*($O$109*25%)</f>
        <v>757555.36861243565</v>
      </c>
      <c r="CE72" s="12">
        <f>(Z72*'Quadro Resumo'!$L$9)*($O$109*15%)</f>
        <v>3681.7860330206736</v>
      </c>
      <c r="CF72" s="12">
        <f>(AA72*'Quadro Resumo'!$L$9)*($O$109*10%)</f>
        <v>0</v>
      </c>
      <c r="CG72" s="12">
        <f>(AB72*'Quadro Resumo'!$L$9)*($O$109*5%)</f>
        <v>6024.7407813065574</v>
      </c>
      <c r="CH72" s="12">
        <f>(AC72*'Quadro Resumo'!$L$9)*($O$109*5%)</f>
        <v>101751.17763984409</v>
      </c>
      <c r="CI72" s="12">
        <f>(AD72*'Quadro Resumo'!$L$9)*(O72*22%)</f>
        <v>221753.4114284328</v>
      </c>
      <c r="CJ72" s="12">
        <f>(AE72*'Quadro Resumo'!$L$9)*(O72*23%)</f>
        <v>65420.551270156553</v>
      </c>
      <c r="CK72" s="12">
        <v>0</v>
      </c>
      <c r="CL72" s="29">
        <f t="shared" si="20"/>
        <v>1156187.0357651964</v>
      </c>
      <c r="CM72" s="9"/>
      <c r="CN72" s="9"/>
      <c r="CO72" s="12">
        <f t="shared" si="21"/>
        <v>184917.78804906004</v>
      </c>
      <c r="CP72" s="12">
        <f t="shared" si="135"/>
        <v>0</v>
      </c>
      <c r="CQ72" s="12">
        <f t="shared" si="136"/>
        <v>0</v>
      </c>
      <c r="CR72" s="12">
        <f t="shared" si="137"/>
        <v>0</v>
      </c>
      <c r="CS72" s="12">
        <f t="shared" si="138"/>
        <v>8405.3540022300003</v>
      </c>
      <c r="CT72" s="12">
        <f t="shared" si="139"/>
        <v>8741.5681623192013</v>
      </c>
      <c r="CU72" s="12">
        <f t="shared" si="140"/>
        <v>0</v>
      </c>
      <c r="CV72" s="12">
        <f t="shared" si="141"/>
        <v>0</v>
      </c>
      <c r="CW72" s="29">
        <f t="shared" si="29"/>
        <v>202064.71021360921</v>
      </c>
      <c r="CX72" s="9"/>
      <c r="CY72" s="9"/>
      <c r="CZ72" s="9"/>
      <c r="DA72" s="9"/>
      <c r="DB72" s="9"/>
      <c r="DC72" s="30"/>
      <c r="DD72" s="30"/>
    </row>
    <row r="73" spans="2:108" ht="15.75" customHeight="1" x14ac:dyDescent="0.3">
      <c r="B73" s="464"/>
      <c r="C73" s="7" t="s">
        <v>15</v>
      </c>
      <c r="D73" s="7" t="str">
        <f t="shared" si="219"/>
        <v>DP2</v>
      </c>
      <c r="E73" s="7">
        <v>2</v>
      </c>
      <c r="F73" s="8">
        <f t="shared" ref="F73:F90" si="223">F72*1.039</f>
        <v>2771.2104099999997</v>
      </c>
      <c r="G73" s="12">
        <f t="shared" si="2"/>
        <v>3048.331451</v>
      </c>
      <c r="H73" s="12">
        <f t="shared" si="3"/>
        <v>3186.8919714999993</v>
      </c>
      <c r="I73" s="12">
        <f t="shared" si="4"/>
        <v>3325.4524919999994</v>
      </c>
      <c r="J73" s="12">
        <f t="shared" si="5"/>
        <v>3464.0130124999996</v>
      </c>
      <c r="K73" s="12">
        <f t="shared" si="6"/>
        <v>3602.5735329999998</v>
      </c>
      <c r="L73" s="12">
        <f t="shared" si="7"/>
        <v>4212.2398231999996</v>
      </c>
      <c r="M73" s="12">
        <f t="shared" si="8"/>
        <v>4849.6182174999994</v>
      </c>
      <c r="O73" s="8">
        <f t="shared" ref="O73:O90" si="224">O72*$C$7</f>
        <v>3493.2651233267884</v>
      </c>
      <c r="P73" s="23">
        <f t="shared" si="9"/>
        <v>0.26055571627518126</v>
      </c>
      <c r="Q73" s="12">
        <f t="shared" si="194"/>
        <v>3842.5916356594676</v>
      </c>
      <c r="R73" s="12">
        <f t="shared" si="194"/>
        <v>4017.2548918258062</v>
      </c>
      <c r="S73" s="12">
        <f t="shared" si="194"/>
        <v>4191.9181479921463</v>
      </c>
      <c r="T73" s="12">
        <f t="shared" si="194"/>
        <v>4366.5814041584854</v>
      </c>
      <c r="U73" s="12">
        <f t="shared" si="194"/>
        <v>4541.2446603248254</v>
      </c>
      <c r="V73" s="12">
        <f t="shared" si="194"/>
        <v>5309.7629874567183</v>
      </c>
      <c r="W73" s="12">
        <f t="shared" si="194"/>
        <v>6113.2139658218794</v>
      </c>
      <c r="Y73" s="7">
        <f>SUMIF('BD Qtde Servidores Ativos'!$D:$D,$D:$D,'BD Qtde Servidores Ativos'!E:E)</f>
        <v>82</v>
      </c>
      <c r="Z73" s="7">
        <f>SUMIF('BD Qtde Servidores Ativos'!$D:$D,$D:$D,'BD Qtde Servidores Ativos'!F:F)</f>
        <v>0</v>
      </c>
      <c r="AA73" s="7">
        <f>SUMIF('BD Qtde Servidores Ativos'!$D:$D,$D:$D,'BD Qtde Servidores Ativos'!G:G)</f>
        <v>0</v>
      </c>
      <c r="AB73" s="7">
        <f>SUMIF('BD Qtde Servidores Ativos'!$D:$D,$D:$D,'BD Qtde Servidores Ativos'!H:H)</f>
        <v>5</v>
      </c>
      <c r="AC73" s="7">
        <f>SUMIF('BD Qtde Servidores Ativos'!$D:$D,$D:$D,'BD Qtde Servidores Ativos'!I:I)</f>
        <v>80</v>
      </c>
      <c r="AD73" s="7">
        <f>SUMIF('BD Qtde Servidores Ativos'!$D:$D,$D:$D,'BD Qtde Servidores Ativos'!J:J)</f>
        <v>100</v>
      </c>
      <c r="AE73" s="7">
        <f>SUMIF('BD Qtde Servidores Ativos'!$D:$D,$D:$D,'BD Qtde Servidores Ativos'!K:K)</f>
        <v>28</v>
      </c>
      <c r="AF73" s="7">
        <f>SUMIF('BD Qtde Servidores Ativos'!$D:$D,$D:$D,'BD Qtde Servidores Ativos'!L:L)</f>
        <v>14</v>
      </c>
      <c r="AG73" s="24">
        <f t="shared" si="12"/>
        <v>309</v>
      </c>
      <c r="AH73" s="25"/>
      <c r="AI73" s="25"/>
      <c r="AJ73" s="7">
        <f>SUMIF('BD Qtde Servidores Aposentados '!$D:$D,$D:$D,'BD Qtde Servidores Aposentados '!E:E)</f>
        <v>59</v>
      </c>
      <c r="AK73" s="7">
        <f>SUMIF('BD Qtde Servidores Aposentados '!$D:$D,$D:$D,'BD Qtde Servidores Aposentados '!F:F)</f>
        <v>1</v>
      </c>
      <c r="AL73" s="7">
        <f>SUMIF('BD Qtde Servidores Aposentados '!$D:$D,$D:$D,'BD Qtde Servidores Aposentados '!G:G)</f>
        <v>0</v>
      </c>
      <c r="AM73" s="7">
        <f>SUMIF('BD Qtde Servidores Aposentados '!$D:$D,$D:$D,'BD Qtde Servidores Aposentados '!H:H)</f>
        <v>0</v>
      </c>
      <c r="AN73" s="7">
        <f>SUMIF('BD Qtde Servidores Aposentados '!$D:$D,$D:$D,'BD Qtde Servidores Aposentados '!I:I)</f>
        <v>1</v>
      </c>
      <c r="AO73" s="7">
        <f>SUMIF('BD Qtde Servidores Aposentados '!$D:$D,$D:$D,'BD Qtde Servidores Aposentados '!J:J)</f>
        <v>0</v>
      </c>
      <c r="AP73" s="7">
        <f>SUMIF('BD Qtde Servidores Aposentados '!$D:$D,$D:$D,'BD Qtde Servidores Aposentados '!K:K)</f>
        <v>0</v>
      </c>
      <c r="AQ73" s="7">
        <f>SUMIF('BD Qtde Servidores Aposentados '!$D:$D,$D:$D,'BD Qtde Servidores Aposentados '!L:L)</f>
        <v>0</v>
      </c>
      <c r="AR73" s="24">
        <f t="shared" si="13"/>
        <v>61</v>
      </c>
      <c r="AS73" s="26"/>
      <c r="AT73" s="26"/>
      <c r="AU73" s="27">
        <f t="shared" ref="AU73:BB73" si="225">Y73*F73</f>
        <v>227239.25361999997</v>
      </c>
      <c r="AV73" s="27">
        <f t="shared" si="225"/>
        <v>0</v>
      </c>
      <c r="AW73" s="27">
        <f t="shared" si="225"/>
        <v>0</v>
      </c>
      <c r="AX73" s="27">
        <f t="shared" si="225"/>
        <v>16627.262459999998</v>
      </c>
      <c r="AY73" s="27">
        <f t="shared" si="225"/>
        <v>277121.04099999997</v>
      </c>
      <c r="AZ73" s="27">
        <f t="shared" si="225"/>
        <v>360257.35329999996</v>
      </c>
      <c r="BA73" s="27">
        <f t="shared" si="225"/>
        <v>117942.7150496</v>
      </c>
      <c r="BB73" s="27">
        <f t="shared" si="225"/>
        <v>67894.655044999992</v>
      </c>
      <c r="BC73" s="28">
        <f t="shared" si="15"/>
        <v>1067082.2804745999</v>
      </c>
      <c r="BF73" s="26"/>
      <c r="BG73" s="27">
        <f t="shared" ref="BG73:BN73" si="226">F73*AJ73</f>
        <v>163501.41418999998</v>
      </c>
      <c r="BH73" s="27">
        <f t="shared" si="226"/>
        <v>3048.331451</v>
      </c>
      <c r="BI73" s="27">
        <f t="shared" si="226"/>
        <v>0</v>
      </c>
      <c r="BJ73" s="27">
        <f t="shared" si="226"/>
        <v>0</v>
      </c>
      <c r="BK73" s="27">
        <f t="shared" si="226"/>
        <v>3464.0130124999996</v>
      </c>
      <c r="BL73" s="27">
        <f t="shared" si="226"/>
        <v>0</v>
      </c>
      <c r="BM73" s="27">
        <f t="shared" si="226"/>
        <v>0</v>
      </c>
      <c r="BN73" s="27">
        <f t="shared" si="226"/>
        <v>0</v>
      </c>
      <c r="BO73" s="28">
        <f t="shared" si="17"/>
        <v>170013.7586535</v>
      </c>
      <c r="BS73" s="12">
        <f t="shared" si="33"/>
        <v>286447.74011279666</v>
      </c>
      <c r="BT73" s="12">
        <f t="shared" ref="BT73:BZ73" si="227">Z73*Q73</f>
        <v>0</v>
      </c>
      <c r="BU73" s="12">
        <f t="shared" si="227"/>
        <v>0</v>
      </c>
      <c r="BV73" s="12">
        <f t="shared" si="227"/>
        <v>20959.590739960731</v>
      </c>
      <c r="BW73" s="12">
        <f t="shared" si="227"/>
        <v>349326.51233267883</v>
      </c>
      <c r="BX73" s="12">
        <f t="shared" si="227"/>
        <v>454124.46603248257</v>
      </c>
      <c r="BY73" s="12">
        <f t="shared" si="227"/>
        <v>148673.3636487881</v>
      </c>
      <c r="BZ73" s="12">
        <f t="shared" si="227"/>
        <v>85584.995521506309</v>
      </c>
      <c r="CA73" s="29">
        <f t="shared" si="19"/>
        <v>1345116.668388213</v>
      </c>
      <c r="CB73" s="184">
        <f t="shared" si="35"/>
        <v>52459.550067140306</v>
      </c>
      <c r="CC73" s="9"/>
      <c r="CD73" s="12">
        <f>(Y73*'Quadro Resumo'!$L$9)*($O$109*25%)</f>
        <v>45743.402228438681</v>
      </c>
      <c r="CE73" s="12">
        <f>(Z73*'Quadro Resumo'!$L$9)*($O$109*15%)</f>
        <v>0</v>
      </c>
      <c r="CF73" s="12">
        <f>(AA73*'Quadro Resumo'!$L$9)*($O$109*10%)</f>
        <v>0</v>
      </c>
      <c r="CG73" s="12">
        <f>(AB73*'Quadro Resumo'!$L$9)*($O$109*5%)</f>
        <v>557.84636863949606</v>
      </c>
      <c r="CH73" s="12">
        <f>(AC73*'Quadro Resumo'!$L$9)*($O$109*5%)</f>
        <v>8925.541898231937</v>
      </c>
      <c r="CI73" s="12">
        <f>(AD73*'Quadro Resumo'!$L$9)*(O73*22%)</f>
        <v>15370.366542637868</v>
      </c>
      <c r="CJ73" s="12">
        <f>(AE73*'Quadro Resumo'!$L$9)*(O73*23%)</f>
        <v>4499.325478844904</v>
      </c>
      <c r="CK73" s="12">
        <v>0</v>
      </c>
      <c r="CL73" s="29">
        <f t="shared" si="20"/>
        <v>75096.482516792879</v>
      </c>
      <c r="CM73" s="9"/>
      <c r="CN73" s="9"/>
      <c r="CO73" s="12">
        <f t="shared" si="21"/>
        <v>206102.6422762805</v>
      </c>
      <c r="CP73" s="12">
        <f t="shared" si="135"/>
        <v>3842.5916356594676</v>
      </c>
      <c r="CQ73" s="12">
        <f t="shared" si="136"/>
        <v>0</v>
      </c>
      <c r="CR73" s="12">
        <f t="shared" si="137"/>
        <v>0</v>
      </c>
      <c r="CS73" s="12">
        <f t="shared" si="138"/>
        <v>4366.5814041584854</v>
      </c>
      <c r="CT73" s="12">
        <f t="shared" si="139"/>
        <v>0</v>
      </c>
      <c r="CU73" s="12">
        <f t="shared" si="140"/>
        <v>0</v>
      </c>
      <c r="CV73" s="12">
        <f t="shared" si="141"/>
        <v>0</v>
      </c>
      <c r="CW73" s="29">
        <f t="shared" si="29"/>
        <v>214311.81531609845</v>
      </c>
      <c r="CX73" s="9"/>
      <c r="CY73" s="9"/>
      <c r="CZ73" s="9"/>
      <c r="DA73" s="9"/>
      <c r="DB73" s="9"/>
      <c r="DC73" s="30"/>
      <c r="DD73" s="30"/>
    </row>
    <row r="74" spans="2:108" ht="15.75" customHeight="1" x14ac:dyDescent="0.3">
      <c r="B74" s="464"/>
      <c r="C74" s="7" t="s">
        <v>15</v>
      </c>
      <c r="D74" s="7" t="str">
        <f t="shared" si="219"/>
        <v>DP3</v>
      </c>
      <c r="E74" s="7">
        <v>3</v>
      </c>
      <c r="F74" s="8">
        <f t="shared" si="223"/>
        <v>2879.2876159899993</v>
      </c>
      <c r="G74" s="12">
        <f t="shared" si="2"/>
        <v>3167.2163775889994</v>
      </c>
      <c r="H74" s="12">
        <f t="shared" si="3"/>
        <v>3311.1807583884988</v>
      </c>
      <c r="I74" s="12">
        <f t="shared" si="4"/>
        <v>3455.1451391879991</v>
      </c>
      <c r="J74" s="12">
        <f t="shared" si="5"/>
        <v>3599.109519987499</v>
      </c>
      <c r="K74" s="12">
        <f t="shared" si="6"/>
        <v>3743.0739007869993</v>
      </c>
      <c r="L74" s="12">
        <f t="shared" si="7"/>
        <v>4376.5171763047992</v>
      </c>
      <c r="M74" s="12">
        <f t="shared" si="8"/>
        <v>5038.7533279824984</v>
      </c>
      <c r="O74" s="8">
        <f t="shared" si="224"/>
        <v>3629.5024631365327</v>
      </c>
      <c r="P74" s="23">
        <f t="shared" si="9"/>
        <v>0.26055571627518126</v>
      </c>
      <c r="Q74" s="12">
        <f t="shared" si="194"/>
        <v>3992.4527094501864</v>
      </c>
      <c r="R74" s="12">
        <f t="shared" si="194"/>
        <v>4173.9278326070125</v>
      </c>
      <c r="S74" s="12">
        <f t="shared" si="194"/>
        <v>4355.4029557638387</v>
      </c>
      <c r="T74" s="12">
        <f t="shared" si="194"/>
        <v>4536.8780789206658</v>
      </c>
      <c r="U74" s="12">
        <f t="shared" si="194"/>
        <v>4718.3532020774928</v>
      </c>
      <c r="V74" s="12">
        <f t="shared" si="194"/>
        <v>5516.8437439675299</v>
      </c>
      <c r="W74" s="12">
        <f t="shared" si="194"/>
        <v>6351.6293104889319</v>
      </c>
      <c r="Y74" s="7">
        <f>SUMIF('BD Qtde Servidores Ativos'!$D:$D,$D:$D,'BD Qtde Servidores Ativos'!E:E)</f>
        <v>235</v>
      </c>
      <c r="Z74" s="7">
        <f>SUMIF('BD Qtde Servidores Ativos'!$D:$D,$D:$D,'BD Qtde Servidores Ativos'!F:F)</f>
        <v>5</v>
      </c>
      <c r="AA74" s="7">
        <f>SUMIF('BD Qtde Servidores Ativos'!$D:$D,$D:$D,'BD Qtde Servidores Ativos'!G:G)</f>
        <v>0</v>
      </c>
      <c r="AB74" s="7">
        <f>SUMIF('BD Qtde Servidores Ativos'!$D:$D,$D:$D,'BD Qtde Servidores Ativos'!H:H)</f>
        <v>16</v>
      </c>
      <c r="AC74" s="7">
        <f>SUMIF('BD Qtde Servidores Ativos'!$D:$D,$D:$D,'BD Qtde Servidores Ativos'!I:I)</f>
        <v>352</v>
      </c>
      <c r="AD74" s="7">
        <f>SUMIF('BD Qtde Servidores Ativos'!$D:$D,$D:$D,'BD Qtde Servidores Ativos'!J:J)</f>
        <v>873</v>
      </c>
      <c r="AE74" s="7">
        <f>SUMIF('BD Qtde Servidores Ativos'!$D:$D,$D:$D,'BD Qtde Servidores Ativos'!K:K)</f>
        <v>188</v>
      </c>
      <c r="AF74" s="7">
        <f>SUMIF('BD Qtde Servidores Ativos'!$D:$D,$D:$D,'BD Qtde Servidores Ativos'!L:L)</f>
        <v>76</v>
      </c>
      <c r="AG74" s="24">
        <f t="shared" si="12"/>
        <v>1745</v>
      </c>
      <c r="AH74" s="25"/>
      <c r="AI74" s="25"/>
      <c r="AJ74" s="7">
        <f>SUMIF('BD Qtde Servidores Aposentados '!$D:$D,$D:$D,'BD Qtde Servidores Aposentados '!E:E)</f>
        <v>106</v>
      </c>
      <c r="AK74" s="7">
        <f>SUMIF('BD Qtde Servidores Aposentados '!$D:$D,$D:$D,'BD Qtde Servidores Aposentados '!F:F)</f>
        <v>0</v>
      </c>
      <c r="AL74" s="7">
        <f>SUMIF('BD Qtde Servidores Aposentados '!$D:$D,$D:$D,'BD Qtde Servidores Aposentados '!G:G)</f>
        <v>1</v>
      </c>
      <c r="AM74" s="7">
        <f>SUMIF('BD Qtde Servidores Aposentados '!$D:$D,$D:$D,'BD Qtde Servidores Aposentados '!H:H)</f>
        <v>0</v>
      </c>
      <c r="AN74" s="7">
        <f>SUMIF('BD Qtde Servidores Aposentados '!$D:$D,$D:$D,'BD Qtde Servidores Aposentados '!I:I)</f>
        <v>8</v>
      </c>
      <c r="AO74" s="7">
        <f>SUMIF('BD Qtde Servidores Aposentados '!$D:$D,$D:$D,'BD Qtde Servidores Aposentados '!J:J)</f>
        <v>0</v>
      </c>
      <c r="AP74" s="7">
        <f>SUMIF('BD Qtde Servidores Aposentados '!$D:$D,$D:$D,'BD Qtde Servidores Aposentados '!K:K)</f>
        <v>1</v>
      </c>
      <c r="AQ74" s="7">
        <f>SUMIF('BD Qtde Servidores Aposentados '!$D:$D,$D:$D,'BD Qtde Servidores Aposentados '!L:L)</f>
        <v>0</v>
      </c>
      <c r="AR74" s="24">
        <f t="shared" si="13"/>
        <v>116</v>
      </c>
      <c r="AS74" s="26"/>
      <c r="AT74" s="26"/>
      <c r="AU74" s="27">
        <f t="shared" ref="AU74:BB74" si="228">Y74*F74</f>
        <v>676632.58975764981</v>
      </c>
      <c r="AV74" s="27">
        <f t="shared" si="228"/>
        <v>15836.081887944998</v>
      </c>
      <c r="AW74" s="27">
        <f t="shared" si="228"/>
        <v>0</v>
      </c>
      <c r="AX74" s="27">
        <f t="shared" si="228"/>
        <v>55282.322227007986</v>
      </c>
      <c r="AY74" s="27">
        <f t="shared" si="228"/>
        <v>1266886.5510355996</v>
      </c>
      <c r="AZ74" s="27">
        <f t="shared" si="228"/>
        <v>3267703.5153870503</v>
      </c>
      <c r="BA74" s="27">
        <f t="shared" si="228"/>
        <v>822785.2291453022</v>
      </c>
      <c r="BB74" s="27">
        <f t="shared" si="228"/>
        <v>382945.2529266699</v>
      </c>
      <c r="BC74" s="28">
        <f t="shared" si="15"/>
        <v>6488071.5423672246</v>
      </c>
      <c r="BF74" s="26"/>
      <c r="BG74" s="27">
        <f t="shared" ref="BG74:BN74" si="229">F74*AJ74</f>
        <v>305204.48729493993</v>
      </c>
      <c r="BH74" s="27">
        <f t="shared" si="229"/>
        <v>0</v>
      </c>
      <c r="BI74" s="27">
        <f t="shared" si="229"/>
        <v>3311.1807583884988</v>
      </c>
      <c r="BJ74" s="27">
        <f t="shared" si="229"/>
        <v>0</v>
      </c>
      <c r="BK74" s="27">
        <f t="shared" si="229"/>
        <v>28792.876159899992</v>
      </c>
      <c r="BL74" s="27">
        <f t="shared" si="229"/>
        <v>0</v>
      </c>
      <c r="BM74" s="27">
        <f t="shared" si="229"/>
        <v>4376.5171763047992</v>
      </c>
      <c r="BN74" s="27">
        <f t="shared" si="229"/>
        <v>0</v>
      </c>
      <c r="BO74" s="28">
        <f t="shared" si="17"/>
        <v>341685.06138953322</v>
      </c>
      <c r="BS74" s="12">
        <f t="shared" si="33"/>
        <v>852933.07883708517</v>
      </c>
      <c r="BT74" s="12">
        <f t="shared" ref="BT74:BZ74" si="230">Z74*Q74</f>
        <v>19962.263547250932</v>
      </c>
      <c r="BU74" s="12">
        <f t="shared" si="230"/>
        <v>0</v>
      </c>
      <c r="BV74" s="12">
        <f t="shared" si="230"/>
        <v>69686.447292221419</v>
      </c>
      <c r="BW74" s="12">
        <f t="shared" si="230"/>
        <v>1596981.0837800743</v>
      </c>
      <c r="BX74" s="12">
        <f t="shared" si="230"/>
        <v>4119122.3454136513</v>
      </c>
      <c r="BY74" s="12">
        <f t="shared" si="230"/>
        <v>1037166.6238658957</v>
      </c>
      <c r="BZ74" s="12">
        <f t="shared" si="230"/>
        <v>482723.82759715884</v>
      </c>
      <c r="CA74" s="29">
        <f t="shared" si="19"/>
        <v>8178575.670333338</v>
      </c>
      <c r="CB74" s="184">
        <f t="shared" si="35"/>
        <v>318964.45114300016</v>
      </c>
      <c r="CC74" s="9"/>
      <c r="CD74" s="12">
        <f>(Y74*'Quadro Resumo'!$L$9)*($O$109*25%)</f>
        <v>131093.89663028155</v>
      </c>
      <c r="CE74" s="12">
        <f>(Z74*'Quadro Resumo'!$L$9)*($O$109*15%)</f>
        <v>1673.5391059184878</v>
      </c>
      <c r="CF74" s="12">
        <f>(AA74*'Quadro Resumo'!$L$9)*($O$109*10%)</f>
        <v>0</v>
      </c>
      <c r="CG74" s="12">
        <f>(AB74*'Quadro Resumo'!$L$9)*($O$109*5%)</f>
        <v>1785.1083796463874</v>
      </c>
      <c r="CH74" s="12">
        <f>(AC74*'Quadro Resumo'!$L$9)*($O$109*5%)</f>
        <v>39272.384352220528</v>
      </c>
      <c r="CI74" s="12">
        <f>(AD74*'Quadro Resumo'!$L$9)*(O74*22%)</f>
        <v>139416.44861400052</v>
      </c>
      <c r="CJ74" s="12">
        <f>(AE74*'Quadro Resumo'!$L$9)*(O74*23%)</f>
        <v>31387.937301204736</v>
      </c>
      <c r="CK74" s="12">
        <v>0</v>
      </c>
      <c r="CL74" s="29">
        <f t="shared" si="20"/>
        <v>344629.3143832722</v>
      </c>
      <c r="CM74" s="9"/>
      <c r="CN74" s="9"/>
      <c r="CO74" s="12">
        <f t="shared" si="21"/>
        <v>384727.26109247247</v>
      </c>
      <c r="CP74" s="12">
        <f t="shared" si="135"/>
        <v>0</v>
      </c>
      <c r="CQ74" s="12">
        <f t="shared" si="136"/>
        <v>4173.9278326070125</v>
      </c>
      <c r="CR74" s="12">
        <f t="shared" si="137"/>
        <v>0</v>
      </c>
      <c r="CS74" s="12">
        <f t="shared" si="138"/>
        <v>36295.024631365326</v>
      </c>
      <c r="CT74" s="12">
        <f t="shared" si="139"/>
        <v>0</v>
      </c>
      <c r="CU74" s="12">
        <f t="shared" si="140"/>
        <v>5516.8437439675299</v>
      </c>
      <c r="CV74" s="12">
        <f t="shared" si="141"/>
        <v>0</v>
      </c>
      <c r="CW74" s="29">
        <f t="shared" si="29"/>
        <v>430713.05730041233</v>
      </c>
      <c r="CX74" s="9"/>
      <c r="CY74" s="9"/>
      <c r="CZ74" s="9"/>
      <c r="DA74" s="9"/>
      <c r="DB74" s="9"/>
      <c r="DC74" s="30"/>
      <c r="DD74" s="30"/>
    </row>
    <row r="75" spans="2:108" ht="15.75" customHeight="1" x14ac:dyDescent="0.3">
      <c r="B75" s="464"/>
      <c r="C75" s="7" t="s">
        <v>15</v>
      </c>
      <c r="D75" s="7" t="str">
        <f t="shared" si="219"/>
        <v>DP4</v>
      </c>
      <c r="E75" s="7">
        <v>4</v>
      </c>
      <c r="F75" s="8">
        <f t="shared" si="223"/>
        <v>2991.579833013609</v>
      </c>
      <c r="G75" s="12">
        <f t="shared" si="2"/>
        <v>3290.7378163149701</v>
      </c>
      <c r="H75" s="12">
        <f t="shared" si="3"/>
        <v>3440.3168079656502</v>
      </c>
      <c r="I75" s="12">
        <f t="shared" si="4"/>
        <v>3589.8957996163308</v>
      </c>
      <c r="J75" s="12">
        <f t="shared" si="5"/>
        <v>3739.4747912670114</v>
      </c>
      <c r="K75" s="12">
        <f t="shared" si="6"/>
        <v>3889.0537829176919</v>
      </c>
      <c r="L75" s="12">
        <f t="shared" si="7"/>
        <v>4547.2013461806855</v>
      </c>
      <c r="M75" s="12">
        <f t="shared" si="8"/>
        <v>5235.2647077738156</v>
      </c>
      <c r="O75" s="8">
        <f t="shared" si="224"/>
        <v>3771.0530591988572</v>
      </c>
      <c r="P75" s="23">
        <f t="shared" si="9"/>
        <v>0.26055571627518126</v>
      </c>
      <c r="Q75" s="12">
        <f t="shared" si="194"/>
        <v>4148.1583651187429</v>
      </c>
      <c r="R75" s="12">
        <f t="shared" si="194"/>
        <v>4336.7110180786858</v>
      </c>
      <c r="S75" s="12">
        <f t="shared" si="194"/>
        <v>4525.2636710386287</v>
      </c>
      <c r="T75" s="12">
        <f t="shared" si="194"/>
        <v>4713.8163239985715</v>
      </c>
      <c r="U75" s="12">
        <f t="shared" si="194"/>
        <v>4902.3689769585144</v>
      </c>
      <c r="V75" s="12">
        <f t="shared" si="194"/>
        <v>5732.000649982263</v>
      </c>
      <c r="W75" s="12">
        <f t="shared" si="194"/>
        <v>6599.3428535980001</v>
      </c>
      <c r="Y75" s="7">
        <f>SUMIF('BD Qtde Servidores Ativos'!$D:$D,$D:$D,'BD Qtde Servidores Ativos'!E:E)</f>
        <v>153</v>
      </c>
      <c r="Z75" s="7">
        <f>SUMIF('BD Qtde Servidores Ativos'!$D:$D,$D:$D,'BD Qtde Servidores Ativos'!F:F)</f>
        <v>3</v>
      </c>
      <c r="AA75" s="7">
        <f>SUMIF('BD Qtde Servidores Ativos'!$D:$D,$D:$D,'BD Qtde Servidores Ativos'!G:G)</f>
        <v>0</v>
      </c>
      <c r="AB75" s="7">
        <f>SUMIF('BD Qtde Servidores Ativos'!$D:$D,$D:$D,'BD Qtde Servidores Ativos'!H:H)</f>
        <v>8</v>
      </c>
      <c r="AC75" s="7">
        <f>SUMIF('BD Qtde Servidores Ativos'!$D:$D,$D:$D,'BD Qtde Servidores Ativos'!I:I)</f>
        <v>191</v>
      </c>
      <c r="AD75" s="7">
        <f>SUMIF('BD Qtde Servidores Ativos'!$D:$D,$D:$D,'BD Qtde Servidores Ativos'!J:J)</f>
        <v>224</v>
      </c>
      <c r="AE75" s="7">
        <f>SUMIF('BD Qtde Servidores Ativos'!$D:$D,$D:$D,'BD Qtde Servidores Ativos'!K:K)</f>
        <v>80</v>
      </c>
      <c r="AF75" s="7">
        <f>SUMIF('BD Qtde Servidores Ativos'!$D:$D,$D:$D,'BD Qtde Servidores Ativos'!L:L)</f>
        <v>35</v>
      </c>
      <c r="AG75" s="24">
        <f t="shared" si="12"/>
        <v>694</v>
      </c>
      <c r="AH75" s="25"/>
      <c r="AI75" s="25"/>
      <c r="AJ75" s="7">
        <f>SUMIF('BD Qtde Servidores Aposentados '!$D:$D,$D:$D,'BD Qtde Servidores Aposentados '!E:E)</f>
        <v>133</v>
      </c>
      <c r="AK75" s="7">
        <f>SUMIF('BD Qtde Servidores Aposentados '!$D:$D,$D:$D,'BD Qtde Servidores Aposentados '!F:F)</f>
        <v>0</v>
      </c>
      <c r="AL75" s="7">
        <f>SUMIF('BD Qtde Servidores Aposentados '!$D:$D,$D:$D,'BD Qtde Servidores Aposentados '!G:G)</f>
        <v>2</v>
      </c>
      <c r="AM75" s="7">
        <f>SUMIF('BD Qtde Servidores Aposentados '!$D:$D,$D:$D,'BD Qtde Servidores Aposentados '!H:H)</f>
        <v>0</v>
      </c>
      <c r="AN75" s="7">
        <f>SUMIF('BD Qtde Servidores Aposentados '!$D:$D,$D:$D,'BD Qtde Servidores Aposentados '!I:I)</f>
        <v>9</v>
      </c>
      <c r="AO75" s="7">
        <f>SUMIF('BD Qtde Servidores Aposentados '!$D:$D,$D:$D,'BD Qtde Servidores Aposentados '!J:J)</f>
        <v>3</v>
      </c>
      <c r="AP75" s="7">
        <f>SUMIF('BD Qtde Servidores Aposentados '!$D:$D,$D:$D,'BD Qtde Servidores Aposentados '!K:K)</f>
        <v>0</v>
      </c>
      <c r="AQ75" s="7">
        <f>SUMIF('BD Qtde Servidores Aposentados '!$D:$D,$D:$D,'BD Qtde Servidores Aposentados '!L:L)</f>
        <v>0</v>
      </c>
      <c r="AR75" s="24">
        <f t="shared" si="13"/>
        <v>147</v>
      </c>
      <c r="AS75" s="26"/>
      <c r="AT75" s="26"/>
      <c r="AU75" s="27">
        <f t="shared" ref="AU75:BB75" si="231">Y75*F75</f>
        <v>457711.71445108217</v>
      </c>
      <c r="AV75" s="27">
        <f t="shared" si="231"/>
        <v>9872.2134489449109</v>
      </c>
      <c r="AW75" s="27">
        <f t="shared" si="231"/>
        <v>0</v>
      </c>
      <c r="AX75" s="27">
        <f t="shared" si="231"/>
        <v>28719.166396930646</v>
      </c>
      <c r="AY75" s="27">
        <f t="shared" si="231"/>
        <v>714239.6851319992</v>
      </c>
      <c r="AZ75" s="27">
        <f t="shared" si="231"/>
        <v>871148.04737356305</v>
      </c>
      <c r="BA75" s="27">
        <f t="shared" si="231"/>
        <v>363776.10769445484</v>
      </c>
      <c r="BB75" s="27">
        <f t="shared" si="231"/>
        <v>183234.26477208355</v>
      </c>
      <c r="BC75" s="28">
        <f t="shared" si="15"/>
        <v>2628701.1992690586</v>
      </c>
      <c r="BF75" s="26"/>
      <c r="BG75" s="27">
        <f t="shared" ref="BG75:BN75" si="232">F75*AJ75</f>
        <v>397880.11779081001</v>
      </c>
      <c r="BH75" s="27">
        <f t="shared" si="232"/>
        <v>0</v>
      </c>
      <c r="BI75" s="27">
        <f t="shared" si="232"/>
        <v>6880.6336159313005</v>
      </c>
      <c r="BJ75" s="27">
        <f t="shared" si="232"/>
        <v>0</v>
      </c>
      <c r="BK75" s="27">
        <f t="shared" si="232"/>
        <v>33655.273121403101</v>
      </c>
      <c r="BL75" s="27">
        <f t="shared" si="232"/>
        <v>11667.161348753076</v>
      </c>
      <c r="BM75" s="27">
        <f t="shared" si="232"/>
        <v>0</v>
      </c>
      <c r="BN75" s="27">
        <f t="shared" si="232"/>
        <v>0</v>
      </c>
      <c r="BO75" s="28">
        <f t="shared" si="17"/>
        <v>450083.18587689754</v>
      </c>
      <c r="BS75" s="12">
        <f t="shared" si="33"/>
        <v>576971.11805742513</v>
      </c>
      <c r="BT75" s="12">
        <f t="shared" ref="BT75:BZ75" si="233">Z75*Q75</f>
        <v>12444.475095356229</v>
      </c>
      <c r="BU75" s="12">
        <f t="shared" si="233"/>
        <v>0</v>
      </c>
      <c r="BV75" s="12">
        <f t="shared" si="233"/>
        <v>36202.109368309029</v>
      </c>
      <c r="BW75" s="12">
        <f t="shared" si="233"/>
        <v>900338.91788372712</v>
      </c>
      <c r="BX75" s="12">
        <f t="shared" si="233"/>
        <v>1098130.6508387071</v>
      </c>
      <c r="BY75" s="12">
        <f t="shared" si="233"/>
        <v>458560.05199858104</v>
      </c>
      <c r="BZ75" s="12">
        <f t="shared" si="233"/>
        <v>230976.99987592999</v>
      </c>
      <c r="CA75" s="29">
        <f t="shared" si="19"/>
        <v>3313624.3231180357</v>
      </c>
      <c r="CB75" s="184">
        <f t="shared" si="35"/>
        <v>129231.34860160339</v>
      </c>
      <c r="CC75" s="9"/>
      <c r="CD75" s="12">
        <f>(Y75*'Quadro Resumo'!$L$9)*($O$109*25%)</f>
        <v>85350.494401842894</v>
      </c>
      <c r="CE75" s="12">
        <f>(Z75*'Quadro Resumo'!$L$9)*($O$109*15%)</f>
        <v>1004.1234635510929</v>
      </c>
      <c r="CF75" s="12">
        <f>(AA75*'Quadro Resumo'!$L$9)*($O$109*10%)</f>
        <v>0</v>
      </c>
      <c r="CG75" s="12">
        <f>(AB75*'Quadro Resumo'!$L$9)*($O$109*5%)</f>
        <v>892.55418982319372</v>
      </c>
      <c r="CH75" s="12">
        <f>(AC75*'Quadro Resumo'!$L$9)*($O$109*5%)</f>
        <v>21309.731282028752</v>
      </c>
      <c r="CI75" s="12">
        <f>(AD75*'Quadro Resumo'!$L$9)*(O75*22%)</f>
        <v>37167.498951463938</v>
      </c>
      <c r="CJ75" s="12">
        <f>(AE75*'Quadro Resumo'!$L$9)*(O75*23%)</f>
        <v>13877.475257851795</v>
      </c>
      <c r="CK75" s="12">
        <v>0</v>
      </c>
      <c r="CL75" s="29">
        <f t="shared" si="20"/>
        <v>159601.87754656165</v>
      </c>
      <c r="CM75" s="9"/>
      <c r="CN75" s="9"/>
      <c r="CO75" s="12">
        <f t="shared" si="21"/>
        <v>501550.05687344802</v>
      </c>
      <c r="CP75" s="12">
        <f t="shared" si="135"/>
        <v>0</v>
      </c>
      <c r="CQ75" s="12">
        <f t="shared" si="136"/>
        <v>8673.4220361573716</v>
      </c>
      <c r="CR75" s="12">
        <f t="shared" si="137"/>
        <v>0</v>
      </c>
      <c r="CS75" s="12">
        <f t="shared" si="138"/>
        <v>42424.346915987146</v>
      </c>
      <c r="CT75" s="12">
        <f t="shared" si="139"/>
        <v>14707.106930875543</v>
      </c>
      <c r="CU75" s="12">
        <f t="shared" si="140"/>
        <v>0</v>
      </c>
      <c r="CV75" s="12">
        <f t="shared" si="141"/>
        <v>0</v>
      </c>
      <c r="CW75" s="29">
        <f t="shared" si="29"/>
        <v>567354.93275646807</v>
      </c>
      <c r="CX75" s="9"/>
      <c r="CY75" s="9"/>
      <c r="CZ75" s="9"/>
      <c r="DA75" s="9"/>
      <c r="DB75" s="9"/>
      <c r="DC75" s="30"/>
      <c r="DD75" s="30"/>
    </row>
    <row r="76" spans="2:108" ht="15.75" customHeight="1" x14ac:dyDescent="0.3">
      <c r="B76" s="464"/>
      <c r="C76" s="7" t="s">
        <v>15</v>
      </c>
      <c r="D76" s="7" t="str">
        <f t="shared" si="219"/>
        <v>DP5</v>
      </c>
      <c r="E76" s="7">
        <v>5</v>
      </c>
      <c r="F76" s="8">
        <f t="shared" si="223"/>
        <v>3108.2514465011395</v>
      </c>
      <c r="G76" s="12">
        <f t="shared" si="2"/>
        <v>3419.076591151254</v>
      </c>
      <c r="H76" s="12">
        <f t="shared" si="3"/>
        <v>3574.4891634763103</v>
      </c>
      <c r="I76" s="12">
        <f t="shared" si="4"/>
        <v>3729.9017358013671</v>
      </c>
      <c r="J76" s="12">
        <f t="shared" si="5"/>
        <v>3885.3143081264243</v>
      </c>
      <c r="K76" s="12">
        <f t="shared" si="6"/>
        <v>4040.7268804514815</v>
      </c>
      <c r="L76" s="12">
        <f t="shared" si="7"/>
        <v>4724.5421986817319</v>
      </c>
      <c r="M76" s="12">
        <f t="shared" si="8"/>
        <v>5439.4400313769938</v>
      </c>
      <c r="O76" s="8">
        <f t="shared" si="224"/>
        <v>3918.1241285076126</v>
      </c>
      <c r="P76" s="23">
        <f t="shared" si="9"/>
        <v>0.26055571627518148</v>
      </c>
      <c r="Q76" s="12">
        <f t="shared" si="194"/>
        <v>4309.9365413583746</v>
      </c>
      <c r="R76" s="12">
        <f t="shared" si="194"/>
        <v>4505.842747783754</v>
      </c>
      <c r="S76" s="12">
        <f t="shared" si="194"/>
        <v>4701.7489542091353</v>
      </c>
      <c r="T76" s="12">
        <f t="shared" si="194"/>
        <v>4897.6551606345156</v>
      </c>
      <c r="U76" s="12">
        <f t="shared" si="194"/>
        <v>5093.5613670598968</v>
      </c>
      <c r="V76" s="12">
        <f t="shared" si="194"/>
        <v>5955.5486753315708</v>
      </c>
      <c r="W76" s="12">
        <f t="shared" si="194"/>
        <v>6856.7172248883217</v>
      </c>
      <c r="Y76" s="7">
        <f>SUMIF('BD Qtde Servidores Ativos'!$D:$D,$D:$D,'BD Qtde Servidores Ativos'!E:E)</f>
        <v>289</v>
      </c>
      <c r="Z76" s="7">
        <f>SUMIF('BD Qtde Servidores Ativos'!$D:$D,$D:$D,'BD Qtde Servidores Ativos'!F:F)</f>
        <v>6</v>
      </c>
      <c r="AA76" s="7">
        <f>SUMIF('BD Qtde Servidores Ativos'!$D:$D,$D:$D,'BD Qtde Servidores Ativos'!G:G)</f>
        <v>0</v>
      </c>
      <c r="AB76" s="7">
        <f>SUMIF('BD Qtde Servidores Ativos'!$D:$D,$D:$D,'BD Qtde Servidores Ativos'!H:H)</f>
        <v>35</v>
      </c>
      <c r="AC76" s="7">
        <f>SUMIF('BD Qtde Servidores Ativos'!$D:$D,$D:$D,'BD Qtde Servidores Ativos'!I:I)</f>
        <v>447</v>
      </c>
      <c r="AD76" s="7">
        <f>SUMIF('BD Qtde Servidores Ativos'!$D:$D,$D:$D,'BD Qtde Servidores Ativos'!J:J)</f>
        <v>1228</v>
      </c>
      <c r="AE76" s="7">
        <f>SUMIF('BD Qtde Servidores Ativos'!$D:$D,$D:$D,'BD Qtde Servidores Ativos'!K:K)</f>
        <v>328</v>
      </c>
      <c r="AF76" s="7">
        <f>SUMIF('BD Qtde Servidores Ativos'!$D:$D,$D:$D,'BD Qtde Servidores Ativos'!L:L)</f>
        <v>125</v>
      </c>
      <c r="AG76" s="24">
        <f t="shared" si="12"/>
        <v>2458</v>
      </c>
      <c r="AH76" s="25"/>
      <c r="AI76" s="25"/>
      <c r="AJ76" s="7">
        <f>SUMIF('BD Qtde Servidores Aposentados '!$D:$D,$D:$D,'BD Qtde Servidores Aposentados '!E:E)</f>
        <v>218</v>
      </c>
      <c r="AK76" s="7">
        <f>SUMIF('BD Qtde Servidores Aposentados '!$D:$D,$D:$D,'BD Qtde Servidores Aposentados '!F:F)</f>
        <v>0</v>
      </c>
      <c r="AL76" s="7">
        <f>SUMIF('BD Qtde Servidores Aposentados '!$D:$D,$D:$D,'BD Qtde Servidores Aposentados '!G:G)</f>
        <v>4</v>
      </c>
      <c r="AM76" s="7">
        <f>SUMIF('BD Qtde Servidores Aposentados '!$D:$D,$D:$D,'BD Qtde Servidores Aposentados '!H:H)</f>
        <v>0</v>
      </c>
      <c r="AN76" s="7">
        <f>SUMIF('BD Qtde Servidores Aposentados '!$D:$D,$D:$D,'BD Qtde Servidores Aposentados '!I:I)</f>
        <v>17</v>
      </c>
      <c r="AO76" s="7">
        <f>SUMIF('BD Qtde Servidores Aposentados '!$D:$D,$D:$D,'BD Qtde Servidores Aposentados '!J:J)</f>
        <v>6</v>
      </c>
      <c r="AP76" s="7">
        <f>SUMIF('BD Qtde Servidores Aposentados '!$D:$D,$D:$D,'BD Qtde Servidores Aposentados '!K:K)</f>
        <v>0</v>
      </c>
      <c r="AQ76" s="7">
        <f>SUMIF('BD Qtde Servidores Aposentados '!$D:$D,$D:$D,'BD Qtde Servidores Aposentados '!L:L)</f>
        <v>0</v>
      </c>
      <c r="AR76" s="24">
        <f t="shared" si="13"/>
        <v>245</v>
      </c>
      <c r="AS76" s="26"/>
      <c r="AT76" s="26"/>
      <c r="AU76" s="27">
        <f t="shared" ref="AU76:BB76" si="234">Y76*F76</f>
        <v>898284.66803882935</v>
      </c>
      <c r="AV76" s="27">
        <f t="shared" si="234"/>
        <v>20514.459546907525</v>
      </c>
      <c r="AW76" s="27">
        <f t="shared" si="234"/>
        <v>0</v>
      </c>
      <c r="AX76" s="27">
        <f t="shared" si="234"/>
        <v>130546.56075304784</v>
      </c>
      <c r="AY76" s="27">
        <f t="shared" si="234"/>
        <v>1736735.4957325116</v>
      </c>
      <c r="AZ76" s="27">
        <f t="shared" si="234"/>
        <v>4962012.6091944193</v>
      </c>
      <c r="BA76" s="27">
        <f t="shared" si="234"/>
        <v>1549649.841167608</v>
      </c>
      <c r="BB76" s="27">
        <f t="shared" si="234"/>
        <v>679930.00392212428</v>
      </c>
      <c r="BC76" s="28">
        <f t="shared" si="15"/>
        <v>9977673.638355447</v>
      </c>
      <c r="BF76" s="26"/>
      <c r="BG76" s="27">
        <f t="shared" ref="BG76:BN76" si="235">F76*AJ76</f>
        <v>677598.81533724838</v>
      </c>
      <c r="BH76" s="27">
        <f t="shared" si="235"/>
        <v>0</v>
      </c>
      <c r="BI76" s="27">
        <f t="shared" si="235"/>
        <v>14297.956653905241</v>
      </c>
      <c r="BJ76" s="27">
        <f t="shared" si="235"/>
        <v>0</v>
      </c>
      <c r="BK76" s="27">
        <f t="shared" si="235"/>
        <v>66050.343238149217</v>
      </c>
      <c r="BL76" s="27">
        <f t="shared" si="235"/>
        <v>24244.361282708887</v>
      </c>
      <c r="BM76" s="27">
        <f t="shared" si="235"/>
        <v>0</v>
      </c>
      <c r="BN76" s="27">
        <f t="shared" si="235"/>
        <v>0</v>
      </c>
      <c r="BO76" s="28">
        <f t="shared" si="17"/>
        <v>782191.47651201172</v>
      </c>
      <c r="BS76" s="12">
        <f t="shared" si="33"/>
        <v>1132337.8731387001</v>
      </c>
      <c r="BT76" s="12">
        <f t="shared" ref="BT76:BZ76" si="236">Z76*Q76</f>
        <v>25859.619248150248</v>
      </c>
      <c r="BU76" s="12">
        <f t="shared" si="236"/>
        <v>0</v>
      </c>
      <c r="BV76" s="12">
        <f t="shared" si="236"/>
        <v>164561.21339731972</v>
      </c>
      <c r="BW76" s="12">
        <f t="shared" si="236"/>
        <v>2189251.8568036286</v>
      </c>
      <c r="BX76" s="12">
        <f t="shared" si="236"/>
        <v>6254893.3587495536</v>
      </c>
      <c r="BY76" s="12">
        <f t="shared" si="236"/>
        <v>1953419.9655087553</v>
      </c>
      <c r="BZ76" s="12">
        <f t="shared" si="236"/>
        <v>857089.65311104024</v>
      </c>
      <c r="CA76" s="29">
        <f t="shared" si="19"/>
        <v>12577413.539957147</v>
      </c>
      <c r="CB76" s="184">
        <f t="shared" si="35"/>
        <v>490519.12805832876</v>
      </c>
      <c r="CC76" s="9"/>
      <c r="CD76" s="12">
        <f>(Y76*'Quadro Resumo'!$L$9)*($O$109*25%)</f>
        <v>161217.60053681437</v>
      </c>
      <c r="CE76" s="12">
        <f>(Z76*'Quadro Resumo'!$L$9)*($O$109*15%)</f>
        <v>2008.2469271021857</v>
      </c>
      <c r="CF76" s="12">
        <f>(AA76*'Quadro Resumo'!$L$9)*($O$109*10%)</f>
        <v>0</v>
      </c>
      <c r="CG76" s="12">
        <f>(AB76*'Quadro Resumo'!$L$9)*($O$109*5%)</f>
        <v>3904.9245804764723</v>
      </c>
      <c r="CH76" s="12">
        <f>(AC76*'Quadro Resumo'!$L$9)*($O$109*5%)</f>
        <v>49871.465356370951</v>
      </c>
      <c r="CI76" s="12">
        <f>(AD76*'Quadro Resumo'!$L$9)*(O76*22%)</f>
        <v>211704.08291152335</v>
      </c>
      <c r="CJ76" s="12">
        <f>(AE76*'Quadro Resumo'!$L$9)*(O76*23%)</f>
        <v>59116.656850922867</v>
      </c>
      <c r="CK76" s="12">
        <v>0</v>
      </c>
      <c r="CL76" s="29">
        <f t="shared" si="20"/>
        <v>487822.97716321016</v>
      </c>
      <c r="CM76" s="9"/>
      <c r="CN76" s="9"/>
      <c r="CO76" s="12">
        <f t="shared" si="21"/>
        <v>854151.06001465954</v>
      </c>
      <c r="CP76" s="12">
        <f t="shared" si="135"/>
        <v>0</v>
      </c>
      <c r="CQ76" s="12">
        <f t="shared" si="136"/>
        <v>18023.370991135016</v>
      </c>
      <c r="CR76" s="12">
        <f t="shared" si="137"/>
        <v>0</v>
      </c>
      <c r="CS76" s="12">
        <f t="shared" si="138"/>
        <v>83260.137730786766</v>
      </c>
      <c r="CT76" s="12">
        <f t="shared" si="139"/>
        <v>30561.368202359379</v>
      </c>
      <c r="CU76" s="12">
        <f t="shared" si="140"/>
        <v>0</v>
      </c>
      <c r="CV76" s="12">
        <f t="shared" si="141"/>
        <v>0</v>
      </c>
      <c r="CW76" s="29">
        <f t="shared" si="29"/>
        <v>985995.93693894078</v>
      </c>
      <c r="CX76" s="9"/>
      <c r="CY76" s="9"/>
      <c r="CZ76" s="9"/>
      <c r="DA76" s="9"/>
      <c r="DB76" s="9"/>
      <c r="DC76" s="30"/>
      <c r="DD76" s="30"/>
    </row>
    <row r="77" spans="2:108" ht="15.75" customHeight="1" x14ac:dyDescent="0.3">
      <c r="B77" s="464"/>
      <c r="C77" s="7" t="s">
        <v>15</v>
      </c>
      <c r="D77" s="7" t="str">
        <f t="shared" si="219"/>
        <v>DP6</v>
      </c>
      <c r="E77" s="7">
        <v>6</v>
      </c>
      <c r="F77" s="8">
        <f t="shared" si="223"/>
        <v>3229.4732529146836</v>
      </c>
      <c r="G77" s="12">
        <f t="shared" si="2"/>
        <v>3552.4205782061522</v>
      </c>
      <c r="H77" s="12">
        <f t="shared" si="3"/>
        <v>3713.894240851886</v>
      </c>
      <c r="I77" s="12">
        <f t="shared" si="4"/>
        <v>3875.3679034976203</v>
      </c>
      <c r="J77" s="12">
        <f t="shared" si="5"/>
        <v>4036.8415661433546</v>
      </c>
      <c r="K77" s="12">
        <f t="shared" si="6"/>
        <v>4198.3152287890889</v>
      </c>
      <c r="L77" s="12">
        <f t="shared" si="7"/>
        <v>4908.7993444303193</v>
      </c>
      <c r="M77" s="12">
        <f t="shared" si="8"/>
        <v>5651.5781926006966</v>
      </c>
      <c r="O77" s="8">
        <f t="shared" si="224"/>
        <v>4070.9309695194092</v>
      </c>
      <c r="P77" s="23">
        <f t="shared" si="9"/>
        <v>0.26055571627518148</v>
      </c>
      <c r="Q77" s="12">
        <f t="shared" si="194"/>
        <v>4478.0240664713501</v>
      </c>
      <c r="R77" s="12">
        <f t="shared" si="194"/>
        <v>4681.5706149473199</v>
      </c>
      <c r="S77" s="12">
        <f t="shared" si="194"/>
        <v>4885.1171634232905</v>
      </c>
      <c r="T77" s="12">
        <f t="shared" si="194"/>
        <v>5088.6637118992612</v>
      </c>
      <c r="U77" s="12">
        <f t="shared" si="194"/>
        <v>5292.2102603752319</v>
      </c>
      <c r="V77" s="12">
        <f t="shared" si="194"/>
        <v>6187.8150736695025</v>
      </c>
      <c r="W77" s="12">
        <f t="shared" si="194"/>
        <v>7124.1291966589661</v>
      </c>
      <c r="Y77" s="7">
        <f>SUMIF('BD Qtde Servidores Ativos'!$D:$D,$D:$D,'BD Qtde Servidores Ativos'!E:E)</f>
        <v>221</v>
      </c>
      <c r="Z77" s="7">
        <f>SUMIF('BD Qtde Servidores Ativos'!$D:$D,$D:$D,'BD Qtde Servidores Ativos'!F:F)</f>
        <v>5</v>
      </c>
      <c r="AA77" s="7">
        <f>SUMIF('BD Qtde Servidores Ativos'!$D:$D,$D:$D,'BD Qtde Servidores Ativos'!G:G)</f>
        <v>0</v>
      </c>
      <c r="AB77" s="7">
        <f>SUMIF('BD Qtde Servidores Ativos'!$D:$D,$D:$D,'BD Qtde Servidores Ativos'!H:H)</f>
        <v>20</v>
      </c>
      <c r="AC77" s="7">
        <f>SUMIF('BD Qtde Servidores Ativos'!$D:$D,$D:$D,'BD Qtde Servidores Ativos'!I:I)</f>
        <v>315</v>
      </c>
      <c r="AD77" s="7">
        <f>SUMIF('BD Qtde Servidores Ativos'!$D:$D,$D:$D,'BD Qtde Servidores Ativos'!J:J)</f>
        <v>445</v>
      </c>
      <c r="AE77" s="7">
        <f>SUMIF('BD Qtde Servidores Ativos'!$D:$D,$D:$D,'BD Qtde Servidores Ativos'!K:K)</f>
        <v>158</v>
      </c>
      <c r="AF77" s="7">
        <f>SUMIF('BD Qtde Servidores Ativos'!$D:$D,$D:$D,'BD Qtde Servidores Ativos'!L:L)</f>
        <v>49</v>
      </c>
      <c r="AG77" s="24">
        <f t="shared" si="12"/>
        <v>1213</v>
      </c>
      <c r="AH77" s="25"/>
      <c r="AI77" s="25"/>
      <c r="AJ77" s="7">
        <f>SUMIF('BD Qtde Servidores Aposentados '!$D:$D,$D:$D,'BD Qtde Servidores Aposentados '!E:E)</f>
        <v>349</v>
      </c>
      <c r="AK77" s="7">
        <f>SUMIF('BD Qtde Servidores Aposentados '!$D:$D,$D:$D,'BD Qtde Servidores Aposentados '!F:F)</f>
        <v>1</v>
      </c>
      <c r="AL77" s="7">
        <f>SUMIF('BD Qtde Servidores Aposentados '!$D:$D,$D:$D,'BD Qtde Servidores Aposentados '!G:G)</f>
        <v>3</v>
      </c>
      <c r="AM77" s="7">
        <f>SUMIF('BD Qtde Servidores Aposentados '!$D:$D,$D:$D,'BD Qtde Servidores Aposentados '!H:H)</f>
        <v>0</v>
      </c>
      <c r="AN77" s="7">
        <f>SUMIF('BD Qtde Servidores Aposentados '!$D:$D,$D:$D,'BD Qtde Servidores Aposentados '!I:I)</f>
        <v>25</v>
      </c>
      <c r="AO77" s="7">
        <f>SUMIF('BD Qtde Servidores Aposentados '!$D:$D,$D:$D,'BD Qtde Servidores Aposentados '!J:J)</f>
        <v>8</v>
      </c>
      <c r="AP77" s="7">
        <f>SUMIF('BD Qtde Servidores Aposentados '!$D:$D,$D:$D,'BD Qtde Servidores Aposentados '!K:K)</f>
        <v>1</v>
      </c>
      <c r="AQ77" s="7">
        <f>SUMIF('BD Qtde Servidores Aposentados '!$D:$D,$D:$D,'BD Qtde Servidores Aposentados '!L:L)</f>
        <v>0</v>
      </c>
      <c r="AR77" s="24">
        <f t="shared" si="13"/>
        <v>387</v>
      </c>
      <c r="AS77" s="26"/>
      <c r="AT77" s="26"/>
      <c r="AU77" s="27">
        <f t="shared" ref="AU77:BB77" si="237">Y77*F77</f>
        <v>713713.5888941451</v>
      </c>
      <c r="AV77" s="27">
        <f t="shared" si="237"/>
        <v>17762.102891030761</v>
      </c>
      <c r="AW77" s="27">
        <f t="shared" si="237"/>
        <v>0</v>
      </c>
      <c r="AX77" s="27">
        <f t="shared" si="237"/>
        <v>77507.358069952403</v>
      </c>
      <c r="AY77" s="27">
        <f t="shared" si="237"/>
        <v>1271605.0933351568</v>
      </c>
      <c r="AZ77" s="27">
        <f t="shared" si="237"/>
        <v>1868250.2768111445</v>
      </c>
      <c r="BA77" s="27">
        <f t="shared" si="237"/>
        <v>775590.29641999048</v>
      </c>
      <c r="BB77" s="27">
        <f t="shared" si="237"/>
        <v>276927.33143743413</v>
      </c>
      <c r="BC77" s="28">
        <f t="shared" si="15"/>
        <v>5001356.0478588538</v>
      </c>
      <c r="BF77" s="26"/>
      <c r="BG77" s="27">
        <f t="shared" ref="BG77:BN77" si="238">F77*AJ77</f>
        <v>1127086.1652672247</v>
      </c>
      <c r="BH77" s="27">
        <f t="shared" si="238"/>
        <v>3552.4205782061522</v>
      </c>
      <c r="BI77" s="27">
        <f t="shared" si="238"/>
        <v>11141.682722555659</v>
      </c>
      <c r="BJ77" s="27">
        <f t="shared" si="238"/>
        <v>0</v>
      </c>
      <c r="BK77" s="27">
        <f t="shared" si="238"/>
        <v>100921.03915358387</v>
      </c>
      <c r="BL77" s="27">
        <f t="shared" si="238"/>
        <v>33586.521830312711</v>
      </c>
      <c r="BM77" s="27">
        <f t="shared" si="238"/>
        <v>4908.7993444303193</v>
      </c>
      <c r="BN77" s="27">
        <f t="shared" si="238"/>
        <v>0</v>
      </c>
      <c r="BO77" s="28">
        <f t="shared" si="17"/>
        <v>1281196.6288963133</v>
      </c>
      <c r="BS77" s="12">
        <f t="shared" si="33"/>
        <v>899675.7442637895</v>
      </c>
      <c r="BT77" s="12">
        <f t="shared" ref="BT77:BZ77" si="239">Z77*Q77</f>
        <v>22390.12033235675</v>
      </c>
      <c r="BU77" s="12">
        <f t="shared" si="239"/>
        <v>0</v>
      </c>
      <c r="BV77" s="12">
        <f t="shared" si="239"/>
        <v>97702.343268465804</v>
      </c>
      <c r="BW77" s="12">
        <f t="shared" si="239"/>
        <v>1602929.0692482672</v>
      </c>
      <c r="BX77" s="12">
        <f t="shared" si="239"/>
        <v>2355033.5658669784</v>
      </c>
      <c r="BY77" s="12">
        <f t="shared" si="239"/>
        <v>977674.78163978143</v>
      </c>
      <c r="BZ77" s="12">
        <f t="shared" si="239"/>
        <v>349082.33063628932</v>
      </c>
      <c r="CA77" s="29">
        <f t="shared" si="19"/>
        <v>6304487.9552559284</v>
      </c>
      <c r="CB77" s="184">
        <f t="shared" si="35"/>
        <v>245875.03025498122</v>
      </c>
      <c r="CC77" s="9"/>
      <c r="CD77" s="12">
        <f>(Y77*'Quadro Resumo'!$L$9)*($O$109*25%)</f>
        <v>123284.04746932862</v>
      </c>
      <c r="CE77" s="12">
        <f>(Z77*'Quadro Resumo'!$L$9)*($O$109*15%)</f>
        <v>1673.5391059184878</v>
      </c>
      <c r="CF77" s="12">
        <f>(AA77*'Quadro Resumo'!$L$9)*($O$109*10%)</f>
        <v>0</v>
      </c>
      <c r="CG77" s="12">
        <f>(AB77*'Quadro Resumo'!$L$9)*($O$109*5%)</f>
        <v>2231.3854745579843</v>
      </c>
      <c r="CH77" s="12">
        <f>(AC77*'Quadro Resumo'!$L$9)*($O$109*5%)</f>
        <v>35144.321224288251</v>
      </c>
      <c r="CI77" s="12">
        <f>(AD77*'Quadro Resumo'!$L$9)*(O77*22%)</f>
        <v>79708.828383190033</v>
      </c>
      <c r="CJ77" s="12">
        <f>(AE77*'Quadro Resumo'!$L$9)*(O77*23%)</f>
        <v>29587.526286467069</v>
      </c>
      <c r="CK77" s="12">
        <v>0</v>
      </c>
      <c r="CL77" s="29">
        <f t="shared" si="20"/>
        <v>271629.64794375049</v>
      </c>
      <c r="CM77" s="9"/>
      <c r="CN77" s="9"/>
      <c r="CO77" s="12">
        <f t="shared" si="21"/>
        <v>1420754.9083622738</v>
      </c>
      <c r="CP77" s="12">
        <f t="shared" si="135"/>
        <v>4478.0240664713501</v>
      </c>
      <c r="CQ77" s="12">
        <f t="shared" si="136"/>
        <v>14044.711844841961</v>
      </c>
      <c r="CR77" s="12">
        <f t="shared" si="137"/>
        <v>0</v>
      </c>
      <c r="CS77" s="12">
        <f t="shared" si="138"/>
        <v>127216.59279748153</v>
      </c>
      <c r="CT77" s="12">
        <f t="shared" si="139"/>
        <v>42337.682083001855</v>
      </c>
      <c r="CU77" s="12">
        <f t="shared" si="140"/>
        <v>6187.8150736695025</v>
      </c>
      <c r="CV77" s="12">
        <f t="shared" si="141"/>
        <v>0</v>
      </c>
      <c r="CW77" s="29">
        <f t="shared" si="29"/>
        <v>1615019.7342277397</v>
      </c>
      <c r="CX77" s="9"/>
      <c r="CY77" s="9"/>
      <c r="CZ77" s="9"/>
      <c r="DA77" s="9"/>
      <c r="DB77" s="9"/>
      <c r="DC77" s="30"/>
      <c r="DD77" s="30"/>
    </row>
    <row r="78" spans="2:108" ht="15.75" customHeight="1" x14ac:dyDescent="0.3">
      <c r="B78" s="464"/>
      <c r="C78" s="7" t="s">
        <v>15</v>
      </c>
      <c r="D78" s="7" t="str">
        <f t="shared" si="219"/>
        <v>DP7</v>
      </c>
      <c r="E78" s="7">
        <v>7</v>
      </c>
      <c r="F78" s="8">
        <f t="shared" si="223"/>
        <v>3355.422709778356</v>
      </c>
      <c r="G78" s="12">
        <f t="shared" si="2"/>
        <v>3690.9649807561918</v>
      </c>
      <c r="H78" s="12">
        <f t="shared" si="3"/>
        <v>3858.7361162451089</v>
      </c>
      <c r="I78" s="12">
        <f t="shared" si="4"/>
        <v>4026.5072517340268</v>
      </c>
      <c r="J78" s="12">
        <f t="shared" si="5"/>
        <v>4194.2783872229447</v>
      </c>
      <c r="K78" s="12">
        <f t="shared" si="6"/>
        <v>4362.0495227118627</v>
      </c>
      <c r="L78" s="12">
        <f t="shared" si="7"/>
        <v>5100.2425188631014</v>
      </c>
      <c r="M78" s="12">
        <f t="shared" si="8"/>
        <v>5871.9897421121232</v>
      </c>
      <c r="O78" s="8">
        <f t="shared" si="224"/>
        <v>4229.6972773306661</v>
      </c>
      <c r="P78" s="23">
        <f t="shared" si="9"/>
        <v>0.26055571627518148</v>
      </c>
      <c r="Q78" s="12">
        <f t="shared" si="194"/>
        <v>4652.6670050637331</v>
      </c>
      <c r="R78" s="12">
        <f t="shared" si="194"/>
        <v>4864.1518689302657</v>
      </c>
      <c r="S78" s="12">
        <f t="shared" si="194"/>
        <v>5075.6367327967992</v>
      </c>
      <c r="T78" s="12">
        <f t="shared" si="194"/>
        <v>5287.1215966633326</v>
      </c>
      <c r="U78" s="12">
        <f t="shared" si="194"/>
        <v>5498.6064605298661</v>
      </c>
      <c r="V78" s="12">
        <f t="shared" si="194"/>
        <v>6429.1398615426124</v>
      </c>
      <c r="W78" s="12">
        <f t="shared" si="194"/>
        <v>7401.9702353286657</v>
      </c>
      <c r="Y78" s="7">
        <f>SUMIF('BD Qtde Servidores Ativos'!$D:$D,$D:$D,'BD Qtde Servidores Ativos'!E:E)</f>
        <v>319</v>
      </c>
      <c r="Z78" s="7">
        <f>SUMIF('BD Qtde Servidores Ativos'!$D:$D,$D:$D,'BD Qtde Servidores Ativos'!F:F)</f>
        <v>4</v>
      </c>
      <c r="AA78" s="7">
        <f>SUMIF('BD Qtde Servidores Ativos'!$D:$D,$D:$D,'BD Qtde Servidores Ativos'!G:G)</f>
        <v>0</v>
      </c>
      <c r="AB78" s="7">
        <f>SUMIF('BD Qtde Servidores Ativos'!$D:$D,$D:$D,'BD Qtde Servidores Ativos'!H:H)</f>
        <v>49</v>
      </c>
      <c r="AC78" s="7">
        <f>SUMIF('BD Qtde Servidores Ativos'!$D:$D,$D:$D,'BD Qtde Servidores Ativos'!I:I)</f>
        <v>606</v>
      </c>
      <c r="AD78" s="7">
        <f>SUMIF('BD Qtde Servidores Ativos'!$D:$D,$D:$D,'BD Qtde Servidores Ativos'!J:J)</f>
        <v>1683</v>
      </c>
      <c r="AE78" s="7">
        <f>SUMIF('BD Qtde Servidores Ativos'!$D:$D,$D:$D,'BD Qtde Servidores Ativos'!K:K)</f>
        <v>573</v>
      </c>
      <c r="AF78" s="7">
        <f>SUMIF('BD Qtde Servidores Ativos'!$D:$D,$D:$D,'BD Qtde Servidores Ativos'!L:L)</f>
        <v>155</v>
      </c>
      <c r="AG78" s="24">
        <f t="shared" si="12"/>
        <v>3389</v>
      </c>
      <c r="AH78" s="25"/>
      <c r="AI78" s="25"/>
      <c r="AJ78" s="7">
        <f>SUMIF('BD Qtde Servidores Aposentados '!$D:$D,$D:$D,'BD Qtde Servidores Aposentados '!E:E)</f>
        <v>465</v>
      </c>
      <c r="AK78" s="7">
        <f>SUMIF('BD Qtde Servidores Aposentados '!$D:$D,$D:$D,'BD Qtde Servidores Aposentados '!F:F)</f>
        <v>0</v>
      </c>
      <c r="AL78" s="7">
        <f>SUMIF('BD Qtde Servidores Aposentados '!$D:$D,$D:$D,'BD Qtde Servidores Aposentados '!G:G)</f>
        <v>7</v>
      </c>
      <c r="AM78" s="7">
        <f>SUMIF('BD Qtde Servidores Aposentados '!$D:$D,$D:$D,'BD Qtde Servidores Aposentados '!H:H)</f>
        <v>0</v>
      </c>
      <c r="AN78" s="7">
        <f>SUMIF('BD Qtde Servidores Aposentados '!$D:$D,$D:$D,'BD Qtde Servidores Aposentados '!I:I)</f>
        <v>26</v>
      </c>
      <c r="AO78" s="7">
        <f>SUMIF('BD Qtde Servidores Aposentados '!$D:$D,$D:$D,'BD Qtde Servidores Aposentados '!J:J)</f>
        <v>12</v>
      </c>
      <c r="AP78" s="7">
        <f>SUMIF('BD Qtde Servidores Aposentados '!$D:$D,$D:$D,'BD Qtde Servidores Aposentados '!K:K)</f>
        <v>1</v>
      </c>
      <c r="AQ78" s="7">
        <f>SUMIF('BD Qtde Servidores Aposentados '!$D:$D,$D:$D,'BD Qtde Servidores Aposentados '!L:L)</f>
        <v>0</v>
      </c>
      <c r="AR78" s="24">
        <f t="shared" si="13"/>
        <v>511</v>
      </c>
      <c r="AS78" s="26"/>
      <c r="AT78" s="26"/>
      <c r="AU78" s="27">
        <f t="shared" ref="AU78:BB78" si="240">Y78*F78</f>
        <v>1070379.8444192957</v>
      </c>
      <c r="AV78" s="27">
        <f t="shared" si="240"/>
        <v>14763.859923024767</v>
      </c>
      <c r="AW78" s="27">
        <f t="shared" si="240"/>
        <v>0</v>
      </c>
      <c r="AX78" s="27">
        <f t="shared" si="240"/>
        <v>197298.85533496732</v>
      </c>
      <c r="AY78" s="27">
        <f t="shared" si="240"/>
        <v>2541732.7026571045</v>
      </c>
      <c r="AZ78" s="27">
        <f t="shared" si="240"/>
        <v>7341329.346724065</v>
      </c>
      <c r="BA78" s="27">
        <f t="shared" si="240"/>
        <v>2922438.9633085569</v>
      </c>
      <c r="BB78" s="27">
        <f t="shared" si="240"/>
        <v>910158.41002737905</v>
      </c>
      <c r="BC78" s="28">
        <f t="shared" si="15"/>
        <v>14998101.982394395</v>
      </c>
      <c r="BF78" s="26"/>
      <c r="BG78" s="27">
        <f t="shared" ref="BG78:BN78" si="241">F78*AJ78</f>
        <v>1560271.5600469355</v>
      </c>
      <c r="BH78" s="27">
        <f t="shared" si="241"/>
        <v>0</v>
      </c>
      <c r="BI78" s="27">
        <f t="shared" si="241"/>
        <v>27011.152813715762</v>
      </c>
      <c r="BJ78" s="27">
        <f t="shared" si="241"/>
        <v>0</v>
      </c>
      <c r="BK78" s="27">
        <f t="shared" si="241"/>
        <v>109051.23806779657</v>
      </c>
      <c r="BL78" s="27">
        <f t="shared" si="241"/>
        <v>52344.594272542352</v>
      </c>
      <c r="BM78" s="27">
        <f t="shared" si="241"/>
        <v>5100.2425188631014</v>
      </c>
      <c r="BN78" s="27">
        <f t="shared" si="241"/>
        <v>0</v>
      </c>
      <c r="BO78" s="28">
        <f t="shared" si="17"/>
        <v>1753778.7877198532</v>
      </c>
      <c r="BS78" s="12">
        <f t="shared" si="33"/>
        <v>1349273.4314684826</v>
      </c>
      <c r="BT78" s="12">
        <f t="shared" ref="BT78:BZ78" si="242">Z78*Q78</f>
        <v>18610.668020254932</v>
      </c>
      <c r="BU78" s="12">
        <f t="shared" si="242"/>
        <v>0</v>
      </c>
      <c r="BV78" s="12">
        <f t="shared" si="242"/>
        <v>248706.19990704316</v>
      </c>
      <c r="BW78" s="12">
        <f t="shared" si="242"/>
        <v>3203995.6875779796</v>
      </c>
      <c r="BX78" s="12">
        <f t="shared" si="242"/>
        <v>9254154.6730717644</v>
      </c>
      <c r="BY78" s="12">
        <f t="shared" si="242"/>
        <v>3683897.1406639167</v>
      </c>
      <c r="BZ78" s="12">
        <f t="shared" si="242"/>
        <v>1147305.3864759433</v>
      </c>
      <c r="CA78" s="29">
        <f t="shared" si="19"/>
        <v>18905943.187185384</v>
      </c>
      <c r="CB78" s="184">
        <f t="shared" si="35"/>
        <v>737331.78430022998</v>
      </c>
      <c r="CC78" s="9"/>
      <c r="CD78" s="12">
        <f>(Y78*'Quadro Resumo'!$L$9)*($O$109*25%)</f>
        <v>177952.99159599922</v>
      </c>
      <c r="CE78" s="12">
        <f>(Z78*'Quadro Resumo'!$L$9)*($O$109*15%)</f>
        <v>1338.8312847347904</v>
      </c>
      <c r="CF78" s="12">
        <f>(AA78*'Quadro Resumo'!$L$9)*($O$109*10%)</f>
        <v>0</v>
      </c>
      <c r="CG78" s="12">
        <f>(AB78*'Quadro Resumo'!$L$9)*($O$109*5%)</f>
        <v>5466.8944126670622</v>
      </c>
      <c r="CH78" s="12">
        <f>(AC78*'Quadro Resumo'!$L$9)*($O$109*5%)</f>
        <v>67610.979879106919</v>
      </c>
      <c r="CI78" s="12">
        <f>(AD78*'Quadro Resumo'!$L$9)*(O78*22%)</f>
        <v>313217.54278089054</v>
      </c>
      <c r="CJ78" s="12">
        <f>(AE78*'Quadro Resumo'!$L$9)*(O78*23%)</f>
        <v>111486.3608358817</v>
      </c>
      <c r="CK78" s="12">
        <v>0</v>
      </c>
      <c r="CL78" s="29">
        <f t="shared" si="20"/>
        <v>677073.60078928014</v>
      </c>
      <c r="CM78" s="9"/>
      <c r="CN78" s="9"/>
      <c r="CO78" s="12">
        <f t="shared" si="21"/>
        <v>1966809.2339587598</v>
      </c>
      <c r="CP78" s="12">
        <f t="shared" si="135"/>
        <v>0</v>
      </c>
      <c r="CQ78" s="12">
        <f t="shared" si="136"/>
        <v>34049.063082511857</v>
      </c>
      <c r="CR78" s="12">
        <f t="shared" si="137"/>
        <v>0</v>
      </c>
      <c r="CS78" s="12">
        <f t="shared" si="138"/>
        <v>137465.16151324665</v>
      </c>
      <c r="CT78" s="12">
        <f t="shared" si="139"/>
        <v>65983.27752635839</v>
      </c>
      <c r="CU78" s="12">
        <f t="shared" si="140"/>
        <v>6429.1398615426124</v>
      </c>
      <c r="CV78" s="12">
        <f t="shared" si="141"/>
        <v>0</v>
      </c>
      <c r="CW78" s="29">
        <f t="shared" si="29"/>
        <v>2210735.8759424197</v>
      </c>
      <c r="CX78" s="9"/>
      <c r="CY78" s="9"/>
      <c r="CZ78" s="9"/>
      <c r="DA78" s="9"/>
      <c r="DB78" s="9"/>
      <c r="DC78" s="30"/>
      <c r="DD78" s="30"/>
    </row>
    <row r="79" spans="2:108" ht="15.75" customHeight="1" x14ac:dyDescent="0.3">
      <c r="B79" s="464"/>
      <c r="C79" s="7" t="s">
        <v>15</v>
      </c>
      <c r="D79" s="7" t="str">
        <f t="shared" si="219"/>
        <v>DP8</v>
      </c>
      <c r="E79" s="7">
        <v>8</v>
      </c>
      <c r="F79" s="8">
        <f t="shared" si="223"/>
        <v>3486.2841954597116</v>
      </c>
      <c r="G79" s="12">
        <f t="shared" si="2"/>
        <v>3834.9126150056832</v>
      </c>
      <c r="H79" s="12">
        <f t="shared" si="3"/>
        <v>4009.2268247786678</v>
      </c>
      <c r="I79" s="12">
        <f t="shared" si="4"/>
        <v>4183.5410345516539</v>
      </c>
      <c r="J79" s="12">
        <f t="shared" si="5"/>
        <v>4357.855244324639</v>
      </c>
      <c r="K79" s="12">
        <f t="shared" si="6"/>
        <v>4532.169454097625</v>
      </c>
      <c r="L79" s="12">
        <f t="shared" si="7"/>
        <v>5299.1519770987616</v>
      </c>
      <c r="M79" s="12">
        <f t="shared" si="8"/>
        <v>6100.9973420544957</v>
      </c>
      <c r="O79" s="8">
        <f t="shared" si="224"/>
        <v>4394.6554711465615</v>
      </c>
      <c r="P79" s="23">
        <f t="shared" si="9"/>
        <v>0.26055571627518148</v>
      </c>
      <c r="Q79" s="12">
        <f t="shared" si="194"/>
        <v>4834.1210182612176</v>
      </c>
      <c r="R79" s="12">
        <f t="shared" si="194"/>
        <v>5053.8537918185457</v>
      </c>
      <c r="S79" s="12">
        <f t="shared" si="194"/>
        <v>5273.5865653758738</v>
      </c>
      <c r="T79" s="12">
        <f t="shared" si="194"/>
        <v>5493.3193389332018</v>
      </c>
      <c r="U79" s="12">
        <f t="shared" si="194"/>
        <v>5713.0521124905299</v>
      </c>
      <c r="V79" s="12">
        <f t="shared" si="194"/>
        <v>6679.8763161427732</v>
      </c>
      <c r="W79" s="12">
        <f t="shared" si="194"/>
        <v>7690.6470745064826</v>
      </c>
      <c r="Y79" s="7">
        <f>SUMIF('BD Qtde Servidores Ativos'!$D:$D,$D:$D,'BD Qtde Servidores Ativos'!E:E)</f>
        <v>370</v>
      </c>
      <c r="Z79" s="7">
        <f>SUMIF('BD Qtde Servidores Ativos'!$D:$D,$D:$D,'BD Qtde Servidores Ativos'!F:F)</f>
        <v>14</v>
      </c>
      <c r="AA79" s="7">
        <f>SUMIF('BD Qtde Servidores Ativos'!$D:$D,$D:$D,'BD Qtde Servidores Ativos'!G:G)</f>
        <v>0</v>
      </c>
      <c r="AB79" s="7">
        <f>SUMIF('BD Qtde Servidores Ativos'!$D:$D,$D:$D,'BD Qtde Servidores Ativos'!H:H)</f>
        <v>37</v>
      </c>
      <c r="AC79" s="7">
        <f>SUMIF('BD Qtde Servidores Ativos'!$D:$D,$D:$D,'BD Qtde Servidores Ativos'!I:I)</f>
        <v>823</v>
      </c>
      <c r="AD79" s="7">
        <f>SUMIF('BD Qtde Servidores Ativos'!$D:$D,$D:$D,'BD Qtde Servidores Ativos'!J:J)</f>
        <v>2488</v>
      </c>
      <c r="AE79" s="7">
        <f>SUMIF('BD Qtde Servidores Ativos'!$D:$D,$D:$D,'BD Qtde Servidores Ativos'!K:K)</f>
        <v>964</v>
      </c>
      <c r="AF79" s="7">
        <f>SUMIF('BD Qtde Servidores Ativos'!$D:$D,$D:$D,'BD Qtde Servidores Ativos'!L:L)</f>
        <v>247</v>
      </c>
      <c r="AG79" s="24">
        <f t="shared" si="12"/>
        <v>4943</v>
      </c>
      <c r="AH79" s="25"/>
      <c r="AI79" s="25"/>
      <c r="AJ79" s="7">
        <f>SUMIF('BD Qtde Servidores Aposentados '!$D:$D,$D:$D,'BD Qtde Servidores Aposentados '!E:E)</f>
        <v>589</v>
      </c>
      <c r="AK79" s="7">
        <f>SUMIF('BD Qtde Servidores Aposentados '!$D:$D,$D:$D,'BD Qtde Servidores Aposentados '!F:F)</f>
        <v>2</v>
      </c>
      <c r="AL79" s="7">
        <f>SUMIF('BD Qtde Servidores Aposentados '!$D:$D,$D:$D,'BD Qtde Servidores Aposentados '!G:G)</f>
        <v>10</v>
      </c>
      <c r="AM79" s="7">
        <f>SUMIF('BD Qtde Servidores Aposentados '!$D:$D,$D:$D,'BD Qtde Servidores Aposentados '!H:H)</f>
        <v>1</v>
      </c>
      <c r="AN79" s="7">
        <f>SUMIF('BD Qtde Servidores Aposentados '!$D:$D,$D:$D,'BD Qtde Servidores Aposentados '!I:I)</f>
        <v>52</v>
      </c>
      <c r="AO79" s="7">
        <f>SUMIF('BD Qtde Servidores Aposentados '!$D:$D,$D:$D,'BD Qtde Servidores Aposentados '!J:J)</f>
        <v>6</v>
      </c>
      <c r="AP79" s="7">
        <f>SUMIF('BD Qtde Servidores Aposentados '!$D:$D,$D:$D,'BD Qtde Servidores Aposentados '!K:K)</f>
        <v>2</v>
      </c>
      <c r="AQ79" s="7">
        <f>SUMIF('BD Qtde Servidores Aposentados '!$D:$D,$D:$D,'BD Qtde Servidores Aposentados '!L:L)</f>
        <v>1</v>
      </c>
      <c r="AR79" s="24">
        <f t="shared" si="13"/>
        <v>663</v>
      </c>
      <c r="AS79" s="26"/>
      <c r="AT79" s="26"/>
      <c r="AU79" s="27">
        <f t="shared" ref="AU79:BB79" si="243">Y79*F79</f>
        <v>1289925.1523200932</v>
      </c>
      <c r="AV79" s="27">
        <f t="shared" si="243"/>
        <v>53688.776610079563</v>
      </c>
      <c r="AW79" s="27">
        <f t="shared" si="243"/>
        <v>0</v>
      </c>
      <c r="AX79" s="27">
        <f t="shared" si="243"/>
        <v>154791.01827841118</v>
      </c>
      <c r="AY79" s="27">
        <f t="shared" si="243"/>
        <v>3586514.8660791777</v>
      </c>
      <c r="AZ79" s="27">
        <f t="shared" si="243"/>
        <v>11276037.601794891</v>
      </c>
      <c r="BA79" s="27">
        <f t="shared" si="243"/>
        <v>5108382.505923206</v>
      </c>
      <c r="BB79" s="27">
        <f t="shared" si="243"/>
        <v>1506946.3434874604</v>
      </c>
      <c r="BC79" s="28">
        <f t="shared" si="15"/>
        <v>22976286.26449332</v>
      </c>
      <c r="BF79" s="26"/>
      <c r="BG79" s="27">
        <f t="shared" ref="BG79:BN79" si="244">F79*AJ79</f>
        <v>2053421.3911257701</v>
      </c>
      <c r="BH79" s="27">
        <f t="shared" si="244"/>
        <v>7669.8252300113663</v>
      </c>
      <c r="BI79" s="27">
        <f t="shared" si="244"/>
        <v>40092.268247786677</v>
      </c>
      <c r="BJ79" s="27">
        <f t="shared" si="244"/>
        <v>4183.5410345516539</v>
      </c>
      <c r="BK79" s="27">
        <f t="shared" si="244"/>
        <v>226608.47270488122</v>
      </c>
      <c r="BL79" s="27">
        <f t="shared" si="244"/>
        <v>27193.016724585752</v>
      </c>
      <c r="BM79" s="27">
        <f t="shared" si="244"/>
        <v>10598.303954197523</v>
      </c>
      <c r="BN79" s="27">
        <f t="shared" si="244"/>
        <v>6100.9973420544957</v>
      </c>
      <c r="BO79" s="28">
        <f t="shared" si="17"/>
        <v>2375867.8163638385</v>
      </c>
      <c r="BS79" s="12">
        <f t="shared" si="33"/>
        <v>1626022.5243242278</v>
      </c>
      <c r="BT79" s="12">
        <f t="shared" ref="BT79:BZ79" si="245">Z79*Q79</f>
        <v>67677.694255657043</v>
      </c>
      <c r="BU79" s="12">
        <f t="shared" si="245"/>
        <v>0</v>
      </c>
      <c r="BV79" s="12">
        <f t="shared" si="245"/>
        <v>195122.70291890734</v>
      </c>
      <c r="BW79" s="12">
        <f t="shared" si="245"/>
        <v>4521001.8159420248</v>
      </c>
      <c r="BX79" s="12">
        <f t="shared" si="245"/>
        <v>14214073.655876439</v>
      </c>
      <c r="BY79" s="12">
        <f t="shared" si="245"/>
        <v>6439400.768761633</v>
      </c>
      <c r="BZ79" s="12">
        <f t="shared" si="245"/>
        <v>1899589.8274031011</v>
      </c>
      <c r="CA79" s="29">
        <f t="shared" si="19"/>
        <v>28962888.989481989</v>
      </c>
      <c r="CB79" s="184">
        <f t="shared" si="35"/>
        <v>1129552.6705897977</v>
      </c>
      <c r="CC79" s="9"/>
      <c r="CD79" s="12">
        <f>(Y79*'Quadro Resumo'!$L$9)*($O$109*25%)</f>
        <v>206403.15639661351</v>
      </c>
      <c r="CE79" s="12">
        <f>(Z79*'Quadro Resumo'!$L$9)*($O$109*15%)</f>
        <v>4685.9094965717668</v>
      </c>
      <c r="CF79" s="12">
        <f>(AA79*'Quadro Resumo'!$L$9)*($O$109*10%)</f>
        <v>0</v>
      </c>
      <c r="CG79" s="12">
        <f>(AB79*'Quadro Resumo'!$L$9)*($O$109*5%)</f>
        <v>4128.0631279322706</v>
      </c>
      <c r="CH79" s="12">
        <f>(AC79*'Quadro Resumo'!$L$9)*($O$109*5%)</f>
        <v>91821.512278061069</v>
      </c>
      <c r="CI79" s="12">
        <f>(AD79*'Quadro Resumo'!$L$9)*(O79*22%)</f>
        <v>481091.72373735643</v>
      </c>
      <c r="CJ79" s="12">
        <f>(AE79*'Quadro Resumo'!$L$9)*(O79*23%)</f>
        <v>194876.60221252314</v>
      </c>
      <c r="CK79" s="12">
        <v>0</v>
      </c>
      <c r="CL79" s="29">
        <f t="shared" si="20"/>
        <v>983006.96724905819</v>
      </c>
      <c r="CM79" s="9"/>
      <c r="CN79" s="9"/>
      <c r="CO79" s="12">
        <f t="shared" si="21"/>
        <v>2588452.0725053246</v>
      </c>
      <c r="CP79" s="12">
        <f t="shared" ref="CP79:CP109" si="246">AK79*Q79</f>
        <v>9668.2420365224352</v>
      </c>
      <c r="CQ79" s="12">
        <f t="shared" ref="CQ79:CQ109" si="247">AL79*R79</f>
        <v>50538.537918185459</v>
      </c>
      <c r="CR79" s="12">
        <f t="shared" ref="CR79:CR109" si="248">AM79*S79</f>
        <v>5273.5865653758738</v>
      </c>
      <c r="CS79" s="12">
        <f t="shared" ref="CS79:CS109" si="249">AN79*T79</f>
        <v>285652.60562452651</v>
      </c>
      <c r="CT79" s="12">
        <f t="shared" ref="CT79:CT109" si="250">AO79*U79</f>
        <v>34278.312674943183</v>
      </c>
      <c r="CU79" s="12">
        <f t="shared" ref="CU79:CU109" si="251">AP79*V79</f>
        <v>13359.752632285546</v>
      </c>
      <c r="CV79" s="12">
        <f t="shared" ref="CV79:CV109" si="252">AQ79*W79</f>
        <v>7690.6470745064826</v>
      </c>
      <c r="CW79" s="29">
        <f t="shared" si="29"/>
        <v>2994913.7570316698</v>
      </c>
      <c r="CX79" s="9"/>
      <c r="CY79" s="9"/>
      <c r="CZ79" s="9"/>
      <c r="DA79" s="9"/>
      <c r="DB79" s="9"/>
      <c r="DC79" s="30"/>
      <c r="DD79" s="30"/>
    </row>
    <row r="80" spans="2:108" ht="15.75" customHeight="1" x14ac:dyDescent="0.3">
      <c r="B80" s="464"/>
      <c r="C80" s="7" t="s">
        <v>15</v>
      </c>
      <c r="D80" s="7" t="str">
        <f t="shared" si="219"/>
        <v>DP9</v>
      </c>
      <c r="E80" s="7">
        <v>9</v>
      </c>
      <c r="F80" s="8">
        <f t="shared" si="223"/>
        <v>3622.24927908264</v>
      </c>
      <c r="G80" s="12">
        <f t="shared" si="2"/>
        <v>3984.4742069909043</v>
      </c>
      <c r="H80" s="12">
        <f t="shared" si="3"/>
        <v>4165.5866709450356</v>
      </c>
      <c r="I80" s="12">
        <f t="shared" si="4"/>
        <v>4346.6991348991678</v>
      </c>
      <c r="J80" s="12">
        <f t="shared" si="5"/>
        <v>4527.8115988533</v>
      </c>
      <c r="K80" s="12">
        <f t="shared" si="6"/>
        <v>4708.9240628074322</v>
      </c>
      <c r="L80" s="12">
        <f t="shared" si="7"/>
        <v>5505.8189042056129</v>
      </c>
      <c r="M80" s="12">
        <f t="shared" si="8"/>
        <v>6338.93623839462</v>
      </c>
      <c r="O80" s="8">
        <f t="shared" si="224"/>
        <v>4566.0470345212771</v>
      </c>
      <c r="P80" s="23">
        <f t="shared" si="9"/>
        <v>0.26055571627518148</v>
      </c>
      <c r="Q80" s="12">
        <f t="shared" ref="Q80:W95" si="253">$O80*Q$12</f>
        <v>5022.651737973405</v>
      </c>
      <c r="R80" s="12">
        <f t="shared" si="253"/>
        <v>5250.9540896994686</v>
      </c>
      <c r="S80" s="12">
        <f t="shared" si="253"/>
        <v>5479.2564414255321</v>
      </c>
      <c r="T80" s="12">
        <f t="shared" si="253"/>
        <v>5707.5587931515965</v>
      </c>
      <c r="U80" s="12">
        <f t="shared" si="253"/>
        <v>5935.8611448776601</v>
      </c>
      <c r="V80" s="12">
        <f t="shared" si="253"/>
        <v>6940.3914924723413</v>
      </c>
      <c r="W80" s="12">
        <f t="shared" si="253"/>
        <v>7990.5823104122346</v>
      </c>
      <c r="Y80" s="7">
        <f>SUMIF('BD Qtde Servidores Ativos'!$D:$D,$D:$D,'BD Qtde Servidores Ativos'!E:E)</f>
        <v>394</v>
      </c>
      <c r="Z80" s="7">
        <f>SUMIF('BD Qtde Servidores Ativos'!$D:$D,$D:$D,'BD Qtde Servidores Ativos'!F:F)</f>
        <v>5</v>
      </c>
      <c r="AA80" s="7">
        <f>SUMIF('BD Qtde Servidores Ativos'!$D:$D,$D:$D,'BD Qtde Servidores Ativos'!G:G)</f>
        <v>0</v>
      </c>
      <c r="AB80" s="7">
        <f>SUMIF('BD Qtde Servidores Ativos'!$D:$D,$D:$D,'BD Qtde Servidores Ativos'!H:H)</f>
        <v>55</v>
      </c>
      <c r="AC80" s="7">
        <f>SUMIF('BD Qtde Servidores Ativos'!$D:$D,$D:$D,'BD Qtde Servidores Ativos'!I:I)</f>
        <v>930</v>
      </c>
      <c r="AD80" s="7">
        <f>SUMIF('BD Qtde Servidores Ativos'!$D:$D,$D:$D,'BD Qtde Servidores Ativos'!J:J)</f>
        <v>2938</v>
      </c>
      <c r="AE80" s="7">
        <f>SUMIF('BD Qtde Servidores Ativos'!$D:$D,$D:$D,'BD Qtde Servidores Ativos'!K:K)</f>
        <v>1178</v>
      </c>
      <c r="AF80" s="7">
        <f>SUMIF('BD Qtde Servidores Ativos'!$D:$D,$D:$D,'BD Qtde Servidores Ativos'!L:L)</f>
        <v>207</v>
      </c>
      <c r="AG80" s="24">
        <f t="shared" si="12"/>
        <v>5707</v>
      </c>
      <c r="AH80" s="25"/>
      <c r="AI80" s="25"/>
      <c r="AJ80" s="7">
        <f>SUMIF('BD Qtde Servidores Aposentados '!$D:$D,$D:$D,'BD Qtde Servidores Aposentados '!E:E)</f>
        <v>757</v>
      </c>
      <c r="AK80" s="7">
        <f>SUMIF('BD Qtde Servidores Aposentados '!$D:$D,$D:$D,'BD Qtde Servidores Aposentados '!F:F)</f>
        <v>4</v>
      </c>
      <c r="AL80" s="7">
        <f>SUMIF('BD Qtde Servidores Aposentados '!$D:$D,$D:$D,'BD Qtde Servidores Aposentados '!G:G)</f>
        <v>16</v>
      </c>
      <c r="AM80" s="7">
        <f>SUMIF('BD Qtde Servidores Aposentados '!$D:$D,$D:$D,'BD Qtde Servidores Aposentados '!H:H)</f>
        <v>0</v>
      </c>
      <c r="AN80" s="7">
        <f>SUMIF('BD Qtde Servidores Aposentados '!$D:$D,$D:$D,'BD Qtde Servidores Aposentados '!I:I)</f>
        <v>68</v>
      </c>
      <c r="AO80" s="7">
        <f>SUMIF('BD Qtde Servidores Aposentados '!$D:$D,$D:$D,'BD Qtde Servidores Aposentados '!J:J)</f>
        <v>17</v>
      </c>
      <c r="AP80" s="7">
        <f>SUMIF('BD Qtde Servidores Aposentados '!$D:$D,$D:$D,'BD Qtde Servidores Aposentados '!K:K)</f>
        <v>0</v>
      </c>
      <c r="AQ80" s="7">
        <f>SUMIF('BD Qtde Servidores Aposentados '!$D:$D,$D:$D,'BD Qtde Servidores Aposentados '!L:L)</f>
        <v>0</v>
      </c>
      <c r="AR80" s="24">
        <f t="shared" si="13"/>
        <v>862</v>
      </c>
      <c r="AS80" s="26"/>
      <c r="AT80" s="26"/>
      <c r="AU80" s="27">
        <f t="shared" ref="AU80:BB80" si="254">Y80*F80</f>
        <v>1427166.2159585601</v>
      </c>
      <c r="AV80" s="27">
        <f t="shared" si="254"/>
        <v>19922.371034954522</v>
      </c>
      <c r="AW80" s="27">
        <f t="shared" si="254"/>
        <v>0</v>
      </c>
      <c r="AX80" s="27">
        <f t="shared" si="254"/>
        <v>239068.45241945423</v>
      </c>
      <c r="AY80" s="27">
        <f t="shared" si="254"/>
        <v>4210864.7869335692</v>
      </c>
      <c r="AZ80" s="27">
        <f t="shared" si="254"/>
        <v>13834818.896528237</v>
      </c>
      <c r="BA80" s="27">
        <f t="shared" si="254"/>
        <v>6485854.6691542119</v>
      </c>
      <c r="BB80" s="27">
        <f t="shared" si="254"/>
        <v>1312159.8013476864</v>
      </c>
      <c r="BC80" s="28">
        <f t="shared" si="15"/>
        <v>27529855.193376675</v>
      </c>
      <c r="BF80" s="26"/>
      <c r="BG80" s="27">
        <f t="shared" ref="BG80:BN80" si="255">F80*AJ80</f>
        <v>2742042.7042655586</v>
      </c>
      <c r="BH80" s="27">
        <f t="shared" si="255"/>
        <v>15937.896827963617</v>
      </c>
      <c r="BI80" s="27">
        <f t="shared" si="255"/>
        <v>66649.38673512057</v>
      </c>
      <c r="BJ80" s="27">
        <f t="shared" si="255"/>
        <v>0</v>
      </c>
      <c r="BK80" s="27">
        <f t="shared" si="255"/>
        <v>307891.18872202438</v>
      </c>
      <c r="BL80" s="27">
        <f t="shared" si="255"/>
        <v>80051.709067726348</v>
      </c>
      <c r="BM80" s="27">
        <f t="shared" si="255"/>
        <v>0</v>
      </c>
      <c r="BN80" s="27">
        <f t="shared" si="255"/>
        <v>0</v>
      </c>
      <c r="BO80" s="28">
        <f t="shared" si="17"/>
        <v>3212572.8856183938</v>
      </c>
      <c r="BS80" s="12">
        <f t="shared" si="33"/>
        <v>1799022.5316013831</v>
      </c>
      <c r="BT80" s="12">
        <f t="shared" ref="BT80:BZ80" si="256">Z80*Q80</f>
        <v>25113.258689867027</v>
      </c>
      <c r="BU80" s="12">
        <f t="shared" si="256"/>
        <v>0</v>
      </c>
      <c r="BV80" s="12">
        <f t="shared" si="256"/>
        <v>301359.10427840427</v>
      </c>
      <c r="BW80" s="12">
        <f t="shared" si="256"/>
        <v>5308029.6776309852</v>
      </c>
      <c r="BX80" s="12">
        <f t="shared" si="256"/>
        <v>17439560.043650564</v>
      </c>
      <c r="BY80" s="12">
        <f t="shared" si="256"/>
        <v>8175781.1781324176</v>
      </c>
      <c r="BZ80" s="12">
        <f t="shared" si="256"/>
        <v>1654050.5382553325</v>
      </c>
      <c r="CA80" s="29">
        <f t="shared" si="19"/>
        <v>34702916.33223895</v>
      </c>
      <c r="CB80" s="184">
        <f t="shared" ref="CB80:CB106" si="257">CA80*0.039</f>
        <v>1353413.7369573191</v>
      </c>
      <c r="CC80" s="9"/>
      <c r="CD80" s="12">
        <f>(Y80*'Quadro Resumo'!$L$9)*($O$109*25%)</f>
        <v>219791.46924396144</v>
      </c>
      <c r="CE80" s="12">
        <f>(Z80*'Quadro Resumo'!$L$9)*($O$109*15%)</f>
        <v>1673.5391059184878</v>
      </c>
      <c r="CF80" s="12">
        <f>(AA80*'Quadro Resumo'!$L$9)*($O$109*10%)</f>
        <v>0</v>
      </c>
      <c r="CG80" s="12">
        <f>(AB80*'Quadro Resumo'!$L$9)*($O$109*5%)</f>
        <v>6136.310055034457</v>
      </c>
      <c r="CH80" s="12">
        <f>(AC80*'Quadro Resumo'!$L$9)*($O$109*5%)</f>
        <v>103759.42456694627</v>
      </c>
      <c r="CI80" s="12">
        <f>(AD80*'Quadro Resumo'!$L$9)*(O80*22%)</f>
        <v>590262.0322466346</v>
      </c>
      <c r="CJ80" s="12">
        <f>(AE80*'Quadro Resumo'!$L$9)*(O80*23%)</f>
        <v>247424.956706639</v>
      </c>
      <c r="CK80" s="12">
        <v>0</v>
      </c>
      <c r="CL80" s="29">
        <f t="shared" si="20"/>
        <v>1169047.7319251343</v>
      </c>
      <c r="CM80" s="9"/>
      <c r="CN80" s="9"/>
      <c r="CO80" s="12">
        <f t="shared" si="21"/>
        <v>3456497.6051326068</v>
      </c>
      <c r="CP80" s="12">
        <f t="shared" si="246"/>
        <v>20090.60695189362</v>
      </c>
      <c r="CQ80" s="12">
        <f t="shared" si="247"/>
        <v>84015.265435191497</v>
      </c>
      <c r="CR80" s="12">
        <f t="shared" si="248"/>
        <v>0</v>
      </c>
      <c r="CS80" s="12">
        <f t="shared" si="249"/>
        <v>388113.99793430854</v>
      </c>
      <c r="CT80" s="12">
        <f t="shared" si="250"/>
        <v>100909.63946292023</v>
      </c>
      <c r="CU80" s="12">
        <f t="shared" si="251"/>
        <v>0</v>
      </c>
      <c r="CV80" s="12">
        <f t="shared" si="252"/>
        <v>0</v>
      </c>
      <c r="CW80" s="29">
        <f t="shared" si="29"/>
        <v>4049627.1149169207</v>
      </c>
      <c r="CX80" s="9"/>
      <c r="CY80" s="9"/>
      <c r="CZ80" s="9"/>
      <c r="DA80" s="9"/>
      <c r="DB80" s="9"/>
      <c r="DC80" s="30"/>
      <c r="DD80" s="30"/>
    </row>
    <row r="81" spans="2:108" ht="15.75" customHeight="1" x14ac:dyDescent="0.3">
      <c r="B81" s="464"/>
      <c r="C81" s="7" t="s">
        <v>15</v>
      </c>
      <c r="D81" s="7" t="str">
        <f t="shared" si="219"/>
        <v>DP10</v>
      </c>
      <c r="E81" s="7">
        <v>10</v>
      </c>
      <c r="F81" s="8">
        <f t="shared" si="223"/>
        <v>3763.5170009668627</v>
      </c>
      <c r="G81" s="12">
        <f t="shared" si="2"/>
        <v>4139.8687010635495</v>
      </c>
      <c r="H81" s="12">
        <f t="shared" si="3"/>
        <v>4328.0445511118915</v>
      </c>
      <c r="I81" s="12">
        <f t="shared" si="4"/>
        <v>4516.2204011602353</v>
      </c>
      <c r="J81" s="12">
        <f t="shared" si="5"/>
        <v>4704.3962512085782</v>
      </c>
      <c r="K81" s="12">
        <f t="shared" si="6"/>
        <v>4892.572101256922</v>
      </c>
      <c r="L81" s="12">
        <f t="shared" si="7"/>
        <v>5720.5458414696313</v>
      </c>
      <c r="M81" s="12">
        <f t="shared" si="8"/>
        <v>6586.15475169201</v>
      </c>
      <c r="O81" s="8">
        <f t="shared" si="224"/>
        <v>4744.1228688676065</v>
      </c>
      <c r="P81" s="23">
        <f t="shared" si="9"/>
        <v>0.26055571627518148</v>
      </c>
      <c r="Q81" s="12">
        <f t="shared" si="253"/>
        <v>5218.5351557543672</v>
      </c>
      <c r="R81" s="12">
        <f t="shared" si="253"/>
        <v>5455.7412991977471</v>
      </c>
      <c r="S81" s="12">
        <f t="shared" si="253"/>
        <v>5692.947442641128</v>
      </c>
      <c r="T81" s="12">
        <f t="shared" si="253"/>
        <v>5930.1535860845079</v>
      </c>
      <c r="U81" s="12">
        <f t="shared" si="253"/>
        <v>6167.3597295278887</v>
      </c>
      <c r="V81" s="12">
        <f t="shared" si="253"/>
        <v>7211.066760678762</v>
      </c>
      <c r="W81" s="12">
        <f t="shared" si="253"/>
        <v>8302.2150205183116</v>
      </c>
      <c r="Y81" s="7">
        <f>SUMIF('BD Qtde Servidores Ativos'!$D:$D,$D:$D,'BD Qtde Servidores Ativos'!E:E)</f>
        <v>375</v>
      </c>
      <c r="Z81" s="7">
        <f>SUMIF('BD Qtde Servidores Ativos'!$D:$D,$D:$D,'BD Qtde Servidores Ativos'!F:F)</f>
        <v>6</v>
      </c>
      <c r="AA81" s="7">
        <f>SUMIF('BD Qtde Servidores Ativos'!$D:$D,$D:$D,'BD Qtde Servidores Ativos'!G:G)</f>
        <v>0</v>
      </c>
      <c r="AB81" s="7">
        <f>SUMIF('BD Qtde Servidores Ativos'!$D:$D,$D:$D,'BD Qtde Servidores Ativos'!H:H)</f>
        <v>54</v>
      </c>
      <c r="AC81" s="7">
        <f>SUMIF('BD Qtde Servidores Ativos'!$D:$D,$D:$D,'BD Qtde Servidores Ativos'!I:I)</f>
        <v>1166</v>
      </c>
      <c r="AD81" s="7">
        <f>SUMIF('BD Qtde Servidores Ativos'!$D:$D,$D:$D,'BD Qtde Servidores Ativos'!J:J)</f>
        <v>3966</v>
      </c>
      <c r="AE81" s="7">
        <f>SUMIF('BD Qtde Servidores Ativos'!$D:$D,$D:$D,'BD Qtde Servidores Ativos'!K:K)</f>
        <v>1758</v>
      </c>
      <c r="AF81" s="7">
        <f>SUMIF('BD Qtde Servidores Ativos'!$D:$D,$D:$D,'BD Qtde Servidores Ativos'!L:L)</f>
        <v>273</v>
      </c>
      <c r="AG81" s="24">
        <f t="shared" si="12"/>
        <v>7598</v>
      </c>
      <c r="AH81" s="25"/>
      <c r="AI81" s="25"/>
      <c r="AJ81" s="7">
        <f>SUMIF('BD Qtde Servidores Aposentados '!$D:$D,$D:$D,'BD Qtde Servidores Aposentados '!E:E)</f>
        <v>878</v>
      </c>
      <c r="AK81" s="7">
        <f>SUMIF('BD Qtde Servidores Aposentados '!$D:$D,$D:$D,'BD Qtde Servidores Aposentados '!F:F)</f>
        <v>4</v>
      </c>
      <c r="AL81" s="7">
        <f>SUMIF('BD Qtde Servidores Aposentados '!$D:$D,$D:$D,'BD Qtde Servidores Aposentados '!G:G)</f>
        <v>13</v>
      </c>
      <c r="AM81" s="7">
        <f>SUMIF('BD Qtde Servidores Aposentados '!$D:$D,$D:$D,'BD Qtde Servidores Aposentados '!H:H)</f>
        <v>1</v>
      </c>
      <c r="AN81" s="7">
        <f>SUMIF('BD Qtde Servidores Aposentados '!$D:$D,$D:$D,'BD Qtde Servidores Aposentados '!I:I)</f>
        <v>75</v>
      </c>
      <c r="AO81" s="7">
        <f>SUMIF('BD Qtde Servidores Aposentados '!$D:$D,$D:$D,'BD Qtde Servidores Aposentados '!J:J)</f>
        <v>19</v>
      </c>
      <c r="AP81" s="7">
        <f>SUMIF('BD Qtde Servidores Aposentados '!$D:$D,$D:$D,'BD Qtde Servidores Aposentados '!K:K)</f>
        <v>3</v>
      </c>
      <c r="AQ81" s="7">
        <f>SUMIF('BD Qtde Servidores Aposentados '!$D:$D,$D:$D,'BD Qtde Servidores Aposentados '!L:L)</f>
        <v>0</v>
      </c>
      <c r="AR81" s="24">
        <f t="shared" si="13"/>
        <v>993</v>
      </c>
      <c r="AS81" s="26"/>
      <c r="AT81" s="26"/>
      <c r="AU81" s="27">
        <f t="shared" ref="AU81:BB81" si="258">Y81*F81</f>
        <v>1411318.8753625734</v>
      </c>
      <c r="AV81" s="27">
        <f t="shared" si="258"/>
        <v>24839.212206381297</v>
      </c>
      <c r="AW81" s="27">
        <f t="shared" si="258"/>
        <v>0</v>
      </c>
      <c r="AX81" s="27">
        <f t="shared" si="258"/>
        <v>243875.9016626527</v>
      </c>
      <c r="AY81" s="27">
        <f t="shared" si="258"/>
        <v>5485326.0289092017</v>
      </c>
      <c r="AZ81" s="27">
        <f t="shared" si="258"/>
        <v>19403940.953584954</v>
      </c>
      <c r="BA81" s="27">
        <f t="shared" si="258"/>
        <v>10056719.589303613</v>
      </c>
      <c r="BB81" s="27">
        <f t="shared" si="258"/>
        <v>1798020.2472119187</v>
      </c>
      <c r="BC81" s="28">
        <f t="shared" si="15"/>
        <v>38424040.808241293</v>
      </c>
      <c r="BF81" s="26"/>
      <c r="BG81" s="27">
        <f t="shared" ref="BG81:BN81" si="259">F81*AJ81</f>
        <v>3304367.9268489056</v>
      </c>
      <c r="BH81" s="27">
        <f t="shared" si="259"/>
        <v>16559.474804254198</v>
      </c>
      <c r="BI81" s="27">
        <f t="shared" si="259"/>
        <v>56264.57916445459</v>
      </c>
      <c r="BJ81" s="27">
        <f t="shared" si="259"/>
        <v>4516.2204011602353</v>
      </c>
      <c r="BK81" s="27">
        <f t="shared" si="259"/>
        <v>352829.71884064336</v>
      </c>
      <c r="BL81" s="27">
        <f t="shared" si="259"/>
        <v>92958.869923881517</v>
      </c>
      <c r="BM81" s="27">
        <f t="shared" si="259"/>
        <v>17161.637524408892</v>
      </c>
      <c r="BN81" s="27">
        <f t="shared" si="259"/>
        <v>0</v>
      </c>
      <c r="BO81" s="28">
        <f t="shared" si="17"/>
        <v>3844658.4275077088</v>
      </c>
      <c r="BS81" s="12">
        <f t="shared" si="33"/>
        <v>1779046.0758253525</v>
      </c>
      <c r="BT81" s="12">
        <f t="shared" ref="BT81:BZ81" si="260">Z81*Q81</f>
        <v>31311.210934526203</v>
      </c>
      <c r="BU81" s="12">
        <f t="shared" si="260"/>
        <v>0</v>
      </c>
      <c r="BV81" s="12">
        <f t="shared" si="260"/>
        <v>307419.16190262092</v>
      </c>
      <c r="BW81" s="12">
        <f t="shared" si="260"/>
        <v>6914559.0813745363</v>
      </c>
      <c r="BX81" s="12">
        <f t="shared" si="260"/>
        <v>24459748.687307607</v>
      </c>
      <c r="BY81" s="12">
        <f t="shared" si="260"/>
        <v>12677055.365273263</v>
      </c>
      <c r="BZ81" s="12">
        <f t="shared" si="260"/>
        <v>2266504.7006014991</v>
      </c>
      <c r="CA81" s="29">
        <f t="shared" si="19"/>
        <v>48435644.283219405</v>
      </c>
      <c r="CB81" s="184">
        <f t="shared" si="257"/>
        <v>1888990.1270455567</v>
      </c>
      <c r="CC81" s="9"/>
      <c r="CD81" s="12">
        <f>(Y81*'Quadro Resumo'!$L$9)*($O$109*25%)</f>
        <v>209192.388239811</v>
      </c>
      <c r="CE81" s="12">
        <f>(Z81*'Quadro Resumo'!$L$9)*($O$109*15%)</f>
        <v>2008.2469271021857</v>
      </c>
      <c r="CF81" s="12">
        <f>(AA81*'Quadro Resumo'!$L$9)*($O$109*10%)</f>
        <v>0</v>
      </c>
      <c r="CG81" s="12">
        <f>(AB81*'Quadro Resumo'!$L$9)*($O$109*5%)</f>
        <v>6024.7407813065574</v>
      </c>
      <c r="CH81" s="12">
        <f>(AC81*'Quadro Resumo'!$L$9)*($O$109*5%)</f>
        <v>130089.77316673049</v>
      </c>
      <c r="CI81" s="12">
        <f>(AD81*'Quadro Resumo'!$L$9)*(O81*22%)</f>
        <v>827868.41710887291</v>
      </c>
      <c r="CJ81" s="12">
        <f>(AE81*'Quadro Resumo'!$L$9)*(O81*23%)</f>
        <v>383647.72815958568</v>
      </c>
      <c r="CK81" s="12">
        <v>0</v>
      </c>
      <c r="CL81" s="29">
        <f t="shared" si="20"/>
        <v>1558831.2943834087</v>
      </c>
      <c r="CM81" s="9"/>
      <c r="CN81" s="9"/>
      <c r="CO81" s="12">
        <f t="shared" si="21"/>
        <v>4165339.8788657584</v>
      </c>
      <c r="CP81" s="12">
        <f t="shared" si="246"/>
        <v>20874.140623017469</v>
      </c>
      <c r="CQ81" s="12">
        <f t="shared" si="247"/>
        <v>70924.636889570713</v>
      </c>
      <c r="CR81" s="12">
        <f t="shared" si="248"/>
        <v>5692.947442641128</v>
      </c>
      <c r="CS81" s="12">
        <f t="shared" si="249"/>
        <v>444761.51895633811</v>
      </c>
      <c r="CT81" s="12">
        <f t="shared" si="250"/>
        <v>117179.83486102989</v>
      </c>
      <c r="CU81" s="12">
        <f t="shared" si="251"/>
        <v>21633.200282036287</v>
      </c>
      <c r="CV81" s="12">
        <f t="shared" si="252"/>
        <v>0</v>
      </c>
      <c r="CW81" s="29">
        <f t="shared" si="29"/>
        <v>4846406.1579203922</v>
      </c>
      <c r="CX81" s="9"/>
      <c r="CY81" s="9"/>
      <c r="CZ81" s="9"/>
      <c r="DA81" s="9"/>
      <c r="DB81" s="9"/>
      <c r="DC81" s="30"/>
      <c r="DD81" s="30"/>
    </row>
    <row r="82" spans="2:108" ht="15.75" customHeight="1" x14ac:dyDescent="0.3">
      <c r="B82" s="464"/>
      <c r="C82" s="7" t="s">
        <v>15</v>
      </c>
      <c r="D82" s="7" t="str">
        <f t="shared" si="219"/>
        <v>DP11</v>
      </c>
      <c r="E82" s="7">
        <v>11</v>
      </c>
      <c r="F82" s="8">
        <f t="shared" si="223"/>
        <v>3910.2941640045701</v>
      </c>
      <c r="G82" s="12">
        <f t="shared" si="2"/>
        <v>4301.3235804050273</v>
      </c>
      <c r="H82" s="12">
        <f t="shared" si="3"/>
        <v>4496.838288605255</v>
      </c>
      <c r="I82" s="12">
        <f t="shared" si="4"/>
        <v>4692.3529968054836</v>
      </c>
      <c r="J82" s="12">
        <f t="shared" si="5"/>
        <v>4887.8677050057122</v>
      </c>
      <c r="K82" s="12">
        <f t="shared" si="6"/>
        <v>5083.3824132059417</v>
      </c>
      <c r="L82" s="12">
        <f t="shared" si="7"/>
        <v>5943.6471292869464</v>
      </c>
      <c r="M82" s="12">
        <f t="shared" si="8"/>
        <v>6843.0147870079982</v>
      </c>
      <c r="O82" s="8">
        <f t="shared" si="224"/>
        <v>4929.1436607534424</v>
      </c>
      <c r="P82" s="23">
        <f t="shared" si="9"/>
        <v>0.26055571627518126</v>
      </c>
      <c r="Q82" s="12">
        <f t="shared" si="253"/>
        <v>5422.0580268287868</v>
      </c>
      <c r="R82" s="12">
        <f t="shared" si="253"/>
        <v>5668.5152098664585</v>
      </c>
      <c r="S82" s="12">
        <f t="shared" si="253"/>
        <v>5914.9723929041311</v>
      </c>
      <c r="T82" s="12">
        <f t="shared" si="253"/>
        <v>6161.4295759418028</v>
      </c>
      <c r="U82" s="12">
        <f t="shared" si="253"/>
        <v>6407.8867589794754</v>
      </c>
      <c r="V82" s="12">
        <f t="shared" si="253"/>
        <v>7492.2983643452326</v>
      </c>
      <c r="W82" s="12">
        <f t="shared" si="253"/>
        <v>8626.0014063185245</v>
      </c>
      <c r="Y82" s="7">
        <f>SUMIF('BD Qtde Servidores Ativos'!$D:$D,$D:$D,'BD Qtde Servidores Ativos'!E:E)</f>
        <v>283</v>
      </c>
      <c r="Z82" s="7">
        <f>SUMIF('BD Qtde Servidores Ativos'!$D:$D,$D:$D,'BD Qtde Servidores Ativos'!F:F)</f>
        <v>4</v>
      </c>
      <c r="AA82" s="7">
        <f>SUMIF('BD Qtde Servidores Ativos'!$D:$D,$D:$D,'BD Qtde Servidores Ativos'!G:G)</f>
        <v>0</v>
      </c>
      <c r="AB82" s="7">
        <f>SUMIF('BD Qtde Servidores Ativos'!$D:$D,$D:$D,'BD Qtde Servidores Ativos'!H:H)</f>
        <v>27</v>
      </c>
      <c r="AC82" s="7">
        <f>SUMIF('BD Qtde Servidores Ativos'!$D:$D,$D:$D,'BD Qtde Servidores Ativos'!I:I)</f>
        <v>694</v>
      </c>
      <c r="AD82" s="7">
        <f>SUMIF('BD Qtde Servidores Ativos'!$D:$D,$D:$D,'BD Qtde Servidores Ativos'!J:J)</f>
        <v>2195</v>
      </c>
      <c r="AE82" s="7">
        <f>SUMIF('BD Qtde Servidores Ativos'!$D:$D,$D:$D,'BD Qtde Servidores Ativos'!K:K)</f>
        <v>1198</v>
      </c>
      <c r="AF82" s="7">
        <f>SUMIF('BD Qtde Servidores Ativos'!$D:$D,$D:$D,'BD Qtde Servidores Ativos'!L:L)</f>
        <v>209</v>
      </c>
      <c r="AG82" s="24">
        <f t="shared" si="12"/>
        <v>4610</v>
      </c>
      <c r="AH82" s="25"/>
      <c r="AI82" s="25"/>
      <c r="AJ82" s="7">
        <f>SUMIF('BD Qtde Servidores Aposentados '!$D:$D,$D:$D,'BD Qtde Servidores Aposentados '!E:E)</f>
        <v>1019</v>
      </c>
      <c r="AK82" s="7">
        <f>SUMIF('BD Qtde Servidores Aposentados '!$D:$D,$D:$D,'BD Qtde Servidores Aposentados '!F:F)</f>
        <v>4</v>
      </c>
      <c r="AL82" s="7">
        <f>SUMIF('BD Qtde Servidores Aposentados '!$D:$D,$D:$D,'BD Qtde Servidores Aposentados '!G:G)</f>
        <v>27</v>
      </c>
      <c r="AM82" s="7">
        <f>SUMIF('BD Qtde Servidores Aposentados '!$D:$D,$D:$D,'BD Qtde Servidores Aposentados '!H:H)</f>
        <v>0</v>
      </c>
      <c r="AN82" s="7">
        <f>SUMIF('BD Qtde Servidores Aposentados '!$D:$D,$D:$D,'BD Qtde Servidores Aposentados '!I:I)</f>
        <v>124</v>
      </c>
      <c r="AO82" s="7">
        <f>SUMIF('BD Qtde Servidores Aposentados '!$D:$D,$D:$D,'BD Qtde Servidores Aposentados '!J:J)</f>
        <v>35</v>
      </c>
      <c r="AP82" s="7">
        <f>SUMIF('BD Qtde Servidores Aposentados '!$D:$D,$D:$D,'BD Qtde Servidores Aposentados '!K:K)</f>
        <v>2</v>
      </c>
      <c r="AQ82" s="7">
        <f>SUMIF('BD Qtde Servidores Aposentados '!$D:$D,$D:$D,'BD Qtde Servidores Aposentados '!L:L)</f>
        <v>0</v>
      </c>
      <c r="AR82" s="24">
        <f t="shared" si="13"/>
        <v>1211</v>
      </c>
      <c r="AS82" s="26"/>
      <c r="AT82" s="26"/>
      <c r="AU82" s="27">
        <f t="shared" ref="AU82:BB82" si="261">Y82*F82</f>
        <v>1106613.2484132934</v>
      </c>
      <c r="AV82" s="27">
        <f t="shared" si="261"/>
        <v>17205.294321620109</v>
      </c>
      <c r="AW82" s="27">
        <f t="shared" si="261"/>
        <v>0</v>
      </c>
      <c r="AX82" s="27">
        <f t="shared" si="261"/>
        <v>126693.53091374805</v>
      </c>
      <c r="AY82" s="27">
        <f t="shared" si="261"/>
        <v>3392180.1872739643</v>
      </c>
      <c r="AZ82" s="27">
        <f t="shared" si="261"/>
        <v>11158024.396987041</v>
      </c>
      <c r="BA82" s="27">
        <f t="shared" si="261"/>
        <v>7120489.2608857621</v>
      </c>
      <c r="BB82" s="27">
        <f t="shared" si="261"/>
        <v>1430190.0904846715</v>
      </c>
      <c r="BC82" s="28">
        <f t="shared" si="15"/>
        <v>24351396.0092801</v>
      </c>
      <c r="BF82" s="26"/>
      <c r="BG82" s="27">
        <f t="shared" ref="BG82:BN82" si="262">F82*AJ82</f>
        <v>3984589.7531206571</v>
      </c>
      <c r="BH82" s="27">
        <f t="shared" si="262"/>
        <v>17205.294321620109</v>
      </c>
      <c r="BI82" s="27">
        <f t="shared" si="262"/>
        <v>121414.63379234189</v>
      </c>
      <c r="BJ82" s="27">
        <f t="shared" si="262"/>
        <v>0</v>
      </c>
      <c r="BK82" s="27">
        <f t="shared" si="262"/>
        <v>606095.5954207083</v>
      </c>
      <c r="BL82" s="27">
        <f t="shared" si="262"/>
        <v>177918.38446220796</v>
      </c>
      <c r="BM82" s="27">
        <f t="shared" si="262"/>
        <v>11887.294258573893</v>
      </c>
      <c r="BN82" s="27">
        <f t="shared" si="262"/>
        <v>0</v>
      </c>
      <c r="BO82" s="28">
        <f t="shared" si="17"/>
        <v>4919110.9553761082</v>
      </c>
      <c r="BS82" s="12">
        <f t="shared" si="33"/>
        <v>1394947.6559932241</v>
      </c>
      <c r="BT82" s="12">
        <f t="shared" ref="BT82:BZ82" si="263">Z82*Q82</f>
        <v>21688.232107315147</v>
      </c>
      <c r="BU82" s="12">
        <f t="shared" si="263"/>
        <v>0</v>
      </c>
      <c r="BV82" s="12">
        <f t="shared" si="263"/>
        <v>159704.25460841155</v>
      </c>
      <c r="BW82" s="12">
        <f t="shared" si="263"/>
        <v>4276032.1257036114</v>
      </c>
      <c r="BX82" s="12">
        <f t="shared" si="263"/>
        <v>14065311.435959948</v>
      </c>
      <c r="BY82" s="12">
        <f t="shared" si="263"/>
        <v>8975773.4404855892</v>
      </c>
      <c r="BZ82" s="12">
        <f t="shared" si="263"/>
        <v>1802834.2939205717</v>
      </c>
      <c r="CA82" s="29">
        <f t="shared" si="19"/>
        <v>30696291.438778672</v>
      </c>
      <c r="CB82" s="184">
        <f t="shared" si="257"/>
        <v>1197155.3661123682</v>
      </c>
      <c r="CC82" s="9"/>
      <c r="CD82" s="12">
        <f>(Y82*'Quadro Resumo'!$L$9)*($O$109*25%)</f>
        <v>157870.52232497738</v>
      </c>
      <c r="CE82" s="12">
        <f>(Z82*'Quadro Resumo'!$L$9)*($O$109*15%)</f>
        <v>1338.8312847347904</v>
      </c>
      <c r="CF82" s="12">
        <f>(AA82*'Quadro Resumo'!$L$9)*($O$109*10%)</f>
        <v>0</v>
      </c>
      <c r="CG82" s="12">
        <f>(AB82*'Quadro Resumo'!$L$9)*($O$109*5%)</f>
        <v>3012.3703906532787</v>
      </c>
      <c r="CH82" s="12">
        <f>(AC82*'Quadro Resumo'!$L$9)*($O$109*5%)</f>
        <v>77429.075967162062</v>
      </c>
      <c r="CI82" s="12">
        <f>(AD82*'Quadro Resumo'!$L$9)*(O82*22%)</f>
        <v>476056.69475556747</v>
      </c>
      <c r="CJ82" s="12">
        <f>(AE82*'Quadro Resumo'!$L$9)*(O82*23%)</f>
        <v>271635.24885680078</v>
      </c>
      <c r="CK82" s="12">
        <v>0</v>
      </c>
      <c r="CL82" s="29">
        <f t="shared" si="20"/>
        <v>987342.7435798957</v>
      </c>
      <c r="CM82" s="9"/>
      <c r="CN82" s="9"/>
      <c r="CO82" s="12">
        <f t="shared" si="21"/>
        <v>5022797.390307758</v>
      </c>
      <c r="CP82" s="12">
        <f t="shared" si="246"/>
        <v>21688.232107315147</v>
      </c>
      <c r="CQ82" s="12">
        <f t="shared" si="247"/>
        <v>153049.91066639437</v>
      </c>
      <c r="CR82" s="12">
        <f t="shared" si="248"/>
        <v>0</v>
      </c>
      <c r="CS82" s="12">
        <f t="shared" si="249"/>
        <v>764017.26741678349</v>
      </c>
      <c r="CT82" s="12">
        <f t="shared" si="250"/>
        <v>224276.03656428165</v>
      </c>
      <c r="CU82" s="12">
        <f t="shared" si="251"/>
        <v>14984.596728690465</v>
      </c>
      <c r="CV82" s="12">
        <f t="shared" si="252"/>
        <v>0</v>
      </c>
      <c r="CW82" s="29">
        <f t="shared" si="29"/>
        <v>6200813.433791223</v>
      </c>
      <c r="CX82" s="9"/>
      <c r="CY82" s="9"/>
      <c r="CZ82" s="9"/>
      <c r="DA82" s="9"/>
      <c r="DB82" s="9"/>
      <c r="DC82" s="30"/>
      <c r="DD82" s="30"/>
    </row>
    <row r="83" spans="2:108" ht="15.75" customHeight="1" x14ac:dyDescent="0.3">
      <c r="B83" s="464"/>
      <c r="C83" s="7" t="s">
        <v>15</v>
      </c>
      <c r="D83" s="7" t="str">
        <f t="shared" si="219"/>
        <v>DP12</v>
      </c>
      <c r="E83" s="7">
        <v>12</v>
      </c>
      <c r="F83" s="8">
        <f t="shared" si="223"/>
        <v>4062.7956364007482</v>
      </c>
      <c r="G83" s="12">
        <f t="shared" si="2"/>
        <v>4469.0752000408238</v>
      </c>
      <c r="H83" s="12">
        <f t="shared" si="3"/>
        <v>4672.2149818608605</v>
      </c>
      <c r="I83" s="12">
        <f t="shared" si="4"/>
        <v>4875.354763680898</v>
      </c>
      <c r="J83" s="12">
        <f t="shared" si="5"/>
        <v>5078.4945455009356</v>
      </c>
      <c r="K83" s="12">
        <f t="shared" si="6"/>
        <v>5281.6343273209732</v>
      </c>
      <c r="L83" s="12">
        <f t="shared" si="7"/>
        <v>6175.4493673291372</v>
      </c>
      <c r="M83" s="12">
        <f t="shared" si="8"/>
        <v>7109.8923637013095</v>
      </c>
      <c r="O83" s="8">
        <f t="shared" si="224"/>
        <v>5121.3802635228267</v>
      </c>
      <c r="P83" s="23">
        <f t="shared" si="9"/>
        <v>0.26055571627518148</v>
      </c>
      <c r="Q83" s="12">
        <f t="shared" si="253"/>
        <v>5633.51828987511</v>
      </c>
      <c r="R83" s="12">
        <f t="shared" si="253"/>
        <v>5889.5873030512503</v>
      </c>
      <c r="S83" s="12">
        <f t="shared" si="253"/>
        <v>6145.6563162273915</v>
      </c>
      <c r="T83" s="12">
        <f t="shared" si="253"/>
        <v>6401.7253294035336</v>
      </c>
      <c r="U83" s="12">
        <f t="shared" si="253"/>
        <v>6657.7943425796748</v>
      </c>
      <c r="V83" s="12">
        <f t="shared" si="253"/>
        <v>7784.4980005546968</v>
      </c>
      <c r="W83" s="12">
        <f t="shared" si="253"/>
        <v>8962.4154611649465</v>
      </c>
      <c r="Y83" s="7">
        <f>SUMIF('BD Qtde Servidores Ativos'!$D:$D,$D:$D,'BD Qtde Servidores Ativos'!E:E)</f>
        <v>245</v>
      </c>
      <c r="Z83" s="7">
        <f>SUMIF('BD Qtde Servidores Ativos'!$D:$D,$D:$D,'BD Qtde Servidores Ativos'!F:F)</f>
        <v>2</v>
      </c>
      <c r="AA83" s="7">
        <f>SUMIF('BD Qtde Servidores Ativos'!$D:$D,$D:$D,'BD Qtde Servidores Ativos'!G:G)</f>
        <v>0</v>
      </c>
      <c r="AB83" s="7">
        <f>SUMIF('BD Qtde Servidores Ativos'!$D:$D,$D:$D,'BD Qtde Servidores Ativos'!H:H)</f>
        <v>33</v>
      </c>
      <c r="AC83" s="7">
        <f>SUMIF('BD Qtde Servidores Ativos'!$D:$D,$D:$D,'BD Qtde Servidores Ativos'!I:I)</f>
        <v>674</v>
      </c>
      <c r="AD83" s="7">
        <f>SUMIF('BD Qtde Servidores Ativos'!$D:$D,$D:$D,'BD Qtde Servidores Ativos'!J:J)</f>
        <v>2522</v>
      </c>
      <c r="AE83" s="7">
        <f>SUMIF('BD Qtde Servidores Ativos'!$D:$D,$D:$D,'BD Qtde Servidores Ativos'!K:K)</f>
        <v>1270</v>
      </c>
      <c r="AF83" s="7">
        <f>SUMIF('BD Qtde Servidores Ativos'!$D:$D,$D:$D,'BD Qtde Servidores Ativos'!L:L)</f>
        <v>206</v>
      </c>
      <c r="AG83" s="24">
        <f t="shared" si="12"/>
        <v>4952</v>
      </c>
      <c r="AH83" s="25"/>
      <c r="AI83" s="25"/>
      <c r="AJ83" s="7">
        <f>SUMIF('BD Qtde Servidores Aposentados '!$D:$D,$D:$D,'BD Qtde Servidores Aposentados '!E:E)</f>
        <v>1285</v>
      </c>
      <c r="AK83" s="7">
        <f>SUMIF('BD Qtde Servidores Aposentados '!$D:$D,$D:$D,'BD Qtde Servidores Aposentados '!F:F)</f>
        <v>5</v>
      </c>
      <c r="AL83" s="7">
        <f>SUMIF('BD Qtde Servidores Aposentados '!$D:$D,$D:$D,'BD Qtde Servidores Aposentados '!G:G)</f>
        <v>25</v>
      </c>
      <c r="AM83" s="7">
        <f>SUMIF('BD Qtde Servidores Aposentados '!$D:$D,$D:$D,'BD Qtde Servidores Aposentados '!H:H)</f>
        <v>1</v>
      </c>
      <c r="AN83" s="7">
        <f>SUMIF('BD Qtde Servidores Aposentados '!$D:$D,$D:$D,'BD Qtde Servidores Aposentados '!I:I)</f>
        <v>155</v>
      </c>
      <c r="AO83" s="7">
        <f>SUMIF('BD Qtde Servidores Aposentados '!$D:$D,$D:$D,'BD Qtde Servidores Aposentados '!J:J)</f>
        <v>47</v>
      </c>
      <c r="AP83" s="7">
        <f>SUMIF('BD Qtde Servidores Aposentados '!$D:$D,$D:$D,'BD Qtde Servidores Aposentados '!K:K)</f>
        <v>3</v>
      </c>
      <c r="AQ83" s="7">
        <f>SUMIF('BD Qtde Servidores Aposentados '!$D:$D,$D:$D,'BD Qtde Servidores Aposentados '!L:L)</f>
        <v>1</v>
      </c>
      <c r="AR83" s="24">
        <f t="shared" si="13"/>
        <v>1522</v>
      </c>
      <c r="AS83" s="26"/>
      <c r="AT83" s="26"/>
      <c r="AU83" s="27">
        <f t="shared" ref="AU83:BB83" si="264">Y83*F83</f>
        <v>995384.93091818329</v>
      </c>
      <c r="AV83" s="27">
        <f t="shared" si="264"/>
        <v>8938.1504000816476</v>
      </c>
      <c r="AW83" s="27">
        <f t="shared" si="264"/>
        <v>0</v>
      </c>
      <c r="AX83" s="27">
        <f t="shared" si="264"/>
        <v>160886.70720146963</v>
      </c>
      <c r="AY83" s="27">
        <f t="shared" si="264"/>
        <v>3422905.3236676306</v>
      </c>
      <c r="AZ83" s="27">
        <f t="shared" si="264"/>
        <v>13320281.773503494</v>
      </c>
      <c r="BA83" s="27">
        <f t="shared" si="264"/>
        <v>7842820.6965080043</v>
      </c>
      <c r="BB83" s="27">
        <f t="shared" si="264"/>
        <v>1464637.8269224698</v>
      </c>
      <c r="BC83" s="28">
        <f t="shared" si="15"/>
        <v>27215855.409121335</v>
      </c>
      <c r="BF83" s="26"/>
      <c r="BG83" s="27">
        <f t="shared" ref="BG83:BN83" si="265">F83*AJ83</f>
        <v>5220692.3927749619</v>
      </c>
      <c r="BH83" s="27">
        <f t="shared" si="265"/>
        <v>22345.37600020412</v>
      </c>
      <c r="BI83" s="27">
        <f t="shared" si="265"/>
        <v>116805.37454652152</v>
      </c>
      <c r="BJ83" s="27">
        <f t="shared" si="265"/>
        <v>4875.354763680898</v>
      </c>
      <c r="BK83" s="27">
        <f t="shared" si="265"/>
        <v>787166.65455264505</v>
      </c>
      <c r="BL83" s="27">
        <f t="shared" si="265"/>
        <v>248236.81338408575</v>
      </c>
      <c r="BM83" s="27">
        <f t="shared" si="265"/>
        <v>18526.348101987413</v>
      </c>
      <c r="BN83" s="27">
        <f t="shared" si="265"/>
        <v>7109.8923637013095</v>
      </c>
      <c r="BO83" s="28">
        <f t="shared" si="17"/>
        <v>6425758.2064877879</v>
      </c>
      <c r="BS83" s="12">
        <f t="shared" si="33"/>
        <v>1254738.1645630926</v>
      </c>
      <c r="BT83" s="12">
        <f t="shared" ref="BT83:BZ83" si="266">Z83*Q83</f>
        <v>11267.03657975022</v>
      </c>
      <c r="BU83" s="12">
        <f t="shared" si="266"/>
        <v>0</v>
      </c>
      <c r="BV83" s="12">
        <f t="shared" si="266"/>
        <v>202806.65843550392</v>
      </c>
      <c r="BW83" s="12">
        <f t="shared" si="266"/>
        <v>4314762.8720179815</v>
      </c>
      <c r="BX83" s="12">
        <f t="shared" si="266"/>
        <v>16790957.331985939</v>
      </c>
      <c r="BY83" s="12">
        <f t="shared" si="266"/>
        <v>9886312.4607044645</v>
      </c>
      <c r="BZ83" s="12">
        <f t="shared" si="266"/>
        <v>1846257.584999979</v>
      </c>
      <c r="CA83" s="29">
        <f t="shared" si="19"/>
        <v>34307102.109286711</v>
      </c>
      <c r="CB83" s="184">
        <f t="shared" si="257"/>
        <v>1337976.9822621818</v>
      </c>
      <c r="CC83" s="9"/>
      <c r="CD83" s="12">
        <f>(Y83*'Quadro Resumo'!$L$9)*($O$109*25%)</f>
        <v>136672.36031667652</v>
      </c>
      <c r="CE83" s="12">
        <f>(Z83*'Quadro Resumo'!$L$9)*($O$109*15%)</f>
        <v>669.41564236739521</v>
      </c>
      <c r="CF83" s="12">
        <f>(AA83*'Quadro Resumo'!$L$9)*($O$109*10%)</f>
        <v>0</v>
      </c>
      <c r="CG83" s="12">
        <f>(AB83*'Quadro Resumo'!$L$9)*($O$109*5%)</f>
        <v>3681.7860330206745</v>
      </c>
      <c r="CH83" s="12">
        <f>(AC83*'Quadro Resumo'!$L$9)*($O$109*5%)</f>
        <v>75197.690492604073</v>
      </c>
      <c r="CI83" s="12">
        <f>(AD83*'Quadro Resumo'!$L$9)*(O83*22%)</f>
        <v>568309.32508260105</v>
      </c>
      <c r="CJ83" s="12">
        <f>(AE83*'Quadro Resumo'!$L$9)*(O83*23%)</f>
        <v>299191.03499500355</v>
      </c>
      <c r="CK83" s="12">
        <v>0</v>
      </c>
      <c r="CL83" s="29">
        <f t="shared" si="20"/>
        <v>1083721.6125622732</v>
      </c>
      <c r="CM83" s="9"/>
      <c r="CN83" s="9"/>
      <c r="CO83" s="12">
        <f t="shared" si="21"/>
        <v>6580973.6386268325</v>
      </c>
      <c r="CP83" s="12">
        <f t="shared" si="246"/>
        <v>28167.591449375548</v>
      </c>
      <c r="CQ83" s="12">
        <f t="shared" si="247"/>
        <v>147239.68257628125</v>
      </c>
      <c r="CR83" s="12">
        <f t="shared" si="248"/>
        <v>6145.6563162273915</v>
      </c>
      <c r="CS83" s="12">
        <f t="shared" si="249"/>
        <v>992267.42605754768</v>
      </c>
      <c r="CT83" s="12">
        <f t="shared" si="250"/>
        <v>312916.33410124469</v>
      </c>
      <c r="CU83" s="12">
        <f t="shared" si="251"/>
        <v>23353.49400166409</v>
      </c>
      <c r="CV83" s="12">
        <f t="shared" si="252"/>
        <v>8962.4154611649465</v>
      </c>
      <c r="CW83" s="29">
        <f t="shared" si="29"/>
        <v>8100026.2385903373</v>
      </c>
      <c r="CX83" s="9"/>
      <c r="CY83" s="9"/>
      <c r="CZ83" s="9"/>
      <c r="DA83" s="9"/>
      <c r="DB83" s="9"/>
      <c r="DC83" s="30"/>
      <c r="DD83" s="30"/>
    </row>
    <row r="84" spans="2:108" ht="15.75" customHeight="1" x14ac:dyDescent="0.3">
      <c r="B84" s="464"/>
      <c r="C84" s="7" t="s">
        <v>15</v>
      </c>
      <c r="D84" s="7" t="str">
        <f t="shared" si="219"/>
        <v>DP13</v>
      </c>
      <c r="E84" s="7">
        <v>13</v>
      </c>
      <c r="F84" s="8">
        <f t="shared" si="223"/>
        <v>4221.2446662203774</v>
      </c>
      <c r="G84" s="12">
        <f t="shared" si="2"/>
        <v>4643.3691328424156</v>
      </c>
      <c r="H84" s="12">
        <f t="shared" si="3"/>
        <v>4854.4313661534334</v>
      </c>
      <c r="I84" s="12">
        <f t="shared" si="4"/>
        <v>5065.4935994644529</v>
      </c>
      <c r="J84" s="12">
        <f t="shared" si="5"/>
        <v>5276.5558327754716</v>
      </c>
      <c r="K84" s="12">
        <f t="shared" si="6"/>
        <v>5487.6180660864911</v>
      </c>
      <c r="L84" s="12">
        <f t="shared" si="7"/>
        <v>6416.2918926549737</v>
      </c>
      <c r="M84" s="12">
        <f t="shared" si="8"/>
        <v>7387.1781658856607</v>
      </c>
      <c r="O84" s="8">
        <f t="shared" si="224"/>
        <v>5321.1140938002163</v>
      </c>
      <c r="P84" s="23">
        <f t="shared" si="9"/>
        <v>0.26055571627518126</v>
      </c>
      <c r="Q84" s="12">
        <f t="shared" si="253"/>
        <v>5853.2255031802388</v>
      </c>
      <c r="R84" s="12">
        <f t="shared" si="253"/>
        <v>6119.2812078702482</v>
      </c>
      <c r="S84" s="12">
        <f t="shared" si="253"/>
        <v>6385.3369125602594</v>
      </c>
      <c r="T84" s="12">
        <f t="shared" si="253"/>
        <v>6651.3926172502706</v>
      </c>
      <c r="U84" s="12">
        <f t="shared" si="253"/>
        <v>6917.4483219402819</v>
      </c>
      <c r="V84" s="12">
        <f t="shared" si="253"/>
        <v>8088.0934225763285</v>
      </c>
      <c r="W84" s="12">
        <f t="shared" si="253"/>
        <v>9311.9496641503792</v>
      </c>
      <c r="Y84" s="7">
        <f>SUMIF('BD Qtde Servidores Ativos'!$D:$D,$D:$D,'BD Qtde Servidores Ativos'!E:E)</f>
        <v>229</v>
      </c>
      <c r="Z84" s="7">
        <f>SUMIF('BD Qtde Servidores Ativos'!$D:$D,$D:$D,'BD Qtde Servidores Ativos'!F:F)</f>
        <v>1</v>
      </c>
      <c r="AA84" s="7">
        <f>SUMIF('BD Qtde Servidores Ativos'!$D:$D,$D:$D,'BD Qtde Servidores Ativos'!G:G)</f>
        <v>0</v>
      </c>
      <c r="AB84" s="7">
        <f>SUMIF('BD Qtde Servidores Ativos'!$D:$D,$D:$D,'BD Qtde Servidores Ativos'!H:H)</f>
        <v>31</v>
      </c>
      <c r="AC84" s="7">
        <f>SUMIF('BD Qtde Servidores Ativos'!$D:$D,$D:$D,'BD Qtde Servidores Ativos'!I:I)</f>
        <v>506</v>
      </c>
      <c r="AD84" s="7">
        <f>SUMIF('BD Qtde Servidores Ativos'!$D:$D,$D:$D,'BD Qtde Servidores Ativos'!J:J)</f>
        <v>1815</v>
      </c>
      <c r="AE84" s="7">
        <f>SUMIF('BD Qtde Servidores Ativos'!$D:$D,$D:$D,'BD Qtde Servidores Ativos'!K:K)</f>
        <v>1050</v>
      </c>
      <c r="AF84" s="7">
        <f>SUMIF('BD Qtde Servidores Ativos'!$D:$D,$D:$D,'BD Qtde Servidores Ativos'!L:L)</f>
        <v>205</v>
      </c>
      <c r="AG84" s="24">
        <f t="shared" si="12"/>
        <v>3837</v>
      </c>
      <c r="AH84" s="25"/>
      <c r="AI84" s="25"/>
      <c r="AJ84" s="7">
        <f>SUMIF('BD Qtde Servidores Aposentados '!$D:$D,$D:$D,'BD Qtde Servidores Aposentados '!E:E)</f>
        <v>1556</v>
      </c>
      <c r="AK84" s="7">
        <f>SUMIF('BD Qtde Servidores Aposentados '!$D:$D,$D:$D,'BD Qtde Servidores Aposentados '!F:F)</f>
        <v>5</v>
      </c>
      <c r="AL84" s="7">
        <f>SUMIF('BD Qtde Servidores Aposentados '!$D:$D,$D:$D,'BD Qtde Servidores Aposentados '!G:G)</f>
        <v>31</v>
      </c>
      <c r="AM84" s="7">
        <f>SUMIF('BD Qtde Servidores Aposentados '!$D:$D,$D:$D,'BD Qtde Servidores Aposentados '!H:H)</f>
        <v>4</v>
      </c>
      <c r="AN84" s="7">
        <f>SUMIF('BD Qtde Servidores Aposentados '!$D:$D,$D:$D,'BD Qtde Servidores Aposentados '!I:I)</f>
        <v>137</v>
      </c>
      <c r="AO84" s="7">
        <f>SUMIF('BD Qtde Servidores Aposentados '!$D:$D,$D:$D,'BD Qtde Servidores Aposentados '!J:J)</f>
        <v>51</v>
      </c>
      <c r="AP84" s="7">
        <f>SUMIF('BD Qtde Servidores Aposentados '!$D:$D,$D:$D,'BD Qtde Servidores Aposentados '!K:K)</f>
        <v>4</v>
      </c>
      <c r="AQ84" s="7">
        <f>SUMIF('BD Qtde Servidores Aposentados '!$D:$D,$D:$D,'BD Qtde Servidores Aposentados '!L:L)</f>
        <v>0</v>
      </c>
      <c r="AR84" s="24">
        <f t="shared" si="13"/>
        <v>1788</v>
      </c>
      <c r="AS84" s="26"/>
      <c r="AT84" s="26"/>
      <c r="AU84" s="27">
        <f t="shared" ref="AU84:BB84" si="267">Y84*F84</f>
        <v>966665.0285644664</v>
      </c>
      <c r="AV84" s="27">
        <f t="shared" si="267"/>
        <v>4643.3691328424156</v>
      </c>
      <c r="AW84" s="27">
        <f t="shared" si="267"/>
        <v>0</v>
      </c>
      <c r="AX84" s="27">
        <f t="shared" si="267"/>
        <v>157030.30158339805</v>
      </c>
      <c r="AY84" s="27">
        <f t="shared" si="267"/>
        <v>2669937.2513843887</v>
      </c>
      <c r="AZ84" s="27">
        <f t="shared" si="267"/>
        <v>9960026.7899469808</v>
      </c>
      <c r="BA84" s="27">
        <f t="shared" si="267"/>
        <v>6737106.4872877225</v>
      </c>
      <c r="BB84" s="27">
        <f t="shared" si="267"/>
        <v>1514371.5240065604</v>
      </c>
      <c r="BC84" s="28">
        <f t="shared" si="15"/>
        <v>22009780.751906358</v>
      </c>
      <c r="BF84" s="26"/>
      <c r="BG84" s="27">
        <f t="shared" ref="BG84:BN84" si="268">F84*AJ84</f>
        <v>6568256.700638907</v>
      </c>
      <c r="BH84" s="27">
        <f t="shared" si="268"/>
        <v>23216.84566421208</v>
      </c>
      <c r="BI84" s="27">
        <f t="shared" si="268"/>
        <v>150487.37235075643</v>
      </c>
      <c r="BJ84" s="27">
        <f t="shared" si="268"/>
        <v>20261.974397857812</v>
      </c>
      <c r="BK84" s="27">
        <f t="shared" si="268"/>
        <v>722888.14909023966</v>
      </c>
      <c r="BL84" s="27">
        <f t="shared" si="268"/>
        <v>279868.52137041104</v>
      </c>
      <c r="BM84" s="27">
        <f t="shared" si="268"/>
        <v>25665.167570619895</v>
      </c>
      <c r="BN84" s="27">
        <f t="shared" si="268"/>
        <v>0</v>
      </c>
      <c r="BO84" s="28">
        <f t="shared" si="17"/>
        <v>7790644.7310830038</v>
      </c>
      <c r="BS84" s="12">
        <f t="shared" si="33"/>
        <v>1218535.1274802496</v>
      </c>
      <c r="BT84" s="12">
        <f t="shared" ref="BT84:BZ84" si="269">Z84*Q84</f>
        <v>5853.2255031802388</v>
      </c>
      <c r="BU84" s="12">
        <f t="shared" si="269"/>
        <v>0</v>
      </c>
      <c r="BV84" s="12">
        <f t="shared" si="269"/>
        <v>197945.44428936805</v>
      </c>
      <c r="BW84" s="12">
        <f t="shared" si="269"/>
        <v>3365604.6643286371</v>
      </c>
      <c r="BX84" s="12">
        <f t="shared" si="269"/>
        <v>12555168.704321612</v>
      </c>
      <c r="BY84" s="12">
        <f t="shared" si="269"/>
        <v>8492498.0937051456</v>
      </c>
      <c r="BZ84" s="12">
        <f t="shared" si="269"/>
        <v>1908949.6811508278</v>
      </c>
      <c r="CA84" s="29">
        <f t="shared" si="19"/>
        <v>27744554.940779019</v>
      </c>
      <c r="CB84" s="184">
        <f t="shared" si="257"/>
        <v>1082037.6426903817</v>
      </c>
      <c r="CC84" s="9"/>
      <c r="CD84" s="12">
        <f>(Y84*'Quadro Resumo'!$L$9)*($O$109*25%)</f>
        <v>127746.8184184446</v>
      </c>
      <c r="CE84" s="12">
        <f>(Z84*'Quadro Resumo'!$L$9)*($O$109*15%)</f>
        <v>334.7078211836976</v>
      </c>
      <c r="CF84" s="12">
        <f>(AA84*'Quadro Resumo'!$L$9)*($O$109*10%)</f>
        <v>0</v>
      </c>
      <c r="CG84" s="12">
        <f>(AB84*'Quadro Resumo'!$L$9)*($O$109*5%)</f>
        <v>3458.6474855648758</v>
      </c>
      <c r="CH84" s="12">
        <f>(AC84*'Quadro Resumo'!$L$9)*($O$109*5%)</f>
        <v>56454.052506317006</v>
      </c>
      <c r="CI84" s="12">
        <f>(AD84*'Quadro Resumo'!$L$9)*(O84*22%)</f>
        <v>424944.17153088527</v>
      </c>
      <c r="CJ84" s="12">
        <f>(AE84*'Quadro Resumo'!$L$9)*(O84*23%)</f>
        <v>257009.81073055047</v>
      </c>
      <c r="CK84" s="12">
        <v>0</v>
      </c>
      <c r="CL84" s="29">
        <f t="shared" si="20"/>
        <v>869948.20849294588</v>
      </c>
      <c r="CM84" s="9"/>
      <c r="CN84" s="9"/>
      <c r="CO84" s="12">
        <f t="shared" si="21"/>
        <v>8279653.529953137</v>
      </c>
      <c r="CP84" s="12">
        <f t="shared" si="246"/>
        <v>29266.127515901193</v>
      </c>
      <c r="CQ84" s="12">
        <f t="shared" si="247"/>
        <v>189697.71744397769</v>
      </c>
      <c r="CR84" s="12">
        <f t="shared" si="248"/>
        <v>25541.347650241038</v>
      </c>
      <c r="CS84" s="12">
        <f t="shared" si="249"/>
        <v>911240.78856328712</v>
      </c>
      <c r="CT84" s="12">
        <f t="shared" si="250"/>
        <v>352789.86441895436</v>
      </c>
      <c r="CU84" s="12">
        <f t="shared" si="251"/>
        <v>32352.373690305314</v>
      </c>
      <c r="CV84" s="12">
        <f t="shared" si="252"/>
        <v>0</v>
      </c>
      <c r="CW84" s="29">
        <f t="shared" si="29"/>
        <v>9820541.7492358033</v>
      </c>
      <c r="CX84" s="9"/>
      <c r="CY84" s="9"/>
      <c r="CZ84" s="9"/>
      <c r="DA84" s="9"/>
      <c r="DB84" s="9"/>
      <c r="DC84" s="30"/>
      <c r="DD84" s="30"/>
    </row>
    <row r="85" spans="2:108" ht="15.75" customHeight="1" x14ac:dyDescent="0.3">
      <c r="B85" s="464"/>
      <c r="C85" s="7" t="s">
        <v>15</v>
      </c>
      <c r="D85" s="7" t="str">
        <f t="shared" si="219"/>
        <v>DP14</v>
      </c>
      <c r="E85" s="7">
        <v>14</v>
      </c>
      <c r="F85" s="8">
        <f t="shared" si="223"/>
        <v>4385.8732082029719</v>
      </c>
      <c r="G85" s="12">
        <f t="shared" si="2"/>
        <v>4824.4605290232694</v>
      </c>
      <c r="H85" s="12">
        <f t="shared" si="3"/>
        <v>5043.7541894334172</v>
      </c>
      <c r="I85" s="12">
        <f t="shared" si="4"/>
        <v>5263.0478498435659</v>
      </c>
      <c r="J85" s="12">
        <f t="shared" si="5"/>
        <v>5482.3415102537147</v>
      </c>
      <c r="K85" s="12">
        <f t="shared" si="6"/>
        <v>5701.6351706638634</v>
      </c>
      <c r="L85" s="12">
        <f t="shared" si="7"/>
        <v>6666.5272764685178</v>
      </c>
      <c r="M85" s="12">
        <f t="shared" si="8"/>
        <v>7675.2781143552011</v>
      </c>
      <c r="O85" s="8">
        <f t="shared" si="224"/>
        <v>5528.6375434584243</v>
      </c>
      <c r="P85" s="23">
        <f t="shared" si="9"/>
        <v>0.26055571627518126</v>
      </c>
      <c r="Q85" s="12">
        <f t="shared" si="253"/>
        <v>6081.5012978042669</v>
      </c>
      <c r="R85" s="12">
        <f t="shared" si="253"/>
        <v>6357.9331749771873</v>
      </c>
      <c r="S85" s="12">
        <f t="shared" si="253"/>
        <v>6634.3650521501086</v>
      </c>
      <c r="T85" s="12">
        <f t="shared" si="253"/>
        <v>6910.7969293230308</v>
      </c>
      <c r="U85" s="12">
        <f t="shared" si="253"/>
        <v>7187.2288064959521</v>
      </c>
      <c r="V85" s="12">
        <f t="shared" si="253"/>
        <v>8403.5290660568044</v>
      </c>
      <c r="W85" s="12">
        <f t="shared" si="253"/>
        <v>9675.115701052242</v>
      </c>
      <c r="Y85" s="7">
        <f>SUMIF('BD Qtde Servidores Ativos'!$D:$D,$D:$D,'BD Qtde Servidores Ativos'!E:E)</f>
        <v>206</v>
      </c>
      <c r="Z85" s="7">
        <f>SUMIF('BD Qtde Servidores Ativos'!$D:$D,$D:$D,'BD Qtde Servidores Ativos'!F:F)</f>
        <v>3</v>
      </c>
      <c r="AA85" s="7">
        <f>SUMIF('BD Qtde Servidores Ativos'!$D:$D,$D:$D,'BD Qtde Servidores Ativos'!G:G)</f>
        <v>0</v>
      </c>
      <c r="AB85" s="7">
        <f>SUMIF('BD Qtde Servidores Ativos'!$D:$D,$D:$D,'BD Qtde Servidores Ativos'!H:H)</f>
        <v>30</v>
      </c>
      <c r="AC85" s="7">
        <f>SUMIF('BD Qtde Servidores Ativos'!$D:$D,$D:$D,'BD Qtde Servidores Ativos'!I:I)</f>
        <v>441</v>
      </c>
      <c r="AD85" s="7">
        <f>SUMIF('BD Qtde Servidores Ativos'!$D:$D,$D:$D,'BD Qtde Servidores Ativos'!J:J)</f>
        <v>1546</v>
      </c>
      <c r="AE85" s="7">
        <f>SUMIF('BD Qtde Servidores Ativos'!$D:$D,$D:$D,'BD Qtde Servidores Ativos'!K:K)</f>
        <v>964</v>
      </c>
      <c r="AF85" s="7">
        <f>SUMIF('BD Qtde Servidores Ativos'!$D:$D,$D:$D,'BD Qtde Servidores Ativos'!L:L)</f>
        <v>158</v>
      </c>
      <c r="AG85" s="24">
        <f t="shared" si="12"/>
        <v>3348</v>
      </c>
      <c r="AH85" s="25"/>
      <c r="AI85" s="25"/>
      <c r="AJ85" s="7">
        <f>SUMIF('BD Qtde Servidores Aposentados '!$D:$D,$D:$D,'BD Qtde Servidores Aposentados '!E:E)</f>
        <v>1663</v>
      </c>
      <c r="AK85" s="7">
        <f>SUMIF('BD Qtde Servidores Aposentados '!$D:$D,$D:$D,'BD Qtde Servidores Aposentados '!F:F)</f>
        <v>4</v>
      </c>
      <c r="AL85" s="7">
        <f>SUMIF('BD Qtde Servidores Aposentados '!$D:$D,$D:$D,'BD Qtde Servidores Aposentados '!G:G)</f>
        <v>30</v>
      </c>
      <c r="AM85" s="7">
        <f>SUMIF('BD Qtde Servidores Aposentados '!$D:$D,$D:$D,'BD Qtde Servidores Aposentados '!H:H)</f>
        <v>2</v>
      </c>
      <c r="AN85" s="7">
        <f>SUMIF('BD Qtde Servidores Aposentados '!$D:$D,$D:$D,'BD Qtde Servidores Aposentados '!I:I)</f>
        <v>145</v>
      </c>
      <c r="AO85" s="7">
        <f>SUMIF('BD Qtde Servidores Aposentados '!$D:$D,$D:$D,'BD Qtde Servidores Aposentados '!J:J)</f>
        <v>58</v>
      </c>
      <c r="AP85" s="7">
        <f>SUMIF('BD Qtde Servidores Aposentados '!$D:$D,$D:$D,'BD Qtde Servidores Aposentados '!K:K)</f>
        <v>9</v>
      </c>
      <c r="AQ85" s="7">
        <f>SUMIF('BD Qtde Servidores Aposentados '!$D:$D,$D:$D,'BD Qtde Servidores Aposentados '!L:L)</f>
        <v>1</v>
      </c>
      <c r="AR85" s="24">
        <f t="shared" si="13"/>
        <v>1912</v>
      </c>
      <c r="AS85" s="26"/>
      <c r="AT85" s="26"/>
      <c r="AU85" s="27">
        <f t="shared" ref="AU85:BB85" si="270">Y85*F85</f>
        <v>903489.88088981225</v>
      </c>
      <c r="AV85" s="27">
        <f t="shared" si="270"/>
        <v>14473.381587069809</v>
      </c>
      <c r="AW85" s="27">
        <f t="shared" si="270"/>
        <v>0</v>
      </c>
      <c r="AX85" s="27">
        <f t="shared" si="270"/>
        <v>157891.43549530697</v>
      </c>
      <c r="AY85" s="27">
        <f t="shared" si="270"/>
        <v>2417712.6060218881</v>
      </c>
      <c r="AZ85" s="27">
        <f t="shared" si="270"/>
        <v>8814727.9738463331</v>
      </c>
      <c r="BA85" s="27">
        <f t="shared" si="270"/>
        <v>6426532.2945156507</v>
      </c>
      <c r="BB85" s="27">
        <f t="shared" si="270"/>
        <v>1212693.9420681219</v>
      </c>
      <c r="BC85" s="28">
        <f t="shared" si="15"/>
        <v>19947521.514424182</v>
      </c>
      <c r="BF85" s="26"/>
      <c r="BG85" s="27">
        <f t="shared" ref="BG85:BN85" si="271">F85*AJ85</f>
        <v>7293707.1452415427</v>
      </c>
      <c r="BH85" s="27">
        <f t="shared" si="271"/>
        <v>19297.842116093077</v>
      </c>
      <c r="BI85" s="27">
        <f t="shared" si="271"/>
        <v>151312.62568300252</v>
      </c>
      <c r="BJ85" s="27">
        <f t="shared" si="271"/>
        <v>10526.095699687132</v>
      </c>
      <c r="BK85" s="27">
        <f t="shared" si="271"/>
        <v>794939.51898678858</v>
      </c>
      <c r="BL85" s="27">
        <f t="shared" si="271"/>
        <v>330694.83989850408</v>
      </c>
      <c r="BM85" s="27">
        <f t="shared" si="271"/>
        <v>59998.745488216664</v>
      </c>
      <c r="BN85" s="27">
        <f t="shared" si="271"/>
        <v>7675.2781143552011</v>
      </c>
      <c r="BO85" s="28">
        <f t="shared" si="17"/>
        <v>8668152.0912281908</v>
      </c>
      <c r="BS85" s="12">
        <f t="shared" si="33"/>
        <v>1138899.3339524353</v>
      </c>
      <c r="BT85" s="12">
        <f t="shared" ref="BT85:BZ85" si="272">Z85*Q85</f>
        <v>18244.503893412802</v>
      </c>
      <c r="BU85" s="12">
        <f t="shared" si="272"/>
        <v>0</v>
      </c>
      <c r="BV85" s="12">
        <f t="shared" si="272"/>
        <v>199030.95156450325</v>
      </c>
      <c r="BW85" s="12">
        <f t="shared" si="272"/>
        <v>3047661.4458314567</v>
      </c>
      <c r="BX85" s="12">
        <f t="shared" si="272"/>
        <v>11111455.734842742</v>
      </c>
      <c r="BY85" s="12">
        <f t="shared" si="272"/>
        <v>8101002.0196787594</v>
      </c>
      <c r="BZ85" s="12">
        <f t="shared" si="272"/>
        <v>1528668.2807662543</v>
      </c>
      <c r="CA85" s="29">
        <f t="shared" si="19"/>
        <v>25144962.270529561</v>
      </c>
      <c r="CB85" s="184">
        <f t="shared" si="257"/>
        <v>980653.5285506529</v>
      </c>
      <c r="CC85" s="9"/>
      <c r="CD85" s="12">
        <f>(Y85*'Quadro Resumo'!$L$9)*($O$109*25%)</f>
        <v>114916.35193973618</v>
      </c>
      <c r="CE85" s="12">
        <f>(Z85*'Quadro Resumo'!$L$9)*($O$109*15%)</f>
        <v>1004.1234635510929</v>
      </c>
      <c r="CF85" s="12">
        <f>(AA85*'Quadro Resumo'!$L$9)*($O$109*10%)</f>
        <v>0</v>
      </c>
      <c r="CG85" s="12">
        <f>(AB85*'Quadro Resumo'!$L$9)*($O$109*5%)</f>
        <v>3347.0782118369762</v>
      </c>
      <c r="CH85" s="12">
        <f>(AC85*'Quadro Resumo'!$L$9)*($O$109*5%)</f>
        <v>49202.049714003551</v>
      </c>
      <c r="CI85" s="12">
        <f>(AD85*'Quadro Resumo'!$L$9)*(O85*22%)</f>
        <v>376080.04025621596</v>
      </c>
      <c r="CJ85" s="12">
        <f>(AE85*'Quadro Resumo'!$L$9)*(O85*23%)</f>
        <v>245161.90322712038</v>
      </c>
      <c r="CK85" s="12">
        <v>0</v>
      </c>
      <c r="CL85" s="29">
        <f t="shared" si="20"/>
        <v>789711.54681246413</v>
      </c>
      <c r="CM85" s="9"/>
      <c r="CN85" s="9"/>
      <c r="CO85" s="12">
        <f t="shared" si="21"/>
        <v>9194124.2347713597</v>
      </c>
      <c r="CP85" s="12">
        <f t="shared" si="246"/>
        <v>24326.005191217067</v>
      </c>
      <c r="CQ85" s="12">
        <f t="shared" si="247"/>
        <v>190737.99524931563</v>
      </c>
      <c r="CR85" s="12">
        <f t="shared" si="248"/>
        <v>13268.730104300217</v>
      </c>
      <c r="CS85" s="12">
        <f t="shared" si="249"/>
        <v>1002065.5547518395</v>
      </c>
      <c r="CT85" s="12">
        <f t="shared" si="250"/>
        <v>416859.27077676525</v>
      </c>
      <c r="CU85" s="12">
        <f t="shared" si="251"/>
        <v>75631.761594511234</v>
      </c>
      <c r="CV85" s="12">
        <f t="shared" si="252"/>
        <v>9675.115701052242</v>
      </c>
      <c r="CW85" s="29">
        <f t="shared" si="29"/>
        <v>10926688.668140361</v>
      </c>
      <c r="CX85" s="9"/>
      <c r="CY85" s="9"/>
      <c r="CZ85" s="9"/>
      <c r="DA85" s="9"/>
      <c r="DB85" s="9"/>
      <c r="DC85" s="30"/>
      <c r="DD85" s="30"/>
    </row>
    <row r="86" spans="2:108" ht="15.75" customHeight="1" x14ac:dyDescent="0.3">
      <c r="B86" s="464"/>
      <c r="C86" s="7" t="s">
        <v>15</v>
      </c>
      <c r="D86" s="7" t="str">
        <f t="shared" si="219"/>
        <v>DP15</v>
      </c>
      <c r="E86" s="7">
        <v>15</v>
      </c>
      <c r="F86" s="8">
        <f t="shared" si="223"/>
        <v>4556.9222633228874</v>
      </c>
      <c r="G86" s="12">
        <f t="shared" si="2"/>
        <v>5012.6144896551768</v>
      </c>
      <c r="H86" s="12">
        <f t="shared" si="3"/>
        <v>5240.4606028213202</v>
      </c>
      <c r="I86" s="12">
        <f t="shared" si="4"/>
        <v>5468.3067159874645</v>
      </c>
      <c r="J86" s="12">
        <f t="shared" si="5"/>
        <v>5696.1528291536088</v>
      </c>
      <c r="K86" s="12">
        <f t="shared" si="6"/>
        <v>5923.998942319754</v>
      </c>
      <c r="L86" s="12">
        <f t="shared" si="7"/>
        <v>6926.521840250789</v>
      </c>
      <c r="M86" s="12">
        <f t="shared" si="8"/>
        <v>7974.6139608150534</v>
      </c>
      <c r="O86" s="8">
        <f t="shared" si="224"/>
        <v>5744.2544076533022</v>
      </c>
      <c r="P86" s="23">
        <f t="shared" si="9"/>
        <v>0.26055571627518126</v>
      </c>
      <c r="Q86" s="12">
        <f t="shared" si="253"/>
        <v>6318.6798484186329</v>
      </c>
      <c r="R86" s="12">
        <f t="shared" si="253"/>
        <v>6605.8925688012969</v>
      </c>
      <c r="S86" s="12">
        <f t="shared" si="253"/>
        <v>6893.1052891839627</v>
      </c>
      <c r="T86" s="12">
        <f t="shared" si="253"/>
        <v>7180.3180095666276</v>
      </c>
      <c r="U86" s="12">
        <f t="shared" si="253"/>
        <v>7467.5307299492933</v>
      </c>
      <c r="V86" s="12">
        <f t="shared" si="253"/>
        <v>8731.266699633019</v>
      </c>
      <c r="W86" s="12">
        <f t="shared" si="253"/>
        <v>10052.445213393279</v>
      </c>
      <c r="Y86" s="7">
        <f>SUMIF('BD Qtde Servidores Ativos'!$D:$D,$D:$D,'BD Qtde Servidores Ativos'!E:E)</f>
        <v>151</v>
      </c>
      <c r="Z86" s="7">
        <f>SUMIF('BD Qtde Servidores Ativos'!$D:$D,$D:$D,'BD Qtde Servidores Ativos'!F:F)</f>
        <v>2</v>
      </c>
      <c r="AA86" s="7">
        <f>SUMIF('BD Qtde Servidores Ativos'!$D:$D,$D:$D,'BD Qtde Servidores Ativos'!G:G)</f>
        <v>0</v>
      </c>
      <c r="AB86" s="7">
        <f>SUMIF('BD Qtde Servidores Ativos'!$D:$D,$D:$D,'BD Qtde Servidores Ativos'!H:H)</f>
        <v>10</v>
      </c>
      <c r="AC86" s="7">
        <f>SUMIF('BD Qtde Servidores Ativos'!$D:$D,$D:$D,'BD Qtde Servidores Ativos'!I:I)</f>
        <v>241</v>
      </c>
      <c r="AD86" s="7">
        <f>SUMIF('BD Qtde Servidores Ativos'!$D:$D,$D:$D,'BD Qtde Servidores Ativos'!J:J)</f>
        <v>832</v>
      </c>
      <c r="AE86" s="7">
        <f>SUMIF('BD Qtde Servidores Ativos'!$D:$D,$D:$D,'BD Qtde Servidores Ativos'!K:K)</f>
        <v>351</v>
      </c>
      <c r="AF86" s="7">
        <f>SUMIF('BD Qtde Servidores Ativos'!$D:$D,$D:$D,'BD Qtde Servidores Ativos'!L:L)</f>
        <v>68</v>
      </c>
      <c r="AG86" s="24">
        <f t="shared" si="12"/>
        <v>1655</v>
      </c>
      <c r="AH86" s="25"/>
      <c r="AI86" s="25"/>
      <c r="AJ86" s="7">
        <f>SUMIF('BD Qtde Servidores Aposentados '!$D:$D,$D:$D,'BD Qtde Servidores Aposentados '!E:E)</f>
        <v>2110</v>
      </c>
      <c r="AK86" s="7">
        <f>SUMIF('BD Qtde Servidores Aposentados '!$D:$D,$D:$D,'BD Qtde Servidores Aposentados '!F:F)</f>
        <v>2</v>
      </c>
      <c r="AL86" s="7">
        <f>SUMIF('BD Qtde Servidores Aposentados '!$D:$D,$D:$D,'BD Qtde Servidores Aposentados '!G:G)</f>
        <v>39</v>
      </c>
      <c r="AM86" s="7">
        <f>SUMIF('BD Qtde Servidores Aposentados '!$D:$D,$D:$D,'BD Qtde Servidores Aposentados '!H:H)</f>
        <v>6</v>
      </c>
      <c r="AN86" s="7">
        <f>SUMIF('BD Qtde Servidores Aposentados '!$D:$D,$D:$D,'BD Qtde Servidores Aposentados '!I:I)</f>
        <v>174</v>
      </c>
      <c r="AO86" s="7">
        <f>SUMIF('BD Qtde Servidores Aposentados '!$D:$D,$D:$D,'BD Qtde Servidores Aposentados '!J:J)</f>
        <v>98</v>
      </c>
      <c r="AP86" s="7">
        <f>SUMIF('BD Qtde Servidores Aposentados '!$D:$D,$D:$D,'BD Qtde Servidores Aposentados '!K:K)</f>
        <v>7</v>
      </c>
      <c r="AQ86" s="7">
        <f>SUMIF('BD Qtde Servidores Aposentados '!$D:$D,$D:$D,'BD Qtde Servidores Aposentados '!L:L)</f>
        <v>3</v>
      </c>
      <c r="AR86" s="24">
        <f t="shared" si="13"/>
        <v>2439</v>
      </c>
      <c r="AS86" s="26"/>
      <c r="AT86" s="26"/>
      <c r="AU86" s="27">
        <f t="shared" ref="AU86:BB86" si="273">Y86*F86</f>
        <v>688095.26176175603</v>
      </c>
      <c r="AV86" s="27">
        <f t="shared" si="273"/>
        <v>10025.228979310354</v>
      </c>
      <c r="AW86" s="27">
        <f t="shared" si="273"/>
        <v>0</v>
      </c>
      <c r="AX86" s="27">
        <f t="shared" si="273"/>
        <v>54683.067159874641</v>
      </c>
      <c r="AY86" s="27">
        <f t="shared" si="273"/>
        <v>1372772.8318260198</v>
      </c>
      <c r="AZ86" s="27">
        <f t="shared" si="273"/>
        <v>4928767.1200100351</v>
      </c>
      <c r="BA86" s="27">
        <f t="shared" si="273"/>
        <v>2431209.1659280271</v>
      </c>
      <c r="BB86" s="27">
        <f t="shared" si="273"/>
        <v>542273.74933542358</v>
      </c>
      <c r="BC86" s="28">
        <f t="shared" si="15"/>
        <v>10027826.425000446</v>
      </c>
      <c r="BF86" s="26"/>
      <c r="BG86" s="27">
        <f t="shared" ref="BG86:BN86" si="274">F86*AJ86</f>
        <v>9615105.9756112918</v>
      </c>
      <c r="BH86" s="27">
        <f t="shared" si="274"/>
        <v>10025.228979310354</v>
      </c>
      <c r="BI86" s="27">
        <f t="shared" si="274"/>
        <v>204377.96351003149</v>
      </c>
      <c r="BJ86" s="27">
        <f t="shared" si="274"/>
        <v>32809.840295924791</v>
      </c>
      <c r="BK86" s="27">
        <f t="shared" si="274"/>
        <v>991130.59227272798</v>
      </c>
      <c r="BL86" s="27">
        <f t="shared" si="274"/>
        <v>580551.89634733589</v>
      </c>
      <c r="BM86" s="27">
        <f t="shared" si="274"/>
        <v>48485.652881755523</v>
      </c>
      <c r="BN86" s="27">
        <f t="shared" si="274"/>
        <v>23923.841882445158</v>
      </c>
      <c r="BO86" s="28">
        <f t="shared" si="17"/>
        <v>11506410.991780823</v>
      </c>
      <c r="BS86" s="12">
        <f t="shared" si="33"/>
        <v>867382.41555564862</v>
      </c>
      <c r="BT86" s="12">
        <f t="shared" ref="BT86:BZ86" si="275">Z86*Q86</f>
        <v>12637.359696837266</v>
      </c>
      <c r="BU86" s="12">
        <f t="shared" si="275"/>
        <v>0</v>
      </c>
      <c r="BV86" s="12">
        <f t="shared" si="275"/>
        <v>68931.05289183963</v>
      </c>
      <c r="BW86" s="12">
        <f t="shared" si="275"/>
        <v>1730456.6403055573</v>
      </c>
      <c r="BX86" s="12">
        <f t="shared" si="275"/>
        <v>6212985.5673178118</v>
      </c>
      <c r="BY86" s="12">
        <f t="shared" si="275"/>
        <v>3064674.6115711895</v>
      </c>
      <c r="BZ86" s="12">
        <f t="shared" si="275"/>
        <v>683566.27451074298</v>
      </c>
      <c r="CA86" s="29">
        <f t="shared" si="19"/>
        <v>12640633.921849627</v>
      </c>
      <c r="CB86" s="184">
        <f t="shared" si="257"/>
        <v>492984.72295213543</v>
      </c>
      <c r="CC86" s="9"/>
      <c r="CD86" s="12">
        <f>(Y86*'Quadro Resumo'!$L$9)*($O$109*25%)</f>
        <v>84234.8016645639</v>
      </c>
      <c r="CE86" s="12">
        <f>(Z86*'Quadro Resumo'!$L$9)*($O$109*15%)</f>
        <v>669.41564236739521</v>
      </c>
      <c r="CF86" s="12">
        <f>(AA86*'Quadro Resumo'!$L$9)*($O$109*10%)</f>
        <v>0</v>
      </c>
      <c r="CG86" s="12">
        <f>(AB86*'Quadro Resumo'!$L$9)*($O$109*5%)</f>
        <v>1115.6927372789921</v>
      </c>
      <c r="CH86" s="12">
        <f>(AC86*'Quadro Resumo'!$L$9)*($O$109*5%)</f>
        <v>26888.194968423712</v>
      </c>
      <c r="CI86" s="12">
        <f>(AD86*'Quadro Resumo'!$L$9)*(O86*22%)</f>
        <v>210285.6653553721</v>
      </c>
      <c r="CJ86" s="12">
        <f>(AE86*'Quadro Resumo'!$L$9)*(O86*23%)</f>
        <v>92746.731665970234</v>
      </c>
      <c r="CK86" s="12">
        <v>0</v>
      </c>
      <c r="CL86" s="29">
        <f t="shared" si="20"/>
        <v>415940.50203397631</v>
      </c>
      <c r="CM86" s="9"/>
      <c r="CN86" s="9"/>
      <c r="CO86" s="12">
        <f t="shared" si="21"/>
        <v>12120376.800148468</v>
      </c>
      <c r="CP86" s="12">
        <f t="shared" si="246"/>
        <v>12637.359696837266</v>
      </c>
      <c r="CQ86" s="12">
        <f t="shared" si="247"/>
        <v>257629.81018325058</v>
      </c>
      <c r="CR86" s="12">
        <f t="shared" si="248"/>
        <v>41358.631735103772</v>
      </c>
      <c r="CS86" s="12">
        <f t="shared" si="249"/>
        <v>1249375.3336645933</v>
      </c>
      <c r="CT86" s="12">
        <f t="shared" si="250"/>
        <v>731818.01153503079</v>
      </c>
      <c r="CU86" s="12">
        <f t="shared" si="251"/>
        <v>61118.866897431129</v>
      </c>
      <c r="CV86" s="12">
        <f t="shared" si="252"/>
        <v>30157.335640179837</v>
      </c>
      <c r="CW86" s="29">
        <f t="shared" si="29"/>
        <v>14504472.149500893</v>
      </c>
      <c r="CX86" s="9"/>
      <c r="CY86" s="9"/>
      <c r="CZ86" s="9"/>
      <c r="DA86" s="9"/>
      <c r="DB86" s="9"/>
      <c r="DC86" s="30"/>
      <c r="DD86" s="30"/>
    </row>
    <row r="87" spans="2:108" ht="15.75" customHeight="1" x14ac:dyDescent="0.3">
      <c r="B87" s="464"/>
      <c r="C87" s="7" t="s">
        <v>15</v>
      </c>
      <c r="D87" s="7" t="str">
        <f t="shared" si="219"/>
        <v>DP16</v>
      </c>
      <c r="E87" s="7">
        <v>16</v>
      </c>
      <c r="F87" s="8">
        <f t="shared" si="223"/>
        <v>4734.6422315924792</v>
      </c>
      <c r="G87" s="12">
        <f t="shared" si="2"/>
        <v>5208.1064547517271</v>
      </c>
      <c r="H87" s="12">
        <f t="shared" si="3"/>
        <v>5444.8385663313511</v>
      </c>
      <c r="I87" s="12">
        <f t="shared" si="4"/>
        <v>5681.5706779109751</v>
      </c>
      <c r="J87" s="12">
        <f t="shared" si="5"/>
        <v>5918.302789490599</v>
      </c>
      <c r="K87" s="12">
        <f t="shared" si="6"/>
        <v>6155.034901070223</v>
      </c>
      <c r="L87" s="12">
        <f t="shared" si="7"/>
        <v>7196.6561920205686</v>
      </c>
      <c r="M87" s="12">
        <f t="shared" si="8"/>
        <v>8285.6239052868386</v>
      </c>
      <c r="O87" s="8">
        <f t="shared" si="224"/>
        <v>5968.2803295517806</v>
      </c>
      <c r="P87" s="23">
        <f t="shared" si="9"/>
        <v>0.26055571627518126</v>
      </c>
      <c r="Q87" s="12">
        <f t="shared" si="253"/>
        <v>6565.1083625069596</v>
      </c>
      <c r="R87" s="12">
        <f t="shared" si="253"/>
        <v>6863.5223789845468</v>
      </c>
      <c r="S87" s="12">
        <f t="shared" si="253"/>
        <v>7161.9363954621367</v>
      </c>
      <c r="T87" s="12">
        <f t="shared" si="253"/>
        <v>7460.3504119397257</v>
      </c>
      <c r="U87" s="12">
        <f t="shared" si="253"/>
        <v>7758.7644284173148</v>
      </c>
      <c r="V87" s="12">
        <f t="shared" si="253"/>
        <v>9071.7861009187072</v>
      </c>
      <c r="W87" s="12">
        <f t="shared" si="253"/>
        <v>10444.490576715616</v>
      </c>
      <c r="Y87" s="7">
        <f>SUMIF('BD Qtde Servidores Ativos'!$D:$D,$D:$D,'BD Qtde Servidores Ativos'!E:E)</f>
        <v>505</v>
      </c>
      <c r="Z87" s="7">
        <f>SUMIF('BD Qtde Servidores Ativos'!$D:$D,$D:$D,'BD Qtde Servidores Ativos'!F:F)</f>
        <v>3</v>
      </c>
      <c r="AA87" s="7">
        <f>SUMIF('BD Qtde Servidores Ativos'!$D:$D,$D:$D,'BD Qtde Servidores Ativos'!G:G)</f>
        <v>0</v>
      </c>
      <c r="AB87" s="7">
        <f>SUMIF('BD Qtde Servidores Ativos'!$D:$D,$D:$D,'BD Qtde Servidores Ativos'!H:H)</f>
        <v>23</v>
      </c>
      <c r="AC87" s="7">
        <f>SUMIF('BD Qtde Servidores Ativos'!$D:$D,$D:$D,'BD Qtde Servidores Ativos'!I:I)</f>
        <v>420</v>
      </c>
      <c r="AD87" s="7">
        <f>SUMIF('BD Qtde Servidores Ativos'!$D:$D,$D:$D,'BD Qtde Servidores Ativos'!J:J)</f>
        <v>1270</v>
      </c>
      <c r="AE87" s="7">
        <f>SUMIF('BD Qtde Servidores Ativos'!$D:$D,$D:$D,'BD Qtde Servidores Ativos'!K:K)</f>
        <v>475</v>
      </c>
      <c r="AF87" s="7">
        <f>SUMIF('BD Qtde Servidores Ativos'!$D:$D,$D:$D,'BD Qtde Servidores Ativos'!L:L)</f>
        <v>99</v>
      </c>
      <c r="AG87" s="24">
        <f t="shared" si="12"/>
        <v>2795</v>
      </c>
      <c r="AH87" s="25"/>
      <c r="AI87" s="25"/>
      <c r="AJ87" s="7">
        <f>SUMIF('BD Qtde Servidores Aposentados '!$D:$D,$D:$D,'BD Qtde Servidores Aposentados '!E:E)</f>
        <v>5337</v>
      </c>
      <c r="AK87" s="7">
        <f>SUMIF('BD Qtde Servidores Aposentados '!$D:$D,$D:$D,'BD Qtde Servidores Aposentados '!F:F)</f>
        <v>15</v>
      </c>
      <c r="AL87" s="7">
        <f>SUMIF('BD Qtde Servidores Aposentados '!$D:$D,$D:$D,'BD Qtde Servidores Aposentados '!G:G)</f>
        <v>57</v>
      </c>
      <c r="AM87" s="7">
        <f>SUMIF('BD Qtde Servidores Aposentados '!$D:$D,$D:$D,'BD Qtde Servidores Aposentados '!H:H)</f>
        <v>24</v>
      </c>
      <c r="AN87" s="7">
        <f>SUMIF('BD Qtde Servidores Aposentados '!$D:$D,$D:$D,'BD Qtde Servidores Aposentados '!I:I)</f>
        <v>433</v>
      </c>
      <c r="AO87" s="7">
        <f>SUMIF('BD Qtde Servidores Aposentados '!$D:$D,$D:$D,'BD Qtde Servidores Aposentados '!J:J)</f>
        <v>225</v>
      </c>
      <c r="AP87" s="7">
        <f>SUMIF('BD Qtde Servidores Aposentados '!$D:$D,$D:$D,'BD Qtde Servidores Aposentados '!K:K)</f>
        <v>34</v>
      </c>
      <c r="AQ87" s="7">
        <f>SUMIF('BD Qtde Servidores Aposentados '!$D:$D,$D:$D,'BD Qtde Servidores Aposentados '!L:L)</f>
        <v>7</v>
      </c>
      <c r="AR87" s="24">
        <f t="shared" si="13"/>
        <v>6132</v>
      </c>
      <c r="AS87" s="26"/>
      <c r="AT87" s="26"/>
      <c r="AU87" s="27">
        <f t="shared" ref="AU87:BB87" si="276">Y87*F87</f>
        <v>2390994.3269542018</v>
      </c>
      <c r="AV87" s="27">
        <f t="shared" si="276"/>
        <v>15624.319364255181</v>
      </c>
      <c r="AW87" s="27">
        <f t="shared" si="276"/>
        <v>0</v>
      </c>
      <c r="AX87" s="27">
        <f t="shared" si="276"/>
        <v>130676.12559195243</v>
      </c>
      <c r="AY87" s="27">
        <f t="shared" si="276"/>
        <v>2485687.1715860516</v>
      </c>
      <c r="AZ87" s="27">
        <f t="shared" si="276"/>
        <v>7816894.3243591832</v>
      </c>
      <c r="BA87" s="27">
        <f t="shared" si="276"/>
        <v>3418411.6912097703</v>
      </c>
      <c r="BB87" s="27">
        <f t="shared" si="276"/>
        <v>820276.76662339701</v>
      </c>
      <c r="BC87" s="28">
        <f t="shared" si="15"/>
        <v>17078564.725688811</v>
      </c>
      <c r="BF87" s="26"/>
      <c r="BG87" s="27">
        <f t="shared" ref="BG87:BN87" si="277">F87*AJ87</f>
        <v>25268785.59000906</v>
      </c>
      <c r="BH87" s="27">
        <f t="shared" si="277"/>
        <v>78121.596821275903</v>
      </c>
      <c r="BI87" s="27">
        <f t="shared" si="277"/>
        <v>310355.79828088701</v>
      </c>
      <c r="BJ87" s="27">
        <f t="shared" si="277"/>
        <v>136357.6962698634</v>
      </c>
      <c r="BK87" s="27">
        <f t="shared" si="277"/>
        <v>2562625.1078494294</v>
      </c>
      <c r="BL87" s="27">
        <f t="shared" si="277"/>
        <v>1384882.8527408002</v>
      </c>
      <c r="BM87" s="27">
        <f t="shared" si="277"/>
        <v>244686.31052869934</v>
      </c>
      <c r="BN87" s="27">
        <f t="shared" si="277"/>
        <v>57999.367337007869</v>
      </c>
      <c r="BO87" s="28">
        <f t="shared" si="17"/>
        <v>30043814.319837023</v>
      </c>
      <c r="BS87" s="12">
        <f t="shared" si="33"/>
        <v>3013981.566423649</v>
      </c>
      <c r="BT87" s="12">
        <f t="shared" ref="BT87:BZ87" si="278">Z87*Q87</f>
        <v>19695.32508752088</v>
      </c>
      <c r="BU87" s="12">
        <f t="shared" si="278"/>
        <v>0</v>
      </c>
      <c r="BV87" s="12">
        <f t="shared" si="278"/>
        <v>164724.53709562914</v>
      </c>
      <c r="BW87" s="12">
        <f t="shared" si="278"/>
        <v>3133347.1730146846</v>
      </c>
      <c r="BX87" s="12">
        <f t="shared" si="278"/>
        <v>9853630.8240899891</v>
      </c>
      <c r="BY87" s="12">
        <f t="shared" si="278"/>
        <v>4309098.3979363861</v>
      </c>
      <c r="BZ87" s="12">
        <f t="shared" si="278"/>
        <v>1034004.5670948459</v>
      </c>
      <c r="CA87" s="29">
        <f t="shared" si="19"/>
        <v>21528482.390742704</v>
      </c>
      <c r="CB87" s="184">
        <f t="shared" si="257"/>
        <v>839610.81323896546</v>
      </c>
      <c r="CC87" s="9"/>
      <c r="CD87" s="12">
        <f>(Y87*'Quadro Resumo'!$L$9)*($O$109*25%)</f>
        <v>281712.4161629455</v>
      </c>
      <c r="CE87" s="12">
        <f>(Z87*'Quadro Resumo'!$L$9)*($O$109*15%)</f>
        <v>1004.1234635510929</v>
      </c>
      <c r="CF87" s="12">
        <f>(AA87*'Quadro Resumo'!$L$9)*($O$109*10%)</f>
        <v>0</v>
      </c>
      <c r="CG87" s="12">
        <f>(AB87*'Quadro Resumo'!$L$9)*($O$109*5%)</f>
        <v>2566.0932957416821</v>
      </c>
      <c r="CH87" s="12">
        <f>(AC87*'Quadro Resumo'!$L$9)*($O$109*5%)</f>
        <v>46859.094965717668</v>
      </c>
      <c r="CI87" s="12">
        <f>(AD87*'Quadro Resumo'!$L$9)*(O87*22%)</f>
        <v>333507.50481535349</v>
      </c>
      <c r="CJ87" s="12">
        <f>(AE87*'Quadro Resumo'!$L$9)*(O87*23%)</f>
        <v>130406.92520070641</v>
      </c>
      <c r="CK87" s="12">
        <v>0</v>
      </c>
      <c r="CL87" s="29">
        <f t="shared" si="20"/>
        <v>796056.15790401585</v>
      </c>
      <c r="CM87" s="9"/>
      <c r="CN87" s="9"/>
      <c r="CO87" s="12">
        <f t="shared" si="21"/>
        <v>31852712.118817855</v>
      </c>
      <c r="CP87" s="12">
        <f t="shared" si="246"/>
        <v>98476.625437604394</v>
      </c>
      <c r="CQ87" s="12">
        <f t="shared" si="247"/>
        <v>391220.77560211916</v>
      </c>
      <c r="CR87" s="12">
        <f t="shared" si="248"/>
        <v>171886.47349109128</v>
      </c>
      <c r="CS87" s="12">
        <f t="shared" si="249"/>
        <v>3230331.7283699014</v>
      </c>
      <c r="CT87" s="12">
        <f t="shared" si="250"/>
        <v>1745721.9963938957</v>
      </c>
      <c r="CU87" s="12">
        <f t="shared" si="251"/>
        <v>308440.72743123607</v>
      </c>
      <c r="CV87" s="12">
        <f t="shared" si="252"/>
        <v>73111.434037009312</v>
      </c>
      <c r="CW87" s="29">
        <f t="shared" si="29"/>
        <v>37871901.879580714</v>
      </c>
      <c r="CX87" s="9"/>
      <c r="CY87" s="9"/>
      <c r="CZ87" s="9"/>
      <c r="DA87" s="9"/>
      <c r="DB87" s="9"/>
      <c r="DC87" s="30"/>
      <c r="DD87" s="30"/>
    </row>
    <row r="88" spans="2:108" ht="15.75" customHeight="1" x14ac:dyDescent="0.3">
      <c r="B88" s="464"/>
      <c r="C88" s="7" t="s">
        <v>15</v>
      </c>
      <c r="D88" s="7" t="str">
        <f t="shared" si="219"/>
        <v>DP17</v>
      </c>
      <c r="E88" s="7">
        <v>17</v>
      </c>
      <c r="F88" s="8">
        <f t="shared" si="223"/>
        <v>4919.2932786245856</v>
      </c>
      <c r="G88" s="12">
        <f t="shared" si="2"/>
        <v>5411.2226064870447</v>
      </c>
      <c r="H88" s="12">
        <f t="shared" si="3"/>
        <v>5657.1872704182733</v>
      </c>
      <c r="I88" s="12">
        <f t="shared" si="4"/>
        <v>5903.1519343495029</v>
      </c>
      <c r="J88" s="12">
        <f t="shared" si="5"/>
        <v>6149.1165982807324</v>
      </c>
      <c r="K88" s="12">
        <f t="shared" si="6"/>
        <v>6395.0812622119611</v>
      </c>
      <c r="L88" s="12">
        <f t="shared" si="7"/>
        <v>7477.32578350937</v>
      </c>
      <c r="M88" s="12">
        <f t="shared" si="8"/>
        <v>8608.7632375930243</v>
      </c>
      <c r="O88" s="8">
        <f t="shared" si="224"/>
        <v>6201.0432624042996</v>
      </c>
      <c r="P88" s="23">
        <f t="shared" si="9"/>
        <v>0.26055571627518126</v>
      </c>
      <c r="Q88" s="12">
        <f t="shared" si="253"/>
        <v>6821.1475886447306</v>
      </c>
      <c r="R88" s="12">
        <f t="shared" si="253"/>
        <v>7131.1997517649443</v>
      </c>
      <c r="S88" s="12">
        <f t="shared" si="253"/>
        <v>7441.2519148851588</v>
      </c>
      <c r="T88" s="12">
        <f t="shared" si="253"/>
        <v>7751.3040780053743</v>
      </c>
      <c r="U88" s="12">
        <f t="shared" si="253"/>
        <v>8061.3562411255898</v>
      </c>
      <c r="V88" s="12">
        <f t="shared" si="253"/>
        <v>9425.585758854535</v>
      </c>
      <c r="W88" s="12">
        <f t="shared" si="253"/>
        <v>10851.825709207524</v>
      </c>
      <c r="Y88" s="7">
        <f>SUMIF('BD Qtde Servidores Ativos'!$D:$D,$D:$D,'BD Qtde Servidores Ativos'!E:E)</f>
        <v>354</v>
      </c>
      <c r="Z88" s="7">
        <f>SUMIF('BD Qtde Servidores Ativos'!$D:$D,$D:$D,'BD Qtde Servidores Ativos'!F:F)</f>
        <v>2</v>
      </c>
      <c r="AA88" s="7">
        <f>SUMIF('BD Qtde Servidores Ativos'!$D:$D,$D:$D,'BD Qtde Servidores Ativos'!G:G)</f>
        <v>0</v>
      </c>
      <c r="AB88" s="7">
        <f>SUMIF('BD Qtde Servidores Ativos'!$D:$D,$D:$D,'BD Qtde Servidores Ativos'!H:H)</f>
        <v>12</v>
      </c>
      <c r="AC88" s="7">
        <f>SUMIF('BD Qtde Servidores Ativos'!$D:$D,$D:$D,'BD Qtde Servidores Ativos'!I:I)</f>
        <v>196</v>
      </c>
      <c r="AD88" s="7">
        <f>SUMIF('BD Qtde Servidores Ativos'!$D:$D,$D:$D,'BD Qtde Servidores Ativos'!J:J)</f>
        <v>555</v>
      </c>
      <c r="AE88" s="7">
        <f>SUMIF('BD Qtde Servidores Ativos'!$D:$D,$D:$D,'BD Qtde Servidores Ativos'!K:K)</f>
        <v>99</v>
      </c>
      <c r="AF88" s="7">
        <f>SUMIF('BD Qtde Servidores Ativos'!$D:$D,$D:$D,'BD Qtde Servidores Ativos'!L:L)</f>
        <v>20</v>
      </c>
      <c r="AG88" s="24">
        <f t="shared" si="12"/>
        <v>1238</v>
      </c>
      <c r="AH88" s="25"/>
      <c r="AI88" s="25"/>
      <c r="AJ88" s="7">
        <f>SUMIF('BD Qtde Servidores Aposentados '!$D:$D,$D:$D,'BD Qtde Servidores Aposentados '!E:E)</f>
        <v>1695</v>
      </c>
      <c r="AK88" s="7">
        <f>SUMIF('BD Qtde Servidores Aposentados '!$D:$D,$D:$D,'BD Qtde Servidores Aposentados '!F:F)</f>
        <v>3</v>
      </c>
      <c r="AL88" s="7">
        <f>SUMIF('BD Qtde Servidores Aposentados '!$D:$D,$D:$D,'BD Qtde Servidores Aposentados '!G:G)</f>
        <v>69</v>
      </c>
      <c r="AM88" s="7">
        <f>SUMIF('BD Qtde Servidores Aposentados '!$D:$D,$D:$D,'BD Qtde Servidores Aposentados '!H:H)</f>
        <v>20</v>
      </c>
      <c r="AN88" s="7">
        <f>SUMIF('BD Qtde Servidores Aposentados '!$D:$D,$D:$D,'BD Qtde Servidores Aposentados '!I:I)</f>
        <v>273</v>
      </c>
      <c r="AO88" s="7">
        <f>SUMIF('BD Qtde Servidores Aposentados '!$D:$D,$D:$D,'BD Qtde Servidores Aposentados '!J:J)</f>
        <v>288</v>
      </c>
      <c r="AP88" s="7">
        <f>SUMIF('BD Qtde Servidores Aposentados '!$D:$D,$D:$D,'BD Qtde Servidores Aposentados '!K:K)</f>
        <v>53</v>
      </c>
      <c r="AQ88" s="7">
        <f>SUMIF('BD Qtde Servidores Aposentados '!$D:$D,$D:$D,'BD Qtde Servidores Aposentados '!L:L)</f>
        <v>5</v>
      </c>
      <c r="AR88" s="24">
        <f t="shared" si="13"/>
        <v>2406</v>
      </c>
      <c r="AS88" s="26"/>
      <c r="AT88" s="26"/>
      <c r="AU88" s="27">
        <f t="shared" ref="AU88:BB88" si="279">Y88*F88</f>
        <v>1741429.8206331034</v>
      </c>
      <c r="AV88" s="27">
        <f t="shared" si="279"/>
        <v>10822.445212974089</v>
      </c>
      <c r="AW88" s="27">
        <f t="shared" si="279"/>
        <v>0</v>
      </c>
      <c r="AX88" s="27">
        <f t="shared" si="279"/>
        <v>70837.823212194038</v>
      </c>
      <c r="AY88" s="27">
        <f t="shared" si="279"/>
        <v>1205226.8532630235</v>
      </c>
      <c r="AZ88" s="27">
        <f t="shared" si="279"/>
        <v>3549270.1005276386</v>
      </c>
      <c r="BA88" s="27">
        <f t="shared" si="279"/>
        <v>740255.25256742758</v>
      </c>
      <c r="BB88" s="27">
        <f t="shared" si="279"/>
        <v>172175.26475186049</v>
      </c>
      <c r="BC88" s="28">
        <f t="shared" si="15"/>
        <v>7490017.5601682216</v>
      </c>
      <c r="BF88" s="26"/>
      <c r="BG88" s="27">
        <f t="shared" ref="BG88:BN88" si="280">F88*AJ88</f>
        <v>8338202.1072686724</v>
      </c>
      <c r="BH88" s="27">
        <f t="shared" si="280"/>
        <v>16233.667819461134</v>
      </c>
      <c r="BI88" s="27">
        <f t="shared" si="280"/>
        <v>390345.92165886087</v>
      </c>
      <c r="BJ88" s="27">
        <f t="shared" si="280"/>
        <v>118063.03868699005</v>
      </c>
      <c r="BK88" s="27">
        <f t="shared" si="280"/>
        <v>1678708.83133064</v>
      </c>
      <c r="BL88" s="27">
        <f t="shared" si="280"/>
        <v>1841783.4035170448</v>
      </c>
      <c r="BM88" s="27">
        <f t="shared" si="280"/>
        <v>396298.26652599662</v>
      </c>
      <c r="BN88" s="27">
        <f t="shared" si="280"/>
        <v>43043.816187965123</v>
      </c>
      <c r="BO88" s="28">
        <f t="shared" si="17"/>
        <v>12822679.052995631</v>
      </c>
      <c r="BS88" s="12">
        <f t="shared" si="33"/>
        <v>2195169.3148911223</v>
      </c>
      <c r="BT88" s="12">
        <f t="shared" ref="BT88:BZ88" si="281">Z88*Q88</f>
        <v>13642.295177289461</v>
      </c>
      <c r="BU88" s="12">
        <f t="shared" si="281"/>
        <v>0</v>
      </c>
      <c r="BV88" s="12">
        <f t="shared" si="281"/>
        <v>89295.022978621913</v>
      </c>
      <c r="BW88" s="12">
        <f t="shared" si="281"/>
        <v>1519255.5992890534</v>
      </c>
      <c r="BX88" s="12">
        <f t="shared" si="281"/>
        <v>4474052.7138247024</v>
      </c>
      <c r="BY88" s="12">
        <f t="shared" si="281"/>
        <v>933132.99012659898</v>
      </c>
      <c r="BZ88" s="12">
        <f t="shared" si="281"/>
        <v>217036.51418415047</v>
      </c>
      <c r="CA88" s="29">
        <f t="shared" si="19"/>
        <v>9441584.4504715391</v>
      </c>
      <c r="CB88" s="184">
        <f t="shared" si="257"/>
        <v>368221.79356839001</v>
      </c>
      <c r="CC88" s="9"/>
      <c r="CD88" s="12">
        <f>(Y88*'Quadro Resumo'!$L$9)*($O$109*25%)</f>
        <v>197477.61449838156</v>
      </c>
      <c r="CE88" s="12">
        <f>(Z88*'Quadro Resumo'!$L$9)*($O$109*15%)</f>
        <v>669.41564236739521</v>
      </c>
      <c r="CF88" s="12">
        <f>(AA88*'Quadro Resumo'!$L$9)*($O$109*10%)</f>
        <v>0</v>
      </c>
      <c r="CG88" s="12">
        <f>(AB88*'Quadro Resumo'!$L$9)*($O$109*5%)</f>
        <v>1338.8312847347906</v>
      </c>
      <c r="CH88" s="12">
        <f>(AC88*'Quadro Resumo'!$L$9)*($O$109*5%)</f>
        <v>21867.577650668249</v>
      </c>
      <c r="CI88" s="12">
        <f>(AD88*'Quadro Resumo'!$L$9)*(O88*22%)</f>
        <v>151429.47646791299</v>
      </c>
      <c r="CJ88" s="12">
        <f>(AE88*'Quadro Resumo'!$L$9)*(O88*23%)</f>
        <v>28239.551016989182</v>
      </c>
      <c r="CK88" s="12">
        <v>0</v>
      </c>
      <c r="CL88" s="29">
        <f t="shared" si="20"/>
        <v>401022.46656105411</v>
      </c>
      <c r="CM88" s="9"/>
      <c r="CN88" s="9"/>
      <c r="CO88" s="12">
        <f t="shared" si="21"/>
        <v>10510768.329775289</v>
      </c>
      <c r="CP88" s="12">
        <f t="shared" si="246"/>
        <v>20463.442765934193</v>
      </c>
      <c r="CQ88" s="12">
        <f t="shared" si="247"/>
        <v>492052.78287178115</v>
      </c>
      <c r="CR88" s="12">
        <f t="shared" si="248"/>
        <v>148825.03829770317</v>
      </c>
      <c r="CS88" s="12">
        <f t="shared" si="249"/>
        <v>2116106.013295467</v>
      </c>
      <c r="CT88" s="12">
        <f t="shared" si="250"/>
        <v>2321670.5974441697</v>
      </c>
      <c r="CU88" s="12">
        <f t="shared" si="251"/>
        <v>499556.04521929036</v>
      </c>
      <c r="CV88" s="12">
        <f t="shared" si="252"/>
        <v>54259.128546037617</v>
      </c>
      <c r="CW88" s="29">
        <f t="shared" si="29"/>
        <v>16163701.378215671</v>
      </c>
      <c r="CX88" s="9"/>
      <c r="CY88" s="9"/>
      <c r="CZ88" s="9"/>
      <c r="DA88" s="9"/>
      <c r="DB88" s="9"/>
      <c r="DC88" s="30"/>
      <c r="DD88" s="30"/>
    </row>
    <row r="89" spans="2:108" ht="15.75" customHeight="1" x14ac:dyDescent="0.3">
      <c r="B89" s="464"/>
      <c r="C89" s="7" t="s">
        <v>15</v>
      </c>
      <c r="D89" s="7" t="str">
        <f t="shared" si="219"/>
        <v>DP18</v>
      </c>
      <c r="E89" s="7">
        <v>18</v>
      </c>
      <c r="F89" s="8">
        <f t="shared" si="223"/>
        <v>5111.1457164909443</v>
      </c>
      <c r="G89" s="12">
        <f t="shared" si="2"/>
        <v>5622.2602881400389</v>
      </c>
      <c r="H89" s="12">
        <f t="shared" si="3"/>
        <v>5877.8175739645858</v>
      </c>
      <c r="I89" s="12">
        <f t="shared" si="4"/>
        <v>6133.3748597891326</v>
      </c>
      <c r="J89" s="12">
        <f t="shared" si="5"/>
        <v>6388.9321456136804</v>
      </c>
      <c r="K89" s="12">
        <f t="shared" si="6"/>
        <v>6644.4894314382282</v>
      </c>
      <c r="L89" s="12">
        <f t="shared" si="7"/>
        <v>7768.9414890662356</v>
      </c>
      <c r="M89" s="12">
        <f t="shared" si="8"/>
        <v>8944.5050038591526</v>
      </c>
      <c r="O89" s="8">
        <f t="shared" si="224"/>
        <v>6442.883949638067</v>
      </c>
      <c r="P89" s="23">
        <f t="shared" si="9"/>
        <v>0.26055571627518126</v>
      </c>
      <c r="Q89" s="12">
        <f t="shared" si="253"/>
        <v>7087.1723446018741</v>
      </c>
      <c r="R89" s="12">
        <f t="shared" si="253"/>
        <v>7409.3165420837768</v>
      </c>
      <c r="S89" s="12">
        <f t="shared" si="253"/>
        <v>7731.4607395656803</v>
      </c>
      <c r="T89" s="12">
        <f t="shared" si="253"/>
        <v>8053.6049370475839</v>
      </c>
      <c r="U89" s="12">
        <f t="shared" si="253"/>
        <v>8375.7491345294875</v>
      </c>
      <c r="V89" s="12">
        <f t="shared" si="253"/>
        <v>9793.183603449861</v>
      </c>
      <c r="W89" s="12">
        <f t="shared" si="253"/>
        <v>11275.046911866617</v>
      </c>
      <c r="Y89" s="7">
        <f>SUMIF('BD Qtde Servidores Ativos'!$D:$D,$D:$D,'BD Qtde Servidores Ativos'!E:E)</f>
        <v>311</v>
      </c>
      <c r="Z89" s="7">
        <f>SUMIF('BD Qtde Servidores Ativos'!$D:$D,$D:$D,'BD Qtde Servidores Ativos'!F:F)</f>
        <v>2</v>
      </c>
      <c r="AA89" s="7">
        <f>SUMIF('BD Qtde Servidores Ativos'!$D:$D,$D:$D,'BD Qtde Servidores Ativos'!G:G)</f>
        <v>0</v>
      </c>
      <c r="AB89" s="7">
        <f>SUMIF('BD Qtde Servidores Ativos'!$D:$D,$D:$D,'BD Qtde Servidores Ativos'!H:H)</f>
        <v>18</v>
      </c>
      <c r="AC89" s="7">
        <f>SUMIF('BD Qtde Servidores Ativos'!$D:$D,$D:$D,'BD Qtde Servidores Ativos'!I:I)</f>
        <v>170</v>
      </c>
      <c r="AD89" s="7">
        <f>SUMIF('BD Qtde Servidores Ativos'!$D:$D,$D:$D,'BD Qtde Servidores Ativos'!J:J)</f>
        <v>238</v>
      </c>
      <c r="AE89" s="7">
        <f>SUMIF('BD Qtde Servidores Ativos'!$D:$D,$D:$D,'BD Qtde Servidores Ativos'!K:K)</f>
        <v>67</v>
      </c>
      <c r="AF89" s="7">
        <f>SUMIF('BD Qtde Servidores Ativos'!$D:$D,$D:$D,'BD Qtde Servidores Ativos'!L:L)</f>
        <v>17</v>
      </c>
      <c r="AG89" s="24">
        <f t="shared" si="12"/>
        <v>823</v>
      </c>
      <c r="AH89" s="25"/>
      <c r="AI89" s="25"/>
      <c r="AJ89" s="7">
        <f>SUMIF('BD Qtde Servidores Aposentados '!$D:$D,$D:$D,'BD Qtde Servidores Aposentados '!E:E)</f>
        <v>1482</v>
      </c>
      <c r="AK89" s="7">
        <f>SUMIF('BD Qtde Servidores Aposentados '!$D:$D,$D:$D,'BD Qtde Servidores Aposentados '!F:F)</f>
        <v>3</v>
      </c>
      <c r="AL89" s="7">
        <f>SUMIF('BD Qtde Servidores Aposentados '!$D:$D,$D:$D,'BD Qtde Servidores Aposentados '!G:G)</f>
        <v>65</v>
      </c>
      <c r="AM89" s="7">
        <f>SUMIF('BD Qtde Servidores Aposentados '!$D:$D,$D:$D,'BD Qtde Servidores Aposentados '!H:H)</f>
        <v>33</v>
      </c>
      <c r="AN89" s="7">
        <f>SUMIF('BD Qtde Servidores Aposentados '!$D:$D,$D:$D,'BD Qtde Servidores Aposentados '!I:I)</f>
        <v>328</v>
      </c>
      <c r="AO89" s="7">
        <f>SUMIF('BD Qtde Servidores Aposentados '!$D:$D,$D:$D,'BD Qtde Servidores Aposentados '!J:J)</f>
        <v>406</v>
      </c>
      <c r="AP89" s="7">
        <f>SUMIF('BD Qtde Servidores Aposentados '!$D:$D,$D:$D,'BD Qtde Servidores Aposentados '!K:K)</f>
        <v>79</v>
      </c>
      <c r="AQ89" s="7">
        <f>SUMIF('BD Qtde Servidores Aposentados '!$D:$D,$D:$D,'BD Qtde Servidores Aposentados '!L:L)</f>
        <v>9</v>
      </c>
      <c r="AR89" s="24">
        <f t="shared" si="13"/>
        <v>2405</v>
      </c>
      <c r="AS89" s="26"/>
      <c r="AT89" s="26"/>
      <c r="AU89" s="27">
        <f t="shared" ref="AU89:BB89" si="282">Y89*F89</f>
        <v>1589566.3178286836</v>
      </c>
      <c r="AV89" s="27">
        <f t="shared" si="282"/>
        <v>11244.520576280078</v>
      </c>
      <c r="AW89" s="27">
        <f t="shared" si="282"/>
        <v>0</v>
      </c>
      <c r="AX89" s="27">
        <f t="shared" si="282"/>
        <v>110400.74747620439</v>
      </c>
      <c r="AY89" s="27">
        <f t="shared" si="282"/>
        <v>1086118.4647543256</v>
      </c>
      <c r="AZ89" s="27">
        <f t="shared" si="282"/>
        <v>1581388.4846822983</v>
      </c>
      <c r="BA89" s="27">
        <f t="shared" si="282"/>
        <v>520519.07976743777</v>
      </c>
      <c r="BB89" s="27">
        <f t="shared" si="282"/>
        <v>152056.58506560558</v>
      </c>
      <c r="BC89" s="28">
        <f t="shared" si="15"/>
        <v>5051294.2001508344</v>
      </c>
      <c r="BF89" s="26"/>
      <c r="BG89" s="27">
        <f t="shared" ref="BG89:BN89" si="283">F89*AJ89</f>
        <v>7574717.9518395793</v>
      </c>
      <c r="BH89" s="27">
        <f t="shared" si="283"/>
        <v>16866.780864420118</v>
      </c>
      <c r="BI89" s="27">
        <f t="shared" si="283"/>
        <v>382058.14230769809</v>
      </c>
      <c r="BJ89" s="27">
        <f t="shared" si="283"/>
        <v>202401.37037304137</v>
      </c>
      <c r="BK89" s="27">
        <f t="shared" si="283"/>
        <v>2095569.7437612871</v>
      </c>
      <c r="BL89" s="27">
        <f t="shared" si="283"/>
        <v>2697662.7091639205</v>
      </c>
      <c r="BM89" s="27">
        <f t="shared" si="283"/>
        <v>613746.37763623265</v>
      </c>
      <c r="BN89" s="27">
        <f t="shared" si="283"/>
        <v>80500.545034732379</v>
      </c>
      <c r="BO89" s="28">
        <f t="shared" si="17"/>
        <v>13663523.620980913</v>
      </c>
      <c r="BS89" s="12">
        <f t="shared" si="33"/>
        <v>2003736.9083374387</v>
      </c>
      <c r="BT89" s="12">
        <f t="shared" ref="BT89:BZ89" si="284">Z89*Q89</f>
        <v>14174.344689203748</v>
      </c>
      <c r="BU89" s="12">
        <f t="shared" si="284"/>
        <v>0</v>
      </c>
      <c r="BV89" s="12">
        <f t="shared" si="284"/>
        <v>139166.29331218224</v>
      </c>
      <c r="BW89" s="12">
        <f t="shared" si="284"/>
        <v>1369112.8392980893</v>
      </c>
      <c r="BX89" s="12">
        <f t="shared" si="284"/>
        <v>1993428.2940180181</v>
      </c>
      <c r="BY89" s="12">
        <f t="shared" si="284"/>
        <v>656143.30143114075</v>
      </c>
      <c r="BZ89" s="12">
        <f t="shared" si="284"/>
        <v>191675.79750173248</v>
      </c>
      <c r="CA89" s="29">
        <f t="shared" si="19"/>
        <v>6367437.7785878051</v>
      </c>
      <c r="CB89" s="184">
        <f t="shared" si="257"/>
        <v>248330.07336492441</v>
      </c>
      <c r="CC89" s="9"/>
      <c r="CD89" s="12">
        <f>(Y89*'Quadro Resumo'!$L$9)*($O$109*25%)</f>
        <v>173490.22064688327</v>
      </c>
      <c r="CE89" s="12">
        <f>(Z89*'Quadro Resumo'!$L$9)*($O$109*15%)</f>
        <v>669.41564236739521</v>
      </c>
      <c r="CF89" s="12">
        <f>(AA89*'Quadro Resumo'!$L$9)*($O$109*10%)</f>
        <v>0</v>
      </c>
      <c r="CG89" s="12">
        <f>(AB89*'Quadro Resumo'!$L$9)*($O$109*5%)</f>
        <v>2008.246927102186</v>
      </c>
      <c r="CH89" s="12">
        <f>(AC89*'Quadro Resumo'!$L$9)*($O$109*5%)</f>
        <v>18966.776533742865</v>
      </c>
      <c r="CI89" s="12">
        <f>(AD89*'Quadro Resumo'!$L$9)*(O89*22%)</f>
        <v>67469.880720609843</v>
      </c>
      <c r="CJ89" s="12">
        <f>(AE89*'Quadro Resumo'!$L$9)*(O89*23%)</f>
        <v>19856.968332784523</v>
      </c>
      <c r="CK89" s="12">
        <v>0</v>
      </c>
      <c r="CL89" s="29">
        <f t="shared" si="20"/>
        <v>282461.50880349008</v>
      </c>
      <c r="CM89" s="9"/>
      <c r="CN89" s="9"/>
      <c r="CO89" s="12">
        <f t="shared" si="21"/>
        <v>9548354.0133636147</v>
      </c>
      <c r="CP89" s="12">
        <f t="shared" si="246"/>
        <v>21261.517033805623</v>
      </c>
      <c r="CQ89" s="12">
        <f t="shared" si="247"/>
        <v>481605.57523544552</v>
      </c>
      <c r="CR89" s="12">
        <f t="shared" si="248"/>
        <v>255138.20440566746</v>
      </c>
      <c r="CS89" s="12">
        <f t="shared" si="249"/>
        <v>2641582.4193516076</v>
      </c>
      <c r="CT89" s="12">
        <f t="shared" si="250"/>
        <v>3400554.1486189719</v>
      </c>
      <c r="CU89" s="12">
        <f t="shared" si="251"/>
        <v>773661.50467253907</v>
      </c>
      <c r="CV89" s="12">
        <f t="shared" si="252"/>
        <v>101475.42220679956</v>
      </c>
      <c r="CW89" s="29">
        <f t="shared" si="29"/>
        <v>17223632.804888453</v>
      </c>
      <c r="CX89" s="9"/>
      <c r="CY89" s="9"/>
      <c r="CZ89" s="9"/>
      <c r="DA89" s="9"/>
      <c r="DB89" s="9"/>
      <c r="DC89" s="30"/>
      <c r="DD89" s="30"/>
    </row>
    <row r="90" spans="2:108" ht="15.75" customHeight="1" x14ac:dyDescent="0.3">
      <c r="B90" s="465"/>
      <c r="C90" s="7" t="s">
        <v>15</v>
      </c>
      <c r="D90" s="7" t="str">
        <f t="shared" si="219"/>
        <v>DP19</v>
      </c>
      <c r="E90" s="7">
        <v>19</v>
      </c>
      <c r="F90" s="8">
        <f t="shared" si="223"/>
        <v>5310.4803994340909</v>
      </c>
      <c r="G90" s="12">
        <f t="shared" si="2"/>
        <v>5841.5284393775009</v>
      </c>
      <c r="H90" s="12">
        <f t="shared" si="3"/>
        <v>6107.0524593492037</v>
      </c>
      <c r="I90" s="12">
        <f t="shared" si="4"/>
        <v>6372.5764793209091</v>
      </c>
      <c r="J90" s="12">
        <f t="shared" si="5"/>
        <v>6638.1004992926137</v>
      </c>
      <c r="K90" s="12">
        <f t="shared" si="6"/>
        <v>6903.6245192643182</v>
      </c>
      <c r="L90" s="12">
        <f t="shared" si="7"/>
        <v>8071.9302071398188</v>
      </c>
      <c r="M90" s="12">
        <f t="shared" si="8"/>
        <v>9293.3406990096591</v>
      </c>
      <c r="O90" s="8">
        <f t="shared" si="224"/>
        <v>6694.1564236739514</v>
      </c>
      <c r="P90" s="23">
        <f t="shared" si="9"/>
        <v>0.26055571627518126</v>
      </c>
      <c r="Q90" s="12">
        <f t="shared" si="253"/>
        <v>7363.5720660413472</v>
      </c>
      <c r="R90" s="12">
        <f t="shared" si="253"/>
        <v>7698.2798872250432</v>
      </c>
      <c r="S90" s="12">
        <f t="shared" si="253"/>
        <v>8032.9877084087411</v>
      </c>
      <c r="T90" s="12">
        <f t="shared" si="253"/>
        <v>8367.6955295924399</v>
      </c>
      <c r="U90" s="12">
        <f t="shared" si="253"/>
        <v>8702.4033507761378</v>
      </c>
      <c r="V90" s="12">
        <f t="shared" si="253"/>
        <v>10175.117763984406</v>
      </c>
      <c r="W90" s="12">
        <f t="shared" si="253"/>
        <v>11714.773741429415</v>
      </c>
      <c r="Y90" s="7">
        <f>SUMIF('BD Qtde Servidores Ativos'!$D:$D,$D:$D,'BD Qtde Servidores Ativos'!E:E)</f>
        <v>1588</v>
      </c>
      <c r="Z90" s="7">
        <f>SUMIF('BD Qtde Servidores Ativos'!$D:$D,$D:$D,'BD Qtde Servidores Ativos'!F:F)</f>
        <v>10</v>
      </c>
      <c r="AA90" s="7">
        <f>SUMIF('BD Qtde Servidores Ativos'!$D:$D,$D:$D,'BD Qtde Servidores Ativos'!G:G)</f>
        <v>0</v>
      </c>
      <c r="AB90" s="7">
        <f>SUMIF('BD Qtde Servidores Ativos'!$D:$D,$D:$D,'BD Qtde Servidores Ativos'!H:H)</f>
        <v>125</v>
      </c>
      <c r="AC90" s="7">
        <f>SUMIF('BD Qtde Servidores Ativos'!$D:$D,$D:$D,'BD Qtde Servidores Ativos'!I:I)</f>
        <v>1176</v>
      </c>
      <c r="AD90" s="7">
        <f>SUMIF('BD Qtde Servidores Ativos'!$D:$D,$D:$D,'BD Qtde Servidores Ativos'!J:J)</f>
        <v>3779</v>
      </c>
      <c r="AE90" s="7">
        <f>SUMIF('BD Qtde Servidores Ativos'!$D:$D,$D:$D,'BD Qtde Servidores Ativos'!K:K)</f>
        <v>1022</v>
      </c>
      <c r="AF90" s="7">
        <f>SUMIF('BD Qtde Servidores Ativos'!$D:$D,$D:$D,'BD Qtde Servidores Ativos'!L:L)</f>
        <v>234</v>
      </c>
      <c r="AG90" s="24">
        <f t="shared" si="12"/>
        <v>7934</v>
      </c>
      <c r="AH90" s="25"/>
      <c r="AI90" s="25"/>
      <c r="AJ90" s="7">
        <f>SUMIF('BD Qtde Servidores Aposentados '!$D:$D,$D:$D,'BD Qtde Servidores Aposentados '!E:E)</f>
        <v>4452</v>
      </c>
      <c r="AK90" s="7">
        <f>SUMIF('BD Qtde Servidores Aposentados '!$D:$D,$D:$D,'BD Qtde Servidores Aposentados '!F:F)</f>
        <v>17</v>
      </c>
      <c r="AL90" s="7">
        <f>SUMIF('BD Qtde Servidores Aposentados '!$D:$D,$D:$D,'BD Qtde Servidores Aposentados '!G:G)</f>
        <v>352</v>
      </c>
      <c r="AM90" s="7">
        <f>SUMIF('BD Qtde Servidores Aposentados '!$D:$D,$D:$D,'BD Qtde Servidores Aposentados '!H:H)</f>
        <v>164</v>
      </c>
      <c r="AN90" s="7">
        <f>SUMIF('BD Qtde Servidores Aposentados '!$D:$D,$D:$D,'BD Qtde Servidores Aposentados '!I:I)</f>
        <v>1412</v>
      </c>
      <c r="AO90" s="7">
        <f>SUMIF('BD Qtde Servidores Aposentados '!$D:$D,$D:$D,'BD Qtde Servidores Aposentados '!J:J)</f>
        <v>4014</v>
      </c>
      <c r="AP90" s="7">
        <f>SUMIF('BD Qtde Servidores Aposentados '!$D:$D,$D:$D,'BD Qtde Servidores Aposentados '!K:K)</f>
        <v>552</v>
      </c>
      <c r="AQ90" s="7">
        <f>SUMIF('BD Qtde Servidores Aposentados '!$D:$D,$D:$D,'BD Qtde Servidores Aposentados '!L:L)</f>
        <v>89</v>
      </c>
      <c r="AR90" s="24">
        <f t="shared" si="13"/>
        <v>11052</v>
      </c>
      <c r="AS90" s="26"/>
      <c r="AT90" s="26"/>
      <c r="AU90" s="27">
        <f t="shared" ref="AU90:BB90" si="285">Y90*F90</f>
        <v>8433042.8743013367</v>
      </c>
      <c r="AV90" s="27">
        <f t="shared" si="285"/>
        <v>58415.284393775008</v>
      </c>
      <c r="AW90" s="27">
        <f t="shared" si="285"/>
        <v>0</v>
      </c>
      <c r="AX90" s="27">
        <f t="shared" si="285"/>
        <v>796572.05991511361</v>
      </c>
      <c r="AY90" s="27">
        <f t="shared" si="285"/>
        <v>7806406.1871681139</v>
      </c>
      <c r="AZ90" s="27">
        <f t="shared" si="285"/>
        <v>26088797.058299858</v>
      </c>
      <c r="BA90" s="27">
        <f t="shared" si="285"/>
        <v>8249512.6716968948</v>
      </c>
      <c r="BB90" s="27">
        <f t="shared" si="285"/>
        <v>2174641.7235682602</v>
      </c>
      <c r="BC90" s="28">
        <f t="shared" si="15"/>
        <v>53607387.859343357</v>
      </c>
      <c r="BF90" s="26"/>
      <c r="BG90" s="27">
        <f t="shared" ref="BG90:BN90" si="286">F90*AJ90</f>
        <v>23642258.738280572</v>
      </c>
      <c r="BH90" s="27">
        <f t="shared" si="286"/>
        <v>99305.983469417522</v>
      </c>
      <c r="BI90" s="27">
        <f t="shared" si="286"/>
        <v>2149682.4656909197</v>
      </c>
      <c r="BJ90" s="27">
        <f t="shared" si="286"/>
        <v>1045102.5426086291</v>
      </c>
      <c r="BK90" s="27">
        <f t="shared" si="286"/>
        <v>9372997.9050011709</v>
      </c>
      <c r="BL90" s="27">
        <f t="shared" si="286"/>
        <v>27711148.820326973</v>
      </c>
      <c r="BM90" s="27">
        <f t="shared" si="286"/>
        <v>4455705.4743411802</v>
      </c>
      <c r="BN90" s="27">
        <f t="shared" si="286"/>
        <v>827107.32221185963</v>
      </c>
      <c r="BO90" s="28">
        <f t="shared" si="17"/>
        <v>69303309.251930729</v>
      </c>
      <c r="BS90" s="12">
        <f t="shared" si="33"/>
        <v>10630320.400794234</v>
      </c>
      <c r="BT90" s="12">
        <f t="shared" ref="BT90:BZ90" si="287">Z90*Q90</f>
        <v>73635.72066041347</v>
      </c>
      <c r="BU90" s="12">
        <f t="shared" si="287"/>
        <v>0</v>
      </c>
      <c r="BV90" s="12">
        <f t="shared" si="287"/>
        <v>1004123.4635510927</v>
      </c>
      <c r="BW90" s="12">
        <f t="shared" si="287"/>
        <v>9840409.94280071</v>
      </c>
      <c r="BX90" s="12">
        <f t="shared" si="287"/>
        <v>32886382.262583025</v>
      </c>
      <c r="BY90" s="12">
        <f t="shared" si="287"/>
        <v>10398970.354792064</v>
      </c>
      <c r="BZ90" s="12">
        <f t="shared" si="287"/>
        <v>2741257.0554944831</v>
      </c>
      <c r="CA90" s="29">
        <f t="shared" si="19"/>
        <v>67575099.200676024</v>
      </c>
      <c r="CB90" s="184">
        <f t="shared" si="257"/>
        <v>2635428.8688263651</v>
      </c>
      <c r="CC90" s="9"/>
      <c r="CD90" s="12">
        <f>(Y90*'Quadro Resumo'!$L$9)*($O$109*25%)</f>
        <v>885860.03339951974</v>
      </c>
      <c r="CE90" s="12">
        <f>(Z90*'Quadro Resumo'!$L$9)*($O$109*15%)</f>
        <v>3347.0782118369757</v>
      </c>
      <c r="CF90" s="12">
        <f>(AA90*'Quadro Resumo'!$L$9)*($O$109*10%)</f>
        <v>0</v>
      </c>
      <c r="CG90" s="12">
        <f>(AB90*'Quadro Resumo'!$L$9)*($O$109*5%)</f>
        <v>13946.159215987402</v>
      </c>
      <c r="CH90" s="12">
        <f>(AC90*'Quadro Resumo'!$L$9)*($O$109*5%)</f>
        <v>131205.46590400947</v>
      </c>
      <c r="CI90" s="12">
        <f>(AD90*'Quadro Resumo'!$L$9)*(O90*22%)</f>
        <v>1113077.55350281</v>
      </c>
      <c r="CJ90" s="12">
        <f>(AE90*'Quadro Resumo'!$L$9)*(O90*23%)</f>
        <v>314705.68178975984</v>
      </c>
      <c r="CK90" s="12">
        <v>0</v>
      </c>
      <c r="CL90" s="29">
        <f t="shared" si="20"/>
        <v>2462141.9720239234</v>
      </c>
      <c r="CM90" s="9"/>
      <c r="CN90" s="9"/>
      <c r="CO90" s="12">
        <f t="shared" si="21"/>
        <v>29802384.398196433</v>
      </c>
      <c r="CP90" s="12">
        <f t="shared" si="246"/>
        <v>125180.7251227029</v>
      </c>
      <c r="CQ90" s="12">
        <f t="shared" si="247"/>
        <v>2709794.5203032154</v>
      </c>
      <c r="CR90" s="12">
        <f t="shared" si="248"/>
        <v>1317409.9841790334</v>
      </c>
      <c r="CS90" s="12">
        <f t="shared" si="249"/>
        <v>11815186.087784525</v>
      </c>
      <c r="CT90" s="12">
        <f t="shared" si="250"/>
        <v>34931447.05001542</v>
      </c>
      <c r="CU90" s="12">
        <f t="shared" si="251"/>
        <v>5616665.0057193926</v>
      </c>
      <c r="CV90" s="12">
        <f t="shared" si="252"/>
        <v>1042614.862987218</v>
      </c>
      <c r="CW90" s="29">
        <f t="shared" si="29"/>
        <v>87360682.634307936</v>
      </c>
      <c r="CX90" s="9"/>
      <c r="CY90" s="9"/>
      <c r="CZ90" s="9"/>
      <c r="DA90" s="9"/>
      <c r="DB90" s="9"/>
      <c r="DC90" s="30"/>
      <c r="DD90" s="30"/>
    </row>
    <row r="91" spans="2:108" ht="15.75" customHeight="1" x14ac:dyDescent="0.3">
      <c r="B91" s="463" t="s">
        <v>16</v>
      </c>
      <c r="C91" s="7" t="s">
        <v>16</v>
      </c>
      <c r="D91" s="7" t="str">
        <f t="shared" ref="D91:D109" si="288">CONCATENATE("EP",E91)</f>
        <v>EP1</v>
      </c>
      <c r="E91" s="7">
        <v>1</v>
      </c>
      <c r="F91" s="8">
        <v>4556.92</v>
      </c>
      <c r="G91" s="12">
        <f t="shared" ref="G91:G109" si="289">F91*1.1</f>
        <v>5012.6120000000001</v>
      </c>
      <c r="H91" s="12">
        <f t="shared" ref="H91:H109" si="290">F91*1.15</f>
        <v>5240.4579999999996</v>
      </c>
      <c r="I91" s="12">
        <f t="shared" ref="I91:I109" si="291">F91*1.2</f>
        <v>5468.3040000000001</v>
      </c>
      <c r="J91" s="12">
        <f t="shared" ref="J91:J109" si="292">F91*1.25</f>
        <v>5696.15</v>
      </c>
      <c r="K91" s="12">
        <f t="shared" si="6"/>
        <v>5923.9960000000001</v>
      </c>
      <c r="L91" s="12">
        <f t="shared" si="7"/>
        <v>6926.5183999999999</v>
      </c>
      <c r="M91" s="12">
        <f t="shared" si="8"/>
        <v>7974.6100000000006</v>
      </c>
      <c r="O91" s="22">
        <f>H3</f>
        <v>5603.5693348200011</v>
      </c>
      <c r="P91" s="23">
        <f t="shared" si="9"/>
        <v>0.22968350000000015</v>
      </c>
      <c r="Q91" s="12">
        <f t="shared" si="253"/>
        <v>6163.9262683020015</v>
      </c>
      <c r="R91" s="12">
        <f t="shared" si="253"/>
        <v>6444.1047350430008</v>
      </c>
      <c r="S91" s="12">
        <f t="shared" si="253"/>
        <v>6724.283201784001</v>
      </c>
      <c r="T91" s="12">
        <f t="shared" si="253"/>
        <v>7004.4616685250012</v>
      </c>
      <c r="U91" s="12">
        <f t="shared" si="253"/>
        <v>7284.6401352660014</v>
      </c>
      <c r="V91" s="12">
        <f t="shared" si="253"/>
        <v>8517.4253889264019</v>
      </c>
      <c r="W91" s="12">
        <f t="shared" si="253"/>
        <v>9806.2463359350022</v>
      </c>
      <c r="Y91" s="7">
        <f>SUMIF('BD Qtde Servidores Ativos'!$D:$D,$D:$D,'BD Qtde Servidores Ativos'!E:E)</f>
        <v>454</v>
      </c>
      <c r="Z91" s="7">
        <f>SUMIF('BD Qtde Servidores Ativos'!$D:$D,$D:$D,'BD Qtde Servidores Ativos'!F:F)</f>
        <v>0</v>
      </c>
      <c r="AA91" s="7">
        <f>SUMIF('BD Qtde Servidores Ativos'!$D:$D,$D:$D,'BD Qtde Servidores Ativos'!G:G)</f>
        <v>0</v>
      </c>
      <c r="AB91" s="7">
        <f>SUMIF('BD Qtde Servidores Ativos'!$D:$D,$D:$D,'BD Qtde Servidores Ativos'!H:H)</f>
        <v>3</v>
      </c>
      <c r="AC91" s="7">
        <f>SUMIF('BD Qtde Servidores Ativos'!$D:$D,$D:$D,'BD Qtde Servidores Ativos'!I:I)</f>
        <v>0</v>
      </c>
      <c r="AD91" s="7">
        <f>SUMIF('BD Qtde Servidores Ativos'!$D:$D,$D:$D,'BD Qtde Servidores Ativos'!J:J)</f>
        <v>1149</v>
      </c>
      <c r="AE91" s="7">
        <f>SUMIF('BD Qtde Servidores Ativos'!$D:$D,$D:$D,'BD Qtde Servidores Ativos'!K:K)</f>
        <v>573</v>
      </c>
      <c r="AF91" s="7">
        <f>SUMIF('BD Qtde Servidores Ativos'!$D:$D,$D:$D,'BD Qtde Servidores Ativos'!L:L)</f>
        <v>173</v>
      </c>
      <c r="AG91" s="24">
        <f t="shared" si="12"/>
        <v>2352</v>
      </c>
      <c r="AH91" s="25"/>
      <c r="AI91" s="25"/>
      <c r="AJ91" s="7">
        <f>SUMIF('BD Qtde Servidores Aposentados '!$D:$D,$D:$D,'BD Qtde Servidores Aposentados '!E:E)</f>
        <v>43</v>
      </c>
      <c r="AK91" s="7">
        <f>SUMIF('BD Qtde Servidores Aposentados '!$D:$D,$D:$D,'BD Qtde Servidores Aposentados '!F:F)</f>
        <v>0</v>
      </c>
      <c r="AL91" s="7">
        <f>SUMIF('BD Qtde Servidores Aposentados '!$D:$D,$D:$D,'BD Qtde Servidores Aposentados '!G:G)</f>
        <v>0</v>
      </c>
      <c r="AM91" s="7">
        <f>SUMIF('BD Qtde Servidores Aposentados '!$D:$D,$D:$D,'BD Qtde Servidores Aposentados '!H:H)</f>
        <v>0</v>
      </c>
      <c r="AN91" s="7">
        <f>SUMIF('BD Qtde Servidores Aposentados '!$D:$D,$D:$D,'BD Qtde Servidores Aposentados '!I:I)</f>
        <v>0</v>
      </c>
      <c r="AO91" s="7">
        <f>SUMIF('BD Qtde Servidores Aposentados '!$D:$D,$D:$D,'BD Qtde Servidores Aposentados '!J:J)</f>
        <v>0</v>
      </c>
      <c r="AP91" s="7">
        <f>SUMIF('BD Qtde Servidores Aposentados '!$D:$D,$D:$D,'BD Qtde Servidores Aposentados '!K:K)</f>
        <v>0</v>
      </c>
      <c r="AQ91" s="7">
        <f>SUMIF('BD Qtde Servidores Aposentados '!$D:$D,$D:$D,'BD Qtde Servidores Aposentados '!L:L)</f>
        <v>0</v>
      </c>
      <c r="AR91" s="24">
        <f t="shared" si="13"/>
        <v>43</v>
      </c>
      <c r="AS91" s="26"/>
      <c r="AT91" s="26"/>
      <c r="AU91" s="27">
        <f t="shared" ref="AU91:BB91" si="293">Y91*F91</f>
        <v>2068841.68</v>
      </c>
      <c r="AV91" s="27">
        <f t="shared" si="293"/>
        <v>0</v>
      </c>
      <c r="AW91" s="27">
        <f t="shared" si="293"/>
        <v>0</v>
      </c>
      <c r="AX91" s="27">
        <f t="shared" si="293"/>
        <v>16404.912</v>
      </c>
      <c r="AY91" s="27">
        <f t="shared" si="293"/>
        <v>0</v>
      </c>
      <c r="AZ91" s="27">
        <f t="shared" si="293"/>
        <v>6806671.4040000001</v>
      </c>
      <c r="BA91" s="27">
        <f t="shared" si="293"/>
        <v>3968895.0432000002</v>
      </c>
      <c r="BB91" s="27">
        <f t="shared" si="293"/>
        <v>1379607.53</v>
      </c>
      <c r="BC91" s="28">
        <f t="shared" si="15"/>
        <v>14240420.5692</v>
      </c>
      <c r="BF91" s="26"/>
      <c r="BG91" s="27">
        <f t="shared" ref="BG91:BN91" si="294">F91*AJ91</f>
        <v>195947.56</v>
      </c>
      <c r="BH91" s="27">
        <f t="shared" si="294"/>
        <v>0</v>
      </c>
      <c r="BI91" s="27">
        <f t="shared" si="294"/>
        <v>0</v>
      </c>
      <c r="BJ91" s="27">
        <f t="shared" si="294"/>
        <v>0</v>
      </c>
      <c r="BK91" s="27">
        <f t="shared" si="294"/>
        <v>0</v>
      </c>
      <c r="BL91" s="27">
        <f t="shared" si="294"/>
        <v>0</v>
      </c>
      <c r="BM91" s="27">
        <f t="shared" si="294"/>
        <v>0</v>
      </c>
      <c r="BN91" s="27">
        <f t="shared" si="294"/>
        <v>0</v>
      </c>
      <c r="BO91" s="28">
        <f t="shared" si="17"/>
        <v>195947.56</v>
      </c>
      <c r="BS91" s="12">
        <f t="shared" si="33"/>
        <v>2544020.4780082805</v>
      </c>
      <c r="BT91" s="12">
        <f t="shared" ref="BT91:BZ91" si="295">Z91*Q91</f>
        <v>0</v>
      </c>
      <c r="BU91" s="12">
        <f t="shared" si="295"/>
        <v>0</v>
      </c>
      <c r="BV91" s="12">
        <f t="shared" si="295"/>
        <v>20172.849605352003</v>
      </c>
      <c r="BW91" s="12">
        <f t="shared" si="295"/>
        <v>0</v>
      </c>
      <c r="BX91" s="12">
        <f t="shared" si="295"/>
        <v>8370051.5154206352</v>
      </c>
      <c r="BY91" s="12">
        <f t="shared" si="295"/>
        <v>4880484.7478548279</v>
      </c>
      <c r="BZ91" s="12">
        <f t="shared" si="295"/>
        <v>1696480.6161167554</v>
      </c>
      <c r="CA91" s="29">
        <f t="shared" si="19"/>
        <v>17511210.207005851</v>
      </c>
      <c r="CB91" s="184">
        <f t="shared" si="257"/>
        <v>682937.19807322824</v>
      </c>
      <c r="CC91" s="9"/>
      <c r="CD91" s="12">
        <v>0</v>
      </c>
      <c r="CE91" s="12">
        <f>(Z91*'Quadro Resumo'!$L$9)*($O$109*15%)</f>
        <v>0</v>
      </c>
      <c r="CF91" s="12">
        <f>(AA91*'Quadro Resumo'!$L$9)*($O$109*10%)</f>
        <v>0</v>
      </c>
      <c r="CG91" s="12">
        <f>(AB91*'Quadro Resumo'!$L$9)*($O$109*5%)</f>
        <v>334.70782118369766</v>
      </c>
      <c r="CH91" s="12">
        <f>(AC91*'Quadro Resumo'!$L$9)*($O$109*5%)</f>
        <v>0</v>
      </c>
      <c r="CI91" s="12">
        <f>(AD91*'Quadro Resumo'!$L$9)*(O91*22%)</f>
        <v>283294.05129115999</v>
      </c>
      <c r="CJ91" s="12">
        <f>(AE91*'Quadro Resumo'!$L$9)*(O91*23%)</f>
        <v>147698.8805271856</v>
      </c>
      <c r="CK91" s="12">
        <v>0</v>
      </c>
      <c r="CL91" s="29">
        <f t="shared" si="20"/>
        <v>431327.63963952928</v>
      </c>
      <c r="CM91" s="9"/>
      <c r="CN91" s="9"/>
      <c r="CO91" s="12">
        <f t="shared" si="21"/>
        <v>240953.48139726004</v>
      </c>
      <c r="CP91" s="12">
        <f t="shared" si="246"/>
        <v>0</v>
      </c>
      <c r="CQ91" s="12">
        <f t="shared" si="247"/>
        <v>0</v>
      </c>
      <c r="CR91" s="12">
        <f t="shared" si="248"/>
        <v>0</v>
      </c>
      <c r="CS91" s="12">
        <f t="shared" si="249"/>
        <v>0</v>
      </c>
      <c r="CT91" s="12">
        <f t="shared" si="250"/>
        <v>0</v>
      </c>
      <c r="CU91" s="12">
        <f t="shared" si="251"/>
        <v>0</v>
      </c>
      <c r="CV91" s="12">
        <f t="shared" si="252"/>
        <v>0</v>
      </c>
      <c r="CW91" s="29">
        <f t="shared" si="29"/>
        <v>240953.48139726004</v>
      </c>
      <c r="CX91" s="9"/>
      <c r="CY91" s="9"/>
      <c r="CZ91" s="9"/>
      <c r="DA91" s="9"/>
      <c r="DB91" s="9"/>
      <c r="DC91" s="30"/>
      <c r="DD91" s="30"/>
    </row>
    <row r="92" spans="2:108" ht="15.75" customHeight="1" x14ac:dyDescent="0.3">
      <c r="B92" s="464"/>
      <c r="C92" s="7" t="s">
        <v>16</v>
      </c>
      <c r="D92" s="7" t="str">
        <f t="shared" si="288"/>
        <v>EP2</v>
      </c>
      <c r="E92" s="7">
        <v>2</v>
      </c>
      <c r="F92" s="8">
        <f t="shared" ref="F92:F109" si="296">F91*1.039</f>
        <v>4734.6398799999997</v>
      </c>
      <c r="G92" s="12">
        <f t="shared" si="289"/>
        <v>5208.1038680000001</v>
      </c>
      <c r="H92" s="12">
        <f t="shared" si="290"/>
        <v>5444.835861999999</v>
      </c>
      <c r="I92" s="12">
        <f t="shared" si="291"/>
        <v>5681.5678559999997</v>
      </c>
      <c r="J92" s="12">
        <f t="shared" si="292"/>
        <v>5918.2998499999994</v>
      </c>
      <c r="K92" s="12">
        <f t="shared" si="6"/>
        <v>6155.0318440000001</v>
      </c>
      <c r="L92" s="12">
        <f t="shared" si="7"/>
        <v>7196.6526175999998</v>
      </c>
      <c r="M92" s="12">
        <f t="shared" si="8"/>
        <v>8285.6197899999988</v>
      </c>
      <c r="O92" s="8">
        <f>O91*$C$7</f>
        <v>5822.1085388779811</v>
      </c>
      <c r="P92" s="23">
        <f t="shared" si="9"/>
        <v>0.22968350000000037</v>
      </c>
      <c r="Q92" s="12">
        <f t="shared" si="253"/>
        <v>6404.3193927657794</v>
      </c>
      <c r="R92" s="12">
        <f t="shared" si="253"/>
        <v>6695.4248197096776</v>
      </c>
      <c r="S92" s="12">
        <f t="shared" si="253"/>
        <v>6986.5302466535768</v>
      </c>
      <c r="T92" s="12">
        <f t="shared" si="253"/>
        <v>7277.6356735974769</v>
      </c>
      <c r="U92" s="12">
        <f t="shared" si="253"/>
        <v>7568.741100541376</v>
      </c>
      <c r="V92" s="12">
        <f t="shared" si="253"/>
        <v>8849.6049790945308</v>
      </c>
      <c r="W92" s="12">
        <f t="shared" si="253"/>
        <v>10188.689943036467</v>
      </c>
      <c r="Y92" s="7">
        <f>SUMIF('BD Qtde Servidores Ativos'!$D:$D,$D:$D,'BD Qtde Servidores Ativos'!E:E)</f>
        <v>51</v>
      </c>
      <c r="Z92" s="7">
        <f>SUMIF('BD Qtde Servidores Ativos'!$D:$D,$D:$D,'BD Qtde Servidores Ativos'!F:F)</f>
        <v>0</v>
      </c>
      <c r="AA92" s="7">
        <f>SUMIF('BD Qtde Servidores Ativos'!$D:$D,$D:$D,'BD Qtde Servidores Ativos'!G:G)</f>
        <v>0</v>
      </c>
      <c r="AB92" s="7">
        <f>SUMIF('BD Qtde Servidores Ativos'!$D:$D,$D:$D,'BD Qtde Servidores Ativos'!H:H)</f>
        <v>0</v>
      </c>
      <c r="AC92" s="7">
        <f>SUMIF('BD Qtde Servidores Ativos'!$D:$D,$D:$D,'BD Qtde Servidores Ativos'!I:I)</f>
        <v>0</v>
      </c>
      <c r="AD92" s="7">
        <f>SUMIF('BD Qtde Servidores Ativos'!$D:$D,$D:$D,'BD Qtde Servidores Ativos'!J:J)</f>
        <v>123</v>
      </c>
      <c r="AE92" s="7">
        <f>SUMIF('BD Qtde Servidores Ativos'!$D:$D,$D:$D,'BD Qtde Servidores Ativos'!K:K)</f>
        <v>69</v>
      </c>
      <c r="AF92" s="7">
        <f>SUMIF('BD Qtde Servidores Ativos'!$D:$D,$D:$D,'BD Qtde Servidores Ativos'!L:L)</f>
        <v>31</v>
      </c>
      <c r="AG92" s="24">
        <f t="shared" si="12"/>
        <v>274</v>
      </c>
      <c r="AH92" s="25"/>
      <c r="AI92" s="25"/>
      <c r="AJ92" s="7">
        <f>SUMIF('BD Qtde Servidores Aposentados '!$D:$D,$D:$D,'BD Qtde Servidores Aposentados '!E:E)</f>
        <v>36</v>
      </c>
      <c r="AK92" s="7">
        <f>SUMIF('BD Qtde Servidores Aposentados '!$D:$D,$D:$D,'BD Qtde Servidores Aposentados '!F:F)</f>
        <v>1</v>
      </c>
      <c r="AL92" s="7">
        <f>SUMIF('BD Qtde Servidores Aposentados '!$D:$D,$D:$D,'BD Qtde Servidores Aposentados '!G:G)</f>
        <v>0</v>
      </c>
      <c r="AM92" s="7">
        <f>SUMIF('BD Qtde Servidores Aposentados '!$D:$D,$D:$D,'BD Qtde Servidores Aposentados '!H:H)</f>
        <v>0</v>
      </c>
      <c r="AN92" s="7">
        <f>SUMIF('BD Qtde Servidores Aposentados '!$D:$D,$D:$D,'BD Qtde Servidores Aposentados '!I:I)</f>
        <v>0</v>
      </c>
      <c r="AO92" s="7">
        <f>SUMIF('BD Qtde Servidores Aposentados '!$D:$D,$D:$D,'BD Qtde Servidores Aposentados '!J:J)</f>
        <v>8</v>
      </c>
      <c r="AP92" s="7">
        <f>SUMIF('BD Qtde Servidores Aposentados '!$D:$D,$D:$D,'BD Qtde Servidores Aposentados '!K:K)</f>
        <v>3</v>
      </c>
      <c r="AQ92" s="7">
        <f>SUMIF('BD Qtde Servidores Aposentados '!$D:$D,$D:$D,'BD Qtde Servidores Aposentados '!L:L)</f>
        <v>0</v>
      </c>
      <c r="AR92" s="24">
        <f t="shared" si="13"/>
        <v>48</v>
      </c>
      <c r="AS92" s="26"/>
      <c r="AT92" s="26"/>
      <c r="AU92" s="27">
        <f t="shared" ref="AU92:BB92" si="297">Y92*F92</f>
        <v>241466.63387999998</v>
      </c>
      <c r="AV92" s="27">
        <f t="shared" si="297"/>
        <v>0</v>
      </c>
      <c r="AW92" s="27">
        <f t="shared" si="297"/>
        <v>0</v>
      </c>
      <c r="AX92" s="27">
        <f t="shared" si="297"/>
        <v>0</v>
      </c>
      <c r="AY92" s="27">
        <f t="shared" si="297"/>
        <v>0</v>
      </c>
      <c r="AZ92" s="27">
        <f t="shared" si="297"/>
        <v>757068.91681199998</v>
      </c>
      <c r="BA92" s="27">
        <f t="shared" si="297"/>
        <v>496569.03061439999</v>
      </c>
      <c r="BB92" s="27">
        <f t="shared" si="297"/>
        <v>256854.21348999997</v>
      </c>
      <c r="BC92" s="28">
        <f t="shared" si="15"/>
        <v>1751958.7947964</v>
      </c>
      <c r="BF92" s="26"/>
      <c r="BG92" s="27">
        <f t="shared" ref="BG92:BN92" si="298">F92*AJ92</f>
        <v>170447.03568</v>
      </c>
      <c r="BH92" s="27">
        <f t="shared" si="298"/>
        <v>5208.1038680000001</v>
      </c>
      <c r="BI92" s="27">
        <f t="shared" si="298"/>
        <v>0</v>
      </c>
      <c r="BJ92" s="27">
        <f t="shared" si="298"/>
        <v>0</v>
      </c>
      <c r="BK92" s="27">
        <f t="shared" si="298"/>
        <v>0</v>
      </c>
      <c r="BL92" s="27">
        <f t="shared" si="298"/>
        <v>49240.254752000001</v>
      </c>
      <c r="BM92" s="27">
        <f t="shared" si="298"/>
        <v>21589.957852799998</v>
      </c>
      <c r="BN92" s="27">
        <f t="shared" si="298"/>
        <v>0</v>
      </c>
      <c r="BO92" s="28">
        <f t="shared" si="17"/>
        <v>246485.35215280001</v>
      </c>
      <c r="BS92" s="12">
        <f t="shared" si="33"/>
        <v>296927.53548277705</v>
      </c>
      <c r="BT92" s="12">
        <f t="shared" ref="BT92:BZ92" si="299">Z92*Q92</f>
        <v>0</v>
      </c>
      <c r="BU92" s="12">
        <f t="shared" si="299"/>
        <v>0</v>
      </c>
      <c r="BV92" s="12">
        <f t="shared" si="299"/>
        <v>0</v>
      </c>
      <c r="BW92" s="12">
        <f t="shared" si="299"/>
        <v>0</v>
      </c>
      <c r="BX92" s="12">
        <f t="shared" si="299"/>
        <v>930955.1553665892</v>
      </c>
      <c r="BY92" s="12">
        <f t="shared" si="299"/>
        <v>610622.74355752266</v>
      </c>
      <c r="BZ92" s="12">
        <f t="shared" si="299"/>
        <v>315849.38823413046</v>
      </c>
      <c r="CA92" s="29">
        <f t="shared" si="19"/>
        <v>2154354.8226410192</v>
      </c>
      <c r="CB92" s="184">
        <f t="shared" si="257"/>
        <v>84019.838082999748</v>
      </c>
      <c r="CC92" s="9"/>
      <c r="CD92" s="12">
        <v>0</v>
      </c>
      <c r="CE92" s="12">
        <f>(Z92*'Quadro Resumo'!$L$9)*($O$109*15%)</f>
        <v>0</v>
      </c>
      <c r="CF92" s="12">
        <f>(AA92*'Quadro Resumo'!$L$9)*($O$109*10%)</f>
        <v>0</v>
      </c>
      <c r="CG92" s="12">
        <f>(AB92*'Quadro Resumo'!$L$9)*($O$109*5%)</f>
        <v>0</v>
      </c>
      <c r="CH92" s="12">
        <f>(AC92*'Quadro Resumo'!$L$9)*($O$109*5%)</f>
        <v>0</v>
      </c>
      <c r="CI92" s="12">
        <f>(AD92*'Quadro Resumo'!$L$9)*(O92*22%)</f>
        <v>31509.251412407637</v>
      </c>
      <c r="CJ92" s="12">
        <f>(AE92*'Quadro Resumo'!$L$9)*(O92*23%)</f>
        <v>18479.372502398714</v>
      </c>
      <c r="CK92" s="12">
        <v>0</v>
      </c>
      <c r="CL92" s="29">
        <f t="shared" si="20"/>
        <v>49988.623914806347</v>
      </c>
      <c r="CM92" s="9"/>
      <c r="CN92" s="9"/>
      <c r="CO92" s="12">
        <f t="shared" si="21"/>
        <v>209595.90739960733</v>
      </c>
      <c r="CP92" s="12">
        <f t="shared" si="246"/>
        <v>6404.3193927657794</v>
      </c>
      <c r="CQ92" s="12">
        <f t="shared" si="247"/>
        <v>0</v>
      </c>
      <c r="CR92" s="12">
        <f t="shared" si="248"/>
        <v>0</v>
      </c>
      <c r="CS92" s="12">
        <f t="shared" si="249"/>
        <v>0</v>
      </c>
      <c r="CT92" s="12">
        <f t="shared" si="250"/>
        <v>60549.928804331008</v>
      </c>
      <c r="CU92" s="12">
        <f t="shared" si="251"/>
        <v>26548.814937283591</v>
      </c>
      <c r="CV92" s="12">
        <f t="shared" si="252"/>
        <v>0</v>
      </c>
      <c r="CW92" s="29">
        <f t="shared" si="29"/>
        <v>303098.97053398768</v>
      </c>
      <c r="CX92" s="9"/>
      <c r="CY92" s="9"/>
      <c r="CZ92" s="9"/>
      <c r="DA92" s="9"/>
      <c r="DB92" s="9"/>
      <c r="DC92" s="30"/>
      <c r="DD92" s="30"/>
    </row>
    <row r="93" spans="2:108" ht="15.75" customHeight="1" x14ac:dyDescent="0.3">
      <c r="B93" s="464"/>
      <c r="C93" s="7" t="s">
        <v>16</v>
      </c>
      <c r="D93" s="7" t="str">
        <f t="shared" si="288"/>
        <v>EP3</v>
      </c>
      <c r="E93" s="7">
        <v>3</v>
      </c>
      <c r="F93" s="8">
        <f t="shared" si="296"/>
        <v>4919.2908353199991</v>
      </c>
      <c r="G93" s="12">
        <f t="shared" si="289"/>
        <v>5411.2199188519999</v>
      </c>
      <c r="H93" s="12">
        <f t="shared" si="290"/>
        <v>5657.1844606179984</v>
      </c>
      <c r="I93" s="12">
        <f t="shared" si="291"/>
        <v>5903.1490023839988</v>
      </c>
      <c r="J93" s="12">
        <f t="shared" si="292"/>
        <v>6149.1135441499991</v>
      </c>
      <c r="K93" s="12">
        <f t="shared" si="6"/>
        <v>6395.0780859159995</v>
      </c>
      <c r="L93" s="12">
        <f t="shared" si="7"/>
        <v>7477.3220696863991</v>
      </c>
      <c r="M93" s="12">
        <f t="shared" si="8"/>
        <v>8608.7589618099992</v>
      </c>
      <c r="O93" s="8">
        <f>O92*$C$7</f>
        <v>6049.1707718942216</v>
      </c>
      <c r="P93" s="23">
        <f t="shared" si="9"/>
        <v>0.22968350000000037</v>
      </c>
      <c r="Q93" s="12">
        <f t="shared" si="253"/>
        <v>6654.087849083644</v>
      </c>
      <c r="R93" s="12">
        <f t="shared" si="253"/>
        <v>6956.5463876783542</v>
      </c>
      <c r="S93" s="12">
        <f t="shared" si="253"/>
        <v>7259.0049262730654</v>
      </c>
      <c r="T93" s="12">
        <f t="shared" si="253"/>
        <v>7561.4634648677766</v>
      </c>
      <c r="U93" s="12">
        <f t="shared" si="253"/>
        <v>7863.9220034624886</v>
      </c>
      <c r="V93" s="12">
        <f t="shared" si="253"/>
        <v>9194.7395732792174</v>
      </c>
      <c r="W93" s="12">
        <f t="shared" si="253"/>
        <v>10586.048850814888</v>
      </c>
      <c r="Y93" s="7">
        <f>SUMIF('BD Qtde Servidores Ativos'!$D:$D,$D:$D,'BD Qtde Servidores Ativos'!E:E)</f>
        <v>91</v>
      </c>
      <c r="Z93" s="7">
        <f>SUMIF('BD Qtde Servidores Ativos'!$D:$D,$D:$D,'BD Qtde Servidores Ativos'!F:F)</f>
        <v>0</v>
      </c>
      <c r="AA93" s="7">
        <f>SUMIF('BD Qtde Servidores Ativos'!$D:$D,$D:$D,'BD Qtde Servidores Ativos'!G:G)</f>
        <v>0</v>
      </c>
      <c r="AB93" s="7">
        <f>SUMIF('BD Qtde Servidores Ativos'!$D:$D,$D:$D,'BD Qtde Servidores Ativos'!H:H)</f>
        <v>0</v>
      </c>
      <c r="AC93" s="7">
        <f>SUMIF('BD Qtde Servidores Ativos'!$D:$D,$D:$D,'BD Qtde Servidores Ativos'!I:I)</f>
        <v>0</v>
      </c>
      <c r="AD93" s="7">
        <f>SUMIF('BD Qtde Servidores Ativos'!$D:$D,$D:$D,'BD Qtde Servidores Ativos'!J:J)</f>
        <v>698</v>
      </c>
      <c r="AE93" s="7">
        <f>SUMIF('BD Qtde Servidores Ativos'!$D:$D,$D:$D,'BD Qtde Servidores Ativos'!K:K)</f>
        <v>297</v>
      </c>
      <c r="AF93" s="7">
        <f>SUMIF('BD Qtde Servidores Ativos'!$D:$D,$D:$D,'BD Qtde Servidores Ativos'!L:L)</f>
        <v>109</v>
      </c>
      <c r="AG93" s="24">
        <f t="shared" si="12"/>
        <v>1195</v>
      </c>
      <c r="AH93" s="25"/>
      <c r="AI93" s="25"/>
      <c r="AJ93" s="7">
        <f>SUMIF('BD Qtde Servidores Aposentados '!$D:$D,$D:$D,'BD Qtde Servidores Aposentados '!E:E)</f>
        <v>59</v>
      </c>
      <c r="AK93" s="7">
        <f>SUMIF('BD Qtde Servidores Aposentados '!$D:$D,$D:$D,'BD Qtde Servidores Aposentados '!F:F)</f>
        <v>0</v>
      </c>
      <c r="AL93" s="7">
        <f>SUMIF('BD Qtde Servidores Aposentados '!$D:$D,$D:$D,'BD Qtde Servidores Aposentados '!G:G)</f>
        <v>0</v>
      </c>
      <c r="AM93" s="7">
        <f>SUMIF('BD Qtde Servidores Aposentados '!$D:$D,$D:$D,'BD Qtde Servidores Aposentados '!H:H)</f>
        <v>0</v>
      </c>
      <c r="AN93" s="7">
        <f>SUMIF('BD Qtde Servidores Aposentados '!$D:$D,$D:$D,'BD Qtde Servidores Aposentados '!I:I)</f>
        <v>0</v>
      </c>
      <c r="AO93" s="7">
        <f>SUMIF('BD Qtde Servidores Aposentados '!$D:$D,$D:$D,'BD Qtde Servidores Aposentados '!J:J)</f>
        <v>7</v>
      </c>
      <c r="AP93" s="7">
        <f>SUMIF('BD Qtde Servidores Aposentados '!$D:$D,$D:$D,'BD Qtde Servidores Aposentados '!K:K)</f>
        <v>2</v>
      </c>
      <c r="AQ93" s="7">
        <f>SUMIF('BD Qtde Servidores Aposentados '!$D:$D,$D:$D,'BD Qtde Servidores Aposentados '!L:L)</f>
        <v>0</v>
      </c>
      <c r="AR93" s="24">
        <f t="shared" si="13"/>
        <v>68</v>
      </c>
      <c r="AS93" s="26"/>
      <c r="AT93" s="26"/>
      <c r="AU93" s="27">
        <f t="shared" ref="AU93:BB93" si="300">Y93*F93</f>
        <v>447655.46601411991</v>
      </c>
      <c r="AV93" s="27">
        <f t="shared" si="300"/>
        <v>0</v>
      </c>
      <c r="AW93" s="27">
        <f t="shared" si="300"/>
        <v>0</v>
      </c>
      <c r="AX93" s="27">
        <f t="shared" si="300"/>
        <v>0</v>
      </c>
      <c r="AY93" s="27">
        <f t="shared" si="300"/>
        <v>0</v>
      </c>
      <c r="AZ93" s="27">
        <f t="shared" si="300"/>
        <v>4463764.5039693676</v>
      </c>
      <c r="BA93" s="27">
        <f t="shared" si="300"/>
        <v>2220764.6546968604</v>
      </c>
      <c r="BB93" s="27">
        <f t="shared" si="300"/>
        <v>938354.72683728987</v>
      </c>
      <c r="BC93" s="28">
        <f t="shared" si="15"/>
        <v>8070539.3515176373</v>
      </c>
      <c r="BF93" s="26"/>
      <c r="BG93" s="27">
        <f t="shared" ref="BG93:BN93" si="301">F93*AJ93</f>
        <v>290238.15928387997</v>
      </c>
      <c r="BH93" s="27">
        <f t="shared" si="301"/>
        <v>0</v>
      </c>
      <c r="BI93" s="27">
        <f t="shared" si="301"/>
        <v>0</v>
      </c>
      <c r="BJ93" s="27">
        <f t="shared" si="301"/>
        <v>0</v>
      </c>
      <c r="BK93" s="27">
        <f t="shared" si="301"/>
        <v>0</v>
      </c>
      <c r="BL93" s="27">
        <f t="shared" si="301"/>
        <v>44765.546601411996</v>
      </c>
      <c r="BM93" s="27">
        <f t="shared" si="301"/>
        <v>14954.644139372798</v>
      </c>
      <c r="BN93" s="27">
        <f t="shared" si="301"/>
        <v>0</v>
      </c>
      <c r="BO93" s="28">
        <f t="shared" si="17"/>
        <v>349958.35002466477</v>
      </c>
      <c r="BS93" s="12">
        <f t="shared" si="33"/>
        <v>550474.54024237418</v>
      </c>
      <c r="BT93" s="12">
        <f t="shared" ref="BT93:BZ93" si="302">Z93*Q93</f>
        <v>0</v>
      </c>
      <c r="BU93" s="12">
        <f t="shared" si="302"/>
        <v>0</v>
      </c>
      <c r="BV93" s="12">
        <f t="shared" si="302"/>
        <v>0</v>
      </c>
      <c r="BW93" s="12">
        <f t="shared" si="302"/>
        <v>0</v>
      </c>
      <c r="BX93" s="12">
        <f t="shared" si="302"/>
        <v>5489017.5584168173</v>
      </c>
      <c r="BY93" s="12">
        <f t="shared" si="302"/>
        <v>2730837.6532639274</v>
      </c>
      <c r="BZ93" s="12">
        <f t="shared" si="302"/>
        <v>1153879.3247388229</v>
      </c>
      <c r="CA93" s="29">
        <f t="shared" si="19"/>
        <v>9924209.0766619407</v>
      </c>
      <c r="CB93" s="184">
        <f t="shared" si="257"/>
        <v>387044.15398981568</v>
      </c>
      <c r="CC93" s="9"/>
      <c r="CD93" s="12">
        <v>0</v>
      </c>
      <c r="CE93" s="12">
        <f>(Z93*'Quadro Resumo'!$L$9)*($O$109*15%)</f>
        <v>0</v>
      </c>
      <c r="CF93" s="12">
        <f>(AA93*'Quadro Resumo'!$L$9)*($O$109*10%)</f>
        <v>0</v>
      </c>
      <c r="CG93" s="12">
        <f>(AB93*'Quadro Resumo'!$L$9)*($O$109*5%)</f>
        <v>0</v>
      </c>
      <c r="CH93" s="12">
        <f>(AC93*'Quadro Resumo'!$L$9)*($O$109*5%)</f>
        <v>0</v>
      </c>
      <c r="CI93" s="12">
        <f>(AD93*'Quadro Resumo'!$L$9)*(O93*22%)</f>
        <v>185782.13274641533</v>
      </c>
      <c r="CJ93" s="12">
        <f>(AE93*'Quadro Resumo'!$L$9)*(O93*23%)</f>
        <v>82643.771085618864</v>
      </c>
      <c r="CK93" s="12">
        <v>0</v>
      </c>
      <c r="CL93" s="29">
        <f t="shared" si="20"/>
        <v>268425.90383203421</v>
      </c>
      <c r="CM93" s="9"/>
      <c r="CN93" s="9"/>
      <c r="CO93" s="12">
        <f t="shared" si="21"/>
        <v>356901.07554175908</v>
      </c>
      <c r="CP93" s="12">
        <f t="shared" si="246"/>
        <v>0</v>
      </c>
      <c r="CQ93" s="12">
        <f t="shared" si="247"/>
        <v>0</v>
      </c>
      <c r="CR93" s="12">
        <f t="shared" si="248"/>
        <v>0</v>
      </c>
      <c r="CS93" s="12">
        <f t="shared" si="249"/>
        <v>0</v>
      </c>
      <c r="CT93" s="12">
        <f t="shared" si="250"/>
        <v>55047.454024237421</v>
      </c>
      <c r="CU93" s="12">
        <f t="shared" si="251"/>
        <v>18389.479146558435</v>
      </c>
      <c r="CV93" s="12">
        <f t="shared" si="252"/>
        <v>0</v>
      </c>
      <c r="CW93" s="29">
        <f t="shared" si="29"/>
        <v>430338.00871255493</v>
      </c>
      <c r="CX93" s="9"/>
      <c r="CY93" s="9"/>
      <c r="CZ93" s="9"/>
      <c r="DA93" s="9"/>
      <c r="DB93" s="9"/>
      <c r="DC93" s="30"/>
      <c r="DD93" s="30"/>
    </row>
    <row r="94" spans="2:108" ht="15.75" customHeight="1" x14ac:dyDescent="0.3">
      <c r="B94" s="464"/>
      <c r="C94" s="7" t="s">
        <v>16</v>
      </c>
      <c r="D94" s="7" t="str">
        <f t="shared" si="288"/>
        <v>EP4</v>
      </c>
      <c r="E94" s="7">
        <v>4</v>
      </c>
      <c r="F94" s="8">
        <f t="shared" si="296"/>
        <v>5111.1431778974784</v>
      </c>
      <c r="G94" s="12">
        <f t="shared" si="289"/>
        <v>5622.2574956872268</v>
      </c>
      <c r="H94" s="12">
        <f t="shared" si="290"/>
        <v>5877.8146545821</v>
      </c>
      <c r="I94" s="12">
        <f t="shared" si="291"/>
        <v>6133.3718134769742</v>
      </c>
      <c r="J94" s="12">
        <f t="shared" si="292"/>
        <v>6388.9289723718484</v>
      </c>
      <c r="K94" s="12">
        <f t="shared" si="6"/>
        <v>6644.4861312667217</v>
      </c>
      <c r="L94" s="12">
        <f t="shared" si="7"/>
        <v>7768.9376304041671</v>
      </c>
      <c r="M94" s="12">
        <f t="shared" si="8"/>
        <v>8944.5005613205867</v>
      </c>
      <c r="O94" s="8">
        <f>O93*$C$7</f>
        <v>6285.088431998096</v>
      </c>
      <c r="P94" s="23">
        <f t="shared" si="9"/>
        <v>0.22968350000000037</v>
      </c>
      <c r="Q94" s="12">
        <f t="shared" si="253"/>
        <v>6913.5972751979061</v>
      </c>
      <c r="R94" s="12">
        <f t="shared" si="253"/>
        <v>7227.8516967978094</v>
      </c>
      <c r="S94" s="12">
        <f t="shared" si="253"/>
        <v>7542.1061183977145</v>
      </c>
      <c r="T94" s="12">
        <f t="shared" si="253"/>
        <v>7856.3605399976204</v>
      </c>
      <c r="U94" s="12">
        <f t="shared" si="253"/>
        <v>8170.6149615975255</v>
      </c>
      <c r="V94" s="12">
        <f t="shared" si="253"/>
        <v>9553.3344166371062</v>
      </c>
      <c r="W94" s="12">
        <f t="shared" si="253"/>
        <v>10998.904755996668</v>
      </c>
      <c r="Y94" s="7">
        <f>SUMIF('BD Qtde Servidores Ativos'!$D:$D,$D:$D,'BD Qtde Servidores Ativos'!E:E)</f>
        <v>79</v>
      </c>
      <c r="Z94" s="7">
        <f>SUMIF('BD Qtde Servidores Ativos'!$D:$D,$D:$D,'BD Qtde Servidores Ativos'!F:F)</f>
        <v>0</v>
      </c>
      <c r="AA94" s="7">
        <f>SUMIF('BD Qtde Servidores Ativos'!$D:$D,$D:$D,'BD Qtde Servidores Ativos'!G:G)</f>
        <v>0</v>
      </c>
      <c r="AB94" s="7">
        <f>SUMIF('BD Qtde Servidores Ativos'!$D:$D,$D:$D,'BD Qtde Servidores Ativos'!H:H)</f>
        <v>0</v>
      </c>
      <c r="AC94" s="7">
        <f>SUMIF('BD Qtde Servidores Ativos'!$D:$D,$D:$D,'BD Qtde Servidores Ativos'!I:I)</f>
        <v>0</v>
      </c>
      <c r="AD94" s="7">
        <f>SUMIF('BD Qtde Servidores Ativos'!$D:$D,$D:$D,'BD Qtde Servidores Ativos'!J:J)</f>
        <v>262</v>
      </c>
      <c r="AE94" s="7">
        <f>SUMIF('BD Qtde Servidores Ativos'!$D:$D,$D:$D,'BD Qtde Servidores Ativos'!K:K)</f>
        <v>164</v>
      </c>
      <c r="AF94" s="7">
        <f>SUMIF('BD Qtde Servidores Ativos'!$D:$D,$D:$D,'BD Qtde Servidores Ativos'!L:L)</f>
        <v>57</v>
      </c>
      <c r="AG94" s="24">
        <f t="shared" si="12"/>
        <v>562</v>
      </c>
      <c r="AH94" s="25"/>
      <c r="AI94" s="25"/>
      <c r="AJ94" s="7">
        <f>SUMIF('BD Qtde Servidores Aposentados '!$D:$D,$D:$D,'BD Qtde Servidores Aposentados '!E:E)</f>
        <v>82</v>
      </c>
      <c r="AK94" s="7">
        <f>SUMIF('BD Qtde Servidores Aposentados '!$D:$D,$D:$D,'BD Qtde Servidores Aposentados '!F:F)</f>
        <v>1</v>
      </c>
      <c r="AL94" s="7">
        <f>SUMIF('BD Qtde Servidores Aposentados '!$D:$D,$D:$D,'BD Qtde Servidores Aposentados '!G:G)</f>
        <v>0</v>
      </c>
      <c r="AM94" s="7">
        <f>SUMIF('BD Qtde Servidores Aposentados '!$D:$D,$D:$D,'BD Qtde Servidores Aposentados '!H:H)</f>
        <v>1</v>
      </c>
      <c r="AN94" s="7">
        <f>SUMIF('BD Qtde Servidores Aposentados '!$D:$D,$D:$D,'BD Qtde Servidores Aposentados '!I:I)</f>
        <v>0</v>
      </c>
      <c r="AO94" s="7">
        <f>SUMIF('BD Qtde Servidores Aposentados '!$D:$D,$D:$D,'BD Qtde Servidores Aposentados '!J:J)</f>
        <v>19</v>
      </c>
      <c r="AP94" s="7">
        <f>SUMIF('BD Qtde Servidores Aposentados '!$D:$D,$D:$D,'BD Qtde Servidores Aposentados '!K:K)</f>
        <v>3</v>
      </c>
      <c r="AQ94" s="7">
        <f>SUMIF('BD Qtde Servidores Aposentados '!$D:$D,$D:$D,'BD Qtde Servidores Aposentados '!L:L)</f>
        <v>2</v>
      </c>
      <c r="AR94" s="24">
        <f t="shared" si="13"/>
        <v>108</v>
      </c>
      <c r="AS94" s="26"/>
      <c r="AT94" s="26"/>
      <c r="AU94" s="27">
        <f t="shared" ref="AU94:BB94" si="303">Y94*F94</f>
        <v>403780.3110539008</v>
      </c>
      <c r="AV94" s="27">
        <f t="shared" si="303"/>
        <v>0</v>
      </c>
      <c r="AW94" s="27">
        <f t="shared" si="303"/>
        <v>0</v>
      </c>
      <c r="AX94" s="27">
        <f t="shared" si="303"/>
        <v>0</v>
      </c>
      <c r="AY94" s="27">
        <f t="shared" si="303"/>
        <v>0</v>
      </c>
      <c r="AZ94" s="27">
        <f t="shared" si="303"/>
        <v>1740855.3663918811</v>
      </c>
      <c r="BA94" s="27">
        <f t="shared" si="303"/>
        <v>1274105.7713862834</v>
      </c>
      <c r="BB94" s="27">
        <f t="shared" si="303"/>
        <v>509836.53199527343</v>
      </c>
      <c r="BC94" s="28">
        <f t="shared" si="15"/>
        <v>3928577.980827339</v>
      </c>
      <c r="BF94" s="26"/>
      <c r="BG94" s="27">
        <f t="shared" ref="BG94:BN94" si="304">F94*AJ94</f>
        <v>419113.74058759323</v>
      </c>
      <c r="BH94" s="27">
        <f t="shared" si="304"/>
        <v>5622.2574956872268</v>
      </c>
      <c r="BI94" s="27">
        <f t="shared" si="304"/>
        <v>0</v>
      </c>
      <c r="BJ94" s="27">
        <f t="shared" si="304"/>
        <v>6133.3718134769742</v>
      </c>
      <c r="BK94" s="27">
        <f t="shared" si="304"/>
        <v>0</v>
      </c>
      <c r="BL94" s="27">
        <f t="shared" si="304"/>
        <v>126245.23649406771</v>
      </c>
      <c r="BM94" s="27">
        <f t="shared" si="304"/>
        <v>23306.812891212503</v>
      </c>
      <c r="BN94" s="27">
        <f t="shared" si="304"/>
        <v>17889.001122641173</v>
      </c>
      <c r="BO94" s="28">
        <f t="shared" si="17"/>
        <v>598310.42040467879</v>
      </c>
      <c r="BS94" s="12">
        <f t="shared" si="33"/>
        <v>496521.98612784961</v>
      </c>
      <c r="BT94" s="12">
        <f t="shared" ref="BT94:BZ94" si="305">Z94*Q94</f>
        <v>0</v>
      </c>
      <c r="BU94" s="12">
        <f t="shared" si="305"/>
        <v>0</v>
      </c>
      <c r="BV94" s="12">
        <f t="shared" si="305"/>
        <v>0</v>
      </c>
      <c r="BW94" s="12">
        <f t="shared" si="305"/>
        <v>0</v>
      </c>
      <c r="BX94" s="12">
        <f t="shared" si="305"/>
        <v>2140701.1199385519</v>
      </c>
      <c r="BY94" s="12">
        <f t="shared" si="305"/>
        <v>1566746.8443284854</v>
      </c>
      <c r="BZ94" s="12">
        <f t="shared" si="305"/>
        <v>626937.57109181001</v>
      </c>
      <c r="CA94" s="29">
        <f t="shared" si="19"/>
        <v>4830907.5214866977</v>
      </c>
      <c r="CB94" s="184">
        <f t="shared" si="257"/>
        <v>188405.39333798122</v>
      </c>
      <c r="CC94" s="9"/>
      <c r="CD94" s="12">
        <v>0</v>
      </c>
      <c r="CE94" s="12">
        <f>(Z94*'Quadro Resumo'!$L$9)*($O$109*15%)</f>
        <v>0</v>
      </c>
      <c r="CF94" s="12">
        <f>(AA94*'Quadro Resumo'!$L$9)*($O$109*10%)</f>
        <v>0</v>
      </c>
      <c r="CG94" s="12">
        <f>(AB94*'Quadro Resumo'!$L$9)*($O$109*5%)</f>
        <v>0</v>
      </c>
      <c r="CH94" s="12">
        <f>(AC94*'Quadro Resumo'!$L$9)*($O$109*5%)</f>
        <v>0</v>
      </c>
      <c r="CI94" s="12">
        <f>(AD94*'Quadro Resumo'!$L$9)*(O94*22%)</f>
        <v>72454.499444074056</v>
      </c>
      <c r="CJ94" s="12">
        <f>(AE94*'Quadro Resumo'!$L$9)*(O94*23%)</f>
        <v>47414.707130993651</v>
      </c>
      <c r="CK94" s="12">
        <v>0</v>
      </c>
      <c r="CL94" s="29">
        <f t="shared" si="20"/>
        <v>119869.20657506771</v>
      </c>
      <c r="CM94" s="9"/>
      <c r="CN94" s="9"/>
      <c r="CO94" s="12">
        <f t="shared" si="21"/>
        <v>515377.25142384385</v>
      </c>
      <c r="CP94" s="12">
        <f t="shared" si="246"/>
        <v>6913.5972751979061</v>
      </c>
      <c r="CQ94" s="12">
        <f t="shared" si="247"/>
        <v>0</v>
      </c>
      <c r="CR94" s="12">
        <f t="shared" si="248"/>
        <v>7542.1061183977145</v>
      </c>
      <c r="CS94" s="12">
        <f t="shared" si="249"/>
        <v>0</v>
      </c>
      <c r="CT94" s="12">
        <f t="shared" si="250"/>
        <v>155241.684270353</v>
      </c>
      <c r="CU94" s="12">
        <f t="shared" si="251"/>
        <v>28660.003249911319</v>
      </c>
      <c r="CV94" s="12">
        <f t="shared" si="252"/>
        <v>21997.809511993335</v>
      </c>
      <c r="CW94" s="29">
        <f t="shared" si="29"/>
        <v>735732.45184969716</v>
      </c>
      <c r="CX94" s="9"/>
      <c r="CY94" s="9"/>
      <c r="CZ94" s="9"/>
      <c r="DA94" s="9"/>
      <c r="DB94" s="9"/>
      <c r="DC94" s="30"/>
      <c r="DD94" s="30"/>
    </row>
    <row r="95" spans="2:108" ht="15.75" customHeight="1" x14ac:dyDescent="0.3">
      <c r="B95" s="464"/>
      <c r="C95" s="7" t="s">
        <v>16</v>
      </c>
      <c r="D95" s="7" t="str">
        <f t="shared" si="288"/>
        <v>EP5</v>
      </c>
      <c r="E95" s="7">
        <v>5</v>
      </c>
      <c r="F95" s="8">
        <f t="shared" si="296"/>
        <v>5310.4777618354792</v>
      </c>
      <c r="G95" s="12">
        <f t="shared" si="289"/>
        <v>5841.5255380190274</v>
      </c>
      <c r="H95" s="12">
        <f t="shared" si="290"/>
        <v>6107.0494261108006</v>
      </c>
      <c r="I95" s="12">
        <f t="shared" si="291"/>
        <v>6372.5733142025747</v>
      </c>
      <c r="J95" s="12">
        <f t="shared" si="292"/>
        <v>6638.0972022943488</v>
      </c>
      <c r="K95" s="12">
        <f t="shared" si="6"/>
        <v>6903.6210903861229</v>
      </c>
      <c r="L95" s="12">
        <f t="shared" si="7"/>
        <v>8071.9261979899284</v>
      </c>
      <c r="M95" s="12">
        <f t="shared" si="8"/>
        <v>9293.3360832120889</v>
      </c>
      <c r="O95" s="8">
        <f t="shared" ref="O95:O109" si="306">O94*$C$7</f>
        <v>6530.2068808460208</v>
      </c>
      <c r="P95" s="23">
        <f t="shared" si="9"/>
        <v>0.22968350000000037</v>
      </c>
      <c r="Q95" s="12">
        <f t="shared" si="253"/>
        <v>7183.2275689306234</v>
      </c>
      <c r="R95" s="12">
        <f t="shared" si="253"/>
        <v>7509.7379129729234</v>
      </c>
      <c r="S95" s="12">
        <f t="shared" si="253"/>
        <v>7836.2482570152242</v>
      </c>
      <c r="T95" s="12">
        <f t="shared" si="253"/>
        <v>8162.758601057526</v>
      </c>
      <c r="U95" s="12">
        <f t="shared" si="253"/>
        <v>8489.2689450998278</v>
      </c>
      <c r="V95" s="12">
        <f t="shared" si="253"/>
        <v>9925.9144588859526</v>
      </c>
      <c r="W95" s="12">
        <f t="shared" si="253"/>
        <v>11427.862041480537</v>
      </c>
      <c r="Y95" s="7">
        <f>SUMIF('BD Qtde Servidores Ativos'!$D:$D,$D:$D,'BD Qtde Servidores Ativos'!E:E)</f>
        <v>125</v>
      </c>
      <c r="Z95" s="7">
        <f>SUMIF('BD Qtde Servidores Ativos'!$D:$D,$D:$D,'BD Qtde Servidores Ativos'!F:F)</f>
        <v>0</v>
      </c>
      <c r="AA95" s="7">
        <f>SUMIF('BD Qtde Servidores Ativos'!$D:$D,$D:$D,'BD Qtde Servidores Ativos'!G:G)</f>
        <v>0</v>
      </c>
      <c r="AB95" s="7">
        <f>SUMIF('BD Qtde Servidores Ativos'!$D:$D,$D:$D,'BD Qtde Servidores Ativos'!H:H)</f>
        <v>1</v>
      </c>
      <c r="AC95" s="7">
        <f>SUMIF('BD Qtde Servidores Ativos'!$D:$D,$D:$D,'BD Qtde Servidores Ativos'!I:I)</f>
        <v>1</v>
      </c>
      <c r="AD95" s="7">
        <f>SUMIF('BD Qtde Servidores Ativos'!$D:$D,$D:$D,'BD Qtde Servidores Ativos'!J:J)</f>
        <v>884</v>
      </c>
      <c r="AE95" s="7">
        <f>SUMIF('BD Qtde Servidores Ativos'!$D:$D,$D:$D,'BD Qtde Servidores Ativos'!K:K)</f>
        <v>560</v>
      </c>
      <c r="AF95" s="7">
        <f>SUMIF('BD Qtde Servidores Ativos'!$D:$D,$D:$D,'BD Qtde Servidores Ativos'!L:L)</f>
        <v>182</v>
      </c>
      <c r="AG95" s="24">
        <f t="shared" si="12"/>
        <v>1753</v>
      </c>
      <c r="AH95" s="25"/>
      <c r="AI95" s="25"/>
      <c r="AJ95" s="7">
        <f>SUMIF('BD Qtde Servidores Aposentados '!$D:$D,$D:$D,'BD Qtde Servidores Aposentados '!E:E)</f>
        <v>109</v>
      </c>
      <c r="AK95" s="7">
        <f>SUMIF('BD Qtde Servidores Aposentados '!$D:$D,$D:$D,'BD Qtde Servidores Aposentados '!F:F)</f>
        <v>1</v>
      </c>
      <c r="AL95" s="7">
        <f>SUMIF('BD Qtde Servidores Aposentados '!$D:$D,$D:$D,'BD Qtde Servidores Aposentados '!G:G)</f>
        <v>0</v>
      </c>
      <c r="AM95" s="7">
        <f>SUMIF('BD Qtde Servidores Aposentados '!$D:$D,$D:$D,'BD Qtde Servidores Aposentados '!H:H)</f>
        <v>0</v>
      </c>
      <c r="AN95" s="7">
        <f>SUMIF('BD Qtde Servidores Aposentados '!$D:$D,$D:$D,'BD Qtde Servidores Aposentados '!I:I)</f>
        <v>0</v>
      </c>
      <c r="AO95" s="7">
        <f>SUMIF('BD Qtde Servidores Aposentados '!$D:$D,$D:$D,'BD Qtde Servidores Aposentados '!J:J)</f>
        <v>15</v>
      </c>
      <c r="AP95" s="7">
        <f>SUMIF('BD Qtde Servidores Aposentados '!$D:$D,$D:$D,'BD Qtde Servidores Aposentados '!K:K)</f>
        <v>6</v>
      </c>
      <c r="AQ95" s="7">
        <f>SUMIF('BD Qtde Servidores Aposentados '!$D:$D,$D:$D,'BD Qtde Servidores Aposentados '!L:L)</f>
        <v>1</v>
      </c>
      <c r="AR95" s="24">
        <f t="shared" si="13"/>
        <v>132</v>
      </c>
      <c r="AS95" s="26"/>
      <c r="AT95" s="26"/>
      <c r="AU95" s="27">
        <f t="shared" ref="AU95:BB95" si="307">Y95*F95</f>
        <v>663809.7202294349</v>
      </c>
      <c r="AV95" s="27">
        <f t="shared" si="307"/>
        <v>0</v>
      </c>
      <c r="AW95" s="27">
        <f t="shared" si="307"/>
        <v>0</v>
      </c>
      <c r="AX95" s="27">
        <f t="shared" si="307"/>
        <v>6372.5733142025747</v>
      </c>
      <c r="AY95" s="27">
        <f t="shared" si="307"/>
        <v>6638.0972022943488</v>
      </c>
      <c r="AZ95" s="27">
        <f t="shared" si="307"/>
        <v>6102801.0439013327</v>
      </c>
      <c r="BA95" s="27">
        <f t="shared" si="307"/>
        <v>4520278.67087436</v>
      </c>
      <c r="BB95" s="27">
        <f t="shared" si="307"/>
        <v>1691387.1671446001</v>
      </c>
      <c r="BC95" s="28">
        <f t="shared" si="15"/>
        <v>12991287.272666225</v>
      </c>
      <c r="BF95" s="26"/>
      <c r="BG95" s="27">
        <f t="shared" ref="BG95:BN95" si="308">F95*AJ95</f>
        <v>578842.07604006724</v>
      </c>
      <c r="BH95" s="27">
        <f t="shared" si="308"/>
        <v>5841.5255380190274</v>
      </c>
      <c r="BI95" s="27">
        <f t="shared" si="308"/>
        <v>0</v>
      </c>
      <c r="BJ95" s="27">
        <f t="shared" si="308"/>
        <v>0</v>
      </c>
      <c r="BK95" s="27">
        <f t="shared" si="308"/>
        <v>0</v>
      </c>
      <c r="BL95" s="27">
        <f t="shared" si="308"/>
        <v>103554.31635579185</v>
      </c>
      <c r="BM95" s="27">
        <f t="shared" si="308"/>
        <v>48431.557187939572</v>
      </c>
      <c r="BN95" s="27">
        <f t="shared" si="308"/>
        <v>9293.3360832120889</v>
      </c>
      <c r="BO95" s="28">
        <f t="shared" si="17"/>
        <v>745962.81120502972</v>
      </c>
      <c r="BS95" s="12">
        <f t="shared" si="33"/>
        <v>816275.8601057526</v>
      </c>
      <c r="BT95" s="12">
        <f t="shared" ref="BT95:BZ95" si="309">Z95*Q95</f>
        <v>0</v>
      </c>
      <c r="BU95" s="12">
        <f t="shared" si="309"/>
        <v>0</v>
      </c>
      <c r="BV95" s="12">
        <f t="shared" si="309"/>
        <v>7836.2482570152242</v>
      </c>
      <c r="BW95" s="12">
        <f t="shared" si="309"/>
        <v>8162.758601057526</v>
      </c>
      <c r="BX95" s="12">
        <f t="shared" si="309"/>
        <v>7504513.747468248</v>
      </c>
      <c r="BY95" s="12">
        <f t="shared" si="309"/>
        <v>5558512.0969761331</v>
      </c>
      <c r="BZ95" s="12">
        <f t="shared" si="309"/>
        <v>2079870.8915494578</v>
      </c>
      <c r="CA95" s="29">
        <f t="shared" si="19"/>
        <v>15975171.602957662</v>
      </c>
      <c r="CB95" s="184">
        <f t="shared" si="257"/>
        <v>623031.69251534878</v>
      </c>
      <c r="CC95" s="9"/>
      <c r="CD95" s="12">
        <v>0</v>
      </c>
      <c r="CE95" s="12">
        <f>(Z95*'Quadro Resumo'!$L$9)*($O$109*15%)</f>
        <v>0</v>
      </c>
      <c r="CF95" s="12">
        <f>(AA95*'Quadro Resumo'!$L$9)*($O$109*10%)</f>
        <v>0</v>
      </c>
      <c r="CG95" s="12">
        <f>(AB95*'Quadro Resumo'!$L$9)*($O$109*5%)</f>
        <v>111.56927372789922</v>
      </c>
      <c r="CH95" s="12">
        <f>(AC95*'Quadro Resumo'!$L$9)*($O$109*5%)</f>
        <v>111.56927372789922</v>
      </c>
      <c r="CI95" s="12">
        <f>(AD95*'Quadro Resumo'!$L$9)*(O95*22%)</f>
        <v>253998.92683738685</v>
      </c>
      <c r="CJ95" s="12">
        <f>(AE95*'Quadro Resumo'!$L$9)*(O95*23%)</f>
        <v>168218.12925059351</v>
      </c>
      <c r="CK95" s="12">
        <v>0</v>
      </c>
      <c r="CL95" s="29">
        <f t="shared" si="20"/>
        <v>422440.19463543617</v>
      </c>
      <c r="CM95" s="9"/>
      <c r="CN95" s="9"/>
      <c r="CO95" s="12">
        <f t="shared" si="21"/>
        <v>711792.55001221632</v>
      </c>
      <c r="CP95" s="12">
        <f t="shared" si="246"/>
        <v>7183.2275689306234</v>
      </c>
      <c r="CQ95" s="12">
        <f t="shared" si="247"/>
        <v>0</v>
      </c>
      <c r="CR95" s="12">
        <f t="shared" si="248"/>
        <v>0</v>
      </c>
      <c r="CS95" s="12">
        <f t="shared" si="249"/>
        <v>0</v>
      </c>
      <c r="CT95" s="12">
        <f t="shared" si="250"/>
        <v>127339.03417649741</v>
      </c>
      <c r="CU95" s="12">
        <f t="shared" si="251"/>
        <v>59555.486753315716</v>
      </c>
      <c r="CV95" s="12">
        <f t="shared" si="252"/>
        <v>11427.862041480537</v>
      </c>
      <c r="CW95" s="29">
        <f t="shared" si="29"/>
        <v>917298.16055244044</v>
      </c>
      <c r="CX95" s="9"/>
      <c r="CY95" s="9"/>
      <c r="CZ95" s="9"/>
      <c r="DA95" s="9"/>
      <c r="DB95" s="9"/>
      <c r="DC95" s="30"/>
      <c r="DD95" s="30"/>
    </row>
    <row r="96" spans="2:108" ht="15.75" customHeight="1" x14ac:dyDescent="0.3">
      <c r="B96" s="464"/>
      <c r="C96" s="7" t="s">
        <v>16</v>
      </c>
      <c r="D96" s="7" t="str">
        <f t="shared" si="288"/>
        <v>EP6</v>
      </c>
      <c r="E96" s="7">
        <v>6</v>
      </c>
      <c r="F96" s="8">
        <f t="shared" si="296"/>
        <v>5517.5863945470628</v>
      </c>
      <c r="G96" s="12">
        <f t="shared" si="289"/>
        <v>6069.3450340017698</v>
      </c>
      <c r="H96" s="12">
        <f t="shared" si="290"/>
        <v>6345.2243537291215</v>
      </c>
      <c r="I96" s="12">
        <f t="shared" si="291"/>
        <v>6621.103673456475</v>
      </c>
      <c r="J96" s="12">
        <f t="shared" si="292"/>
        <v>6896.9829931838285</v>
      </c>
      <c r="K96" s="12">
        <f t="shared" si="6"/>
        <v>7172.862312911182</v>
      </c>
      <c r="L96" s="12">
        <f t="shared" si="7"/>
        <v>8386.7313197115363</v>
      </c>
      <c r="M96" s="12">
        <f t="shared" si="8"/>
        <v>9655.7761904573599</v>
      </c>
      <c r="O96" s="8">
        <f t="shared" si="306"/>
        <v>6784.884949199015</v>
      </c>
      <c r="P96" s="23">
        <f t="shared" si="9"/>
        <v>0.22968350000000037</v>
      </c>
      <c r="Q96" s="12">
        <f t="shared" ref="Q96:T109" si="310">$O96*Q$12</f>
        <v>7463.3734441189172</v>
      </c>
      <c r="R96" s="12">
        <f t="shared" si="310"/>
        <v>7802.6176915788665</v>
      </c>
      <c r="S96" s="12">
        <f t="shared" si="310"/>
        <v>8141.8619390388176</v>
      </c>
      <c r="T96" s="12">
        <f t="shared" si="310"/>
        <v>8481.1061864987678</v>
      </c>
      <c r="U96" s="12">
        <f t="shared" ref="U96:W109" si="311">$O96*U$12</f>
        <v>8820.3504339587198</v>
      </c>
      <c r="V96" s="12">
        <f t="shared" si="311"/>
        <v>10313.025122782503</v>
      </c>
      <c r="W96" s="12">
        <f t="shared" si="311"/>
        <v>11873.548661098277</v>
      </c>
      <c r="Y96" s="7">
        <f>SUMIF('BD Qtde Servidores Ativos'!$D:$D,$D:$D,'BD Qtde Servidores Ativos'!E:E)</f>
        <v>82</v>
      </c>
      <c r="Z96" s="7">
        <f>SUMIF('BD Qtde Servidores Ativos'!$D:$D,$D:$D,'BD Qtde Servidores Ativos'!F:F)</f>
        <v>0</v>
      </c>
      <c r="AA96" s="7">
        <f>SUMIF('BD Qtde Servidores Ativos'!$D:$D,$D:$D,'BD Qtde Servidores Ativos'!G:G)</f>
        <v>0</v>
      </c>
      <c r="AB96" s="7">
        <f>SUMIF('BD Qtde Servidores Ativos'!$D:$D,$D:$D,'BD Qtde Servidores Ativos'!H:H)</f>
        <v>2</v>
      </c>
      <c r="AC96" s="7">
        <f>SUMIF('BD Qtde Servidores Ativos'!$D:$D,$D:$D,'BD Qtde Servidores Ativos'!I:I)</f>
        <v>0</v>
      </c>
      <c r="AD96" s="7">
        <f>SUMIF('BD Qtde Servidores Ativos'!$D:$D,$D:$D,'BD Qtde Servidores Ativos'!J:J)</f>
        <v>470</v>
      </c>
      <c r="AE96" s="7">
        <f>SUMIF('BD Qtde Servidores Ativos'!$D:$D,$D:$D,'BD Qtde Servidores Ativos'!K:K)</f>
        <v>332</v>
      </c>
      <c r="AF96" s="7">
        <f>SUMIF('BD Qtde Servidores Ativos'!$D:$D,$D:$D,'BD Qtde Servidores Ativos'!L:L)</f>
        <v>112</v>
      </c>
      <c r="AG96" s="24">
        <f t="shared" si="12"/>
        <v>998</v>
      </c>
      <c r="AH96" s="25"/>
      <c r="AI96" s="25"/>
      <c r="AJ96" s="7">
        <f>SUMIF('BD Qtde Servidores Aposentados '!$D:$D,$D:$D,'BD Qtde Servidores Aposentados '!E:E)</f>
        <v>154</v>
      </c>
      <c r="AK96" s="7">
        <f>SUMIF('BD Qtde Servidores Aposentados '!$D:$D,$D:$D,'BD Qtde Servidores Aposentados '!F:F)</f>
        <v>1</v>
      </c>
      <c r="AL96" s="7">
        <f>SUMIF('BD Qtde Servidores Aposentados '!$D:$D,$D:$D,'BD Qtde Servidores Aposentados '!G:G)</f>
        <v>0</v>
      </c>
      <c r="AM96" s="7">
        <f>SUMIF('BD Qtde Servidores Aposentados '!$D:$D,$D:$D,'BD Qtde Servidores Aposentados '!H:H)</f>
        <v>0</v>
      </c>
      <c r="AN96" s="7">
        <f>SUMIF('BD Qtde Servidores Aposentados '!$D:$D,$D:$D,'BD Qtde Servidores Aposentados '!I:I)</f>
        <v>0</v>
      </c>
      <c r="AO96" s="7">
        <f>SUMIF('BD Qtde Servidores Aposentados '!$D:$D,$D:$D,'BD Qtde Servidores Aposentados '!J:J)</f>
        <v>44</v>
      </c>
      <c r="AP96" s="7">
        <f>SUMIF('BD Qtde Servidores Aposentados '!$D:$D,$D:$D,'BD Qtde Servidores Aposentados '!K:K)</f>
        <v>9</v>
      </c>
      <c r="AQ96" s="7">
        <f>SUMIF('BD Qtde Servidores Aposentados '!$D:$D,$D:$D,'BD Qtde Servidores Aposentados '!L:L)</f>
        <v>0</v>
      </c>
      <c r="AR96" s="24">
        <f t="shared" si="13"/>
        <v>208</v>
      </c>
      <c r="AS96" s="26"/>
      <c r="AT96" s="26"/>
      <c r="AU96" s="27">
        <f t="shared" ref="AU96:BB96" si="312">Y96*F96</f>
        <v>452442.08435285918</v>
      </c>
      <c r="AV96" s="27">
        <f t="shared" si="312"/>
        <v>0</v>
      </c>
      <c r="AW96" s="27">
        <f t="shared" si="312"/>
        <v>0</v>
      </c>
      <c r="AX96" s="27">
        <f t="shared" si="312"/>
        <v>13242.20734691295</v>
      </c>
      <c r="AY96" s="27">
        <f t="shared" si="312"/>
        <v>0</v>
      </c>
      <c r="AZ96" s="27">
        <f t="shared" si="312"/>
        <v>3371245.2870682557</v>
      </c>
      <c r="BA96" s="27">
        <f t="shared" si="312"/>
        <v>2784394.7981442302</v>
      </c>
      <c r="BB96" s="27">
        <f t="shared" si="312"/>
        <v>1081446.9333312244</v>
      </c>
      <c r="BC96" s="28">
        <f t="shared" si="15"/>
        <v>7702771.3102434827</v>
      </c>
      <c r="BF96" s="26"/>
      <c r="BG96" s="27">
        <f t="shared" ref="BG96:BN96" si="313">F96*AJ96</f>
        <v>849708.3047602477</v>
      </c>
      <c r="BH96" s="27">
        <f t="shared" si="313"/>
        <v>6069.3450340017698</v>
      </c>
      <c r="BI96" s="27">
        <f t="shared" si="313"/>
        <v>0</v>
      </c>
      <c r="BJ96" s="27">
        <f t="shared" si="313"/>
        <v>0</v>
      </c>
      <c r="BK96" s="27">
        <f t="shared" si="313"/>
        <v>0</v>
      </c>
      <c r="BL96" s="27">
        <f t="shared" si="313"/>
        <v>315605.94176809199</v>
      </c>
      <c r="BM96" s="27">
        <f t="shared" si="313"/>
        <v>75480.581877403834</v>
      </c>
      <c r="BN96" s="27">
        <f t="shared" si="313"/>
        <v>0</v>
      </c>
      <c r="BO96" s="28">
        <f t="shared" si="17"/>
        <v>1246864.1734397453</v>
      </c>
      <c r="BS96" s="12">
        <f t="shared" si="33"/>
        <v>556360.56583431922</v>
      </c>
      <c r="BT96" s="12">
        <f t="shared" ref="BT96:BZ96" si="314">Z96*Q96</f>
        <v>0</v>
      </c>
      <c r="BU96" s="12">
        <f t="shared" si="314"/>
        <v>0</v>
      </c>
      <c r="BV96" s="12">
        <f t="shared" si="314"/>
        <v>16283.723878077635</v>
      </c>
      <c r="BW96" s="12">
        <f t="shared" si="314"/>
        <v>0</v>
      </c>
      <c r="BX96" s="12">
        <f t="shared" si="314"/>
        <v>4145564.7039605984</v>
      </c>
      <c r="BY96" s="12">
        <f t="shared" si="314"/>
        <v>3423924.340763791</v>
      </c>
      <c r="BZ96" s="12">
        <f t="shared" si="314"/>
        <v>1329837.450043007</v>
      </c>
      <c r="CA96" s="29">
        <f t="shared" si="19"/>
        <v>9471970.7844797932</v>
      </c>
      <c r="CB96" s="184">
        <f t="shared" si="257"/>
        <v>369406.86059471191</v>
      </c>
      <c r="CC96" s="9"/>
      <c r="CD96" s="12">
        <v>0</v>
      </c>
      <c r="CE96" s="12">
        <f>(Z96*'Quadro Resumo'!$L$9)*($O$109*15%)</f>
        <v>0</v>
      </c>
      <c r="CF96" s="12">
        <f>(AA96*'Quadro Resumo'!$L$9)*($O$109*10%)</f>
        <v>0</v>
      </c>
      <c r="CG96" s="12">
        <f>(AB96*'Quadro Resumo'!$L$9)*($O$109*5%)</f>
        <v>223.13854745579843</v>
      </c>
      <c r="CH96" s="12">
        <f>(AC96*'Quadro Resumo'!$L$9)*($O$109*5%)</f>
        <v>0</v>
      </c>
      <c r="CI96" s="12">
        <f>(AD96*'Quadro Resumo'!$L$9)*(O96*22%)</f>
        <v>140311.42074943564</v>
      </c>
      <c r="CJ96" s="12">
        <f>(AE96*'Quadro Resumo'!$L$9)*(O96*23%)</f>
        <v>103618.76294416736</v>
      </c>
      <c r="CK96" s="12">
        <v>0</v>
      </c>
      <c r="CL96" s="29">
        <f t="shared" si="20"/>
        <v>244153.32224105881</v>
      </c>
      <c r="CM96" s="9"/>
      <c r="CN96" s="9"/>
      <c r="CO96" s="12">
        <f t="shared" si="21"/>
        <v>1044872.2821766483</v>
      </c>
      <c r="CP96" s="12">
        <f t="shared" si="246"/>
        <v>7463.3734441189172</v>
      </c>
      <c r="CQ96" s="12">
        <f t="shared" si="247"/>
        <v>0</v>
      </c>
      <c r="CR96" s="12">
        <f t="shared" si="248"/>
        <v>0</v>
      </c>
      <c r="CS96" s="12">
        <f t="shared" si="249"/>
        <v>0</v>
      </c>
      <c r="CT96" s="12">
        <f t="shared" si="250"/>
        <v>388095.41909418366</v>
      </c>
      <c r="CU96" s="12">
        <f t="shared" si="251"/>
        <v>92817.22610504253</v>
      </c>
      <c r="CV96" s="12">
        <f t="shared" si="252"/>
        <v>0</v>
      </c>
      <c r="CW96" s="29">
        <f t="shared" si="29"/>
        <v>1533248.3008199935</v>
      </c>
      <c r="CX96" s="9"/>
      <c r="CY96" s="9"/>
      <c r="CZ96" s="9"/>
      <c r="DA96" s="9"/>
      <c r="DB96" s="9"/>
      <c r="DC96" s="30"/>
      <c r="DD96" s="30"/>
    </row>
    <row r="97" spans="2:108" ht="15.75" customHeight="1" x14ac:dyDescent="0.3">
      <c r="B97" s="464"/>
      <c r="C97" s="7" t="s">
        <v>16</v>
      </c>
      <c r="D97" s="7" t="str">
        <f t="shared" si="288"/>
        <v>EP7</v>
      </c>
      <c r="E97" s="7">
        <v>7</v>
      </c>
      <c r="F97" s="8">
        <f t="shared" si="296"/>
        <v>5732.7722639343974</v>
      </c>
      <c r="G97" s="12">
        <f t="shared" si="289"/>
        <v>6306.0494903278377</v>
      </c>
      <c r="H97" s="12">
        <f t="shared" si="290"/>
        <v>6592.6881035245569</v>
      </c>
      <c r="I97" s="12">
        <f t="shared" si="291"/>
        <v>6879.3267167212771</v>
      </c>
      <c r="J97" s="12">
        <f t="shared" si="292"/>
        <v>7165.9653299179972</v>
      </c>
      <c r="K97" s="12">
        <f t="shared" si="6"/>
        <v>7452.6039431147165</v>
      </c>
      <c r="L97" s="12">
        <f t="shared" si="7"/>
        <v>8713.8138411802847</v>
      </c>
      <c r="M97" s="12">
        <f t="shared" si="8"/>
        <v>10032.351461885195</v>
      </c>
      <c r="O97" s="8">
        <f t="shared" si="306"/>
        <v>7049.4954622177756</v>
      </c>
      <c r="P97" s="23">
        <f t="shared" si="9"/>
        <v>0.22968350000000037</v>
      </c>
      <c r="Q97" s="12">
        <f t="shared" si="310"/>
        <v>7754.4450084395539</v>
      </c>
      <c r="R97" s="12">
        <f t="shared" si="310"/>
        <v>8106.9197815504413</v>
      </c>
      <c r="S97" s="12">
        <f t="shared" si="310"/>
        <v>8459.3945546613304</v>
      </c>
      <c r="T97" s="12">
        <f t="shared" si="310"/>
        <v>8811.8693277722195</v>
      </c>
      <c r="U97" s="12">
        <f t="shared" si="311"/>
        <v>9164.3441008831087</v>
      </c>
      <c r="V97" s="12">
        <f t="shared" si="311"/>
        <v>10715.233102571019</v>
      </c>
      <c r="W97" s="12">
        <f t="shared" si="311"/>
        <v>12336.617058881107</v>
      </c>
      <c r="Y97" s="7">
        <f>SUMIF('BD Qtde Servidores Ativos'!$D:$D,$D:$D,'BD Qtde Servidores Ativos'!E:E)</f>
        <v>111</v>
      </c>
      <c r="Z97" s="7">
        <f>SUMIF('BD Qtde Servidores Ativos'!$D:$D,$D:$D,'BD Qtde Servidores Ativos'!F:F)</f>
        <v>0</v>
      </c>
      <c r="AA97" s="7">
        <f>SUMIF('BD Qtde Servidores Ativos'!$D:$D,$D:$D,'BD Qtde Servidores Ativos'!G:G)</f>
        <v>0</v>
      </c>
      <c r="AB97" s="7">
        <f>SUMIF('BD Qtde Servidores Ativos'!$D:$D,$D:$D,'BD Qtde Servidores Ativos'!H:H)</f>
        <v>1</v>
      </c>
      <c r="AC97" s="7">
        <f>SUMIF('BD Qtde Servidores Ativos'!$D:$D,$D:$D,'BD Qtde Servidores Ativos'!I:I)</f>
        <v>0</v>
      </c>
      <c r="AD97" s="7">
        <f>SUMIF('BD Qtde Servidores Ativos'!$D:$D,$D:$D,'BD Qtde Servidores Ativos'!J:J)</f>
        <v>1227</v>
      </c>
      <c r="AE97" s="7">
        <f>SUMIF('BD Qtde Servidores Ativos'!$D:$D,$D:$D,'BD Qtde Servidores Ativos'!K:K)</f>
        <v>1007</v>
      </c>
      <c r="AF97" s="7">
        <f>SUMIF('BD Qtde Servidores Ativos'!$D:$D,$D:$D,'BD Qtde Servidores Ativos'!L:L)</f>
        <v>283</v>
      </c>
      <c r="AG97" s="24">
        <f t="shared" si="12"/>
        <v>2629</v>
      </c>
      <c r="AH97" s="25"/>
      <c r="AI97" s="25"/>
      <c r="AJ97" s="7">
        <f>SUMIF('BD Qtde Servidores Aposentados '!$D:$D,$D:$D,'BD Qtde Servidores Aposentados '!E:E)</f>
        <v>220</v>
      </c>
      <c r="AK97" s="7">
        <f>SUMIF('BD Qtde Servidores Aposentados '!$D:$D,$D:$D,'BD Qtde Servidores Aposentados '!F:F)</f>
        <v>0</v>
      </c>
      <c r="AL97" s="7">
        <f>SUMIF('BD Qtde Servidores Aposentados '!$D:$D,$D:$D,'BD Qtde Servidores Aposentados '!G:G)</f>
        <v>0</v>
      </c>
      <c r="AM97" s="7">
        <f>SUMIF('BD Qtde Servidores Aposentados '!$D:$D,$D:$D,'BD Qtde Servidores Aposentados '!H:H)</f>
        <v>1</v>
      </c>
      <c r="AN97" s="7">
        <f>SUMIF('BD Qtde Servidores Aposentados '!$D:$D,$D:$D,'BD Qtde Servidores Aposentados '!I:I)</f>
        <v>0</v>
      </c>
      <c r="AO97" s="7">
        <f>SUMIF('BD Qtde Servidores Aposentados '!$D:$D,$D:$D,'BD Qtde Servidores Aposentados '!J:J)</f>
        <v>70</v>
      </c>
      <c r="AP97" s="7">
        <f>SUMIF('BD Qtde Servidores Aposentados '!$D:$D,$D:$D,'BD Qtde Servidores Aposentados '!K:K)</f>
        <v>21</v>
      </c>
      <c r="AQ97" s="7">
        <f>SUMIF('BD Qtde Servidores Aposentados '!$D:$D,$D:$D,'BD Qtde Servidores Aposentados '!L:L)</f>
        <v>2</v>
      </c>
      <c r="AR97" s="24">
        <f t="shared" si="13"/>
        <v>314</v>
      </c>
      <c r="AS97" s="26"/>
      <c r="AT97" s="26"/>
      <c r="AU97" s="27">
        <f t="shared" ref="AU97:BB97" si="315">Y97*F97</f>
        <v>636337.72129671811</v>
      </c>
      <c r="AV97" s="27">
        <f t="shared" si="315"/>
        <v>0</v>
      </c>
      <c r="AW97" s="27">
        <f t="shared" si="315"/>
        <v>0</v>
      </c>
      <c r="AX97" s="27">
        <f t="shared" si="315"/>
        <v>6879.3267167212771</v>
      </c>
      <c r="AY97" s="27">
        <f t="shared" si="315"/>
        <v>0</v>
      </c>
      <c r="AZ97" s="27">
        <f t="shared" si="315"/>
        <v>9144345.0382017568</v>
      </c>
      <c r="BA97" s="27">
        <f t="shared" si="315"/>
        <v>8774810.538068546</v>
      </c>
      <c r="BB97" s="27">
        <f t="shared" si="315"/>
        <v>2839155.46371351</v>
      </c>
      <c r="BC97" s="28">
        <f t="shared" si="15"/>
        <v>21401528.08799725</v>
      </c>
      <c r="BF97" s="26"/>
      <c r="BG97" s="27">
        <f t="shared" ref="BG97:BN97" si="316">F97*AJ97</f>
        <v>1261209.8980655675</v>
      </c>
      <c r="BH97" s="27">
        <f t="shared" si="316"/>
        <v>0</v>
      </c>
      <c r="BI97" s="27">
        <f t="shared" si="316"/>
        <v>0</v>
      </c>
      <c r="BJ97" s="27">
        <f t="shared" si="316"/>
        <v>6879.3267167212771</v>
      </c>
      <c r="BK97" s="27">
        <f t="shared" si="316"/>
        <v>0</v>
      </c>
      <c r="BL97" s="27">
        <f t="shared" si="316"/>
        <v>521682.27601803013</v>
      </c>
      <c r="BM97" s="27">
        <f t="shared" si="316"/>
        <v>182990.09066478597</v>
      </c>
      <c r="BN97" s="27">
        <f t="shared" si="316"/>
        <v>20064.70292377039</v>
      </c>
      <c r="BO97" s="28">
        <f t="shared" si="17"/>
        <v>1992826.2943888754</v>
      </c>
      <c r="BS97" s="12">
        <f t="shared" si="33"/>
        <v>782493.99630617304</v>
      </c>
      <c r="BT97" s="12">
        <f t="shared" ref="BT97:BZ97" si="317">Z97*Q97</f>
        <v>0</v>
      </c>
      <c r="BU97" s="12">
        <f t="shared" si="317"/>
        <v>0</v>
      </c>
      <c r="BV97" s="12">
        <f t="shared" si="317"/>
        <v>8459.3945546613304</v>
      </c>
      <c r="BW97" s="12">
        <f t="shared" si="317"/>
        <v>0</v>
      </c>
      <c r="BX97" s="12">
        <f t="shared" si="317"/>
        <v>11244650.211783575</v>
      </c>
      <c r="BY97" s="12">
        <f t="shared" si="317"/>
        <v>10790239.734289017</v>
      </c>
      <c r="BZ97" s="12">
        <f t="shared" si="317"/>
        <v>3491262.6276633535</v>
      </c>
      <c r="CA97" s="29">
        <f t="shared" si="19"/>
        <v>26317105.964596778</v>
      </c>
      <c r="CB97" s="184">
        <f t="shared" si="257"/>
        <v>1026367.1326192743</v>
      </c>
      <c r="CC97" s="9"/>
      <c r="CD97" s="12">
        <v>0</v>
      </c>
      <c r="CE97" s="12">
        <f>(Z97*'Quadro Resumo'!$L$9)*($O$109*15%)</f>
        <v>0</v>
      </c>
      <c r="CF97" s="12">
        <f>(AA97*'Quadro Resumo'!$L$9)*($O$109*10%)</f>
        <v>0</v>
      </c>
      <c r="CG97" s="12">
        <f>(AB97*'Quadro Resumo'!$L$9)*($O$109*5%)</f>
        <v>111.56927372789922</v>
      </c>
      <c r="CH97" s="12">
        <f>(AC97*'Quadro Resumo'!$L$9)*($O$109*5%)</f>
        <v>0</v>
      </c>
      <c r="CI97" s="12">
        <f>(AD97*'Quadro Resumo'!$L$9)*(O97*22%)</f>
        <v>380588.16101421328</v>
      </c>
      <c r="CJ97" s="12">
        <f>(AE97*'Quadro Resumo'!$L$9)*(O97*23%)</f>
        <v>326546.72880085185</v>
      </c>
      <c r="CK97" s="12">
        <v>0</v>
      </c>
      <c r="CL97" s="29">
        <f t="shared" si="20"/>
        <v>707246.45908879302</v>
      </c>
      <c r="CM97" s="9"/>
      <c r="CN97" s="9"/>
      <c r="CO97" s="12">
        <f t="shared" si="21"/>
        <v>1550889.0016879106</v>
      </c>
      <c r="CP97" s="12">
        <f t="shared" si="246"/>
        <v>0</v>
      </c>
      <c r="CQ97" s="12">
        <f t="shared" si="247"/>
        <v>0</v>
      </c>
      <c r="CR97" s="12">
        <f t="shared" si="248"/>
        <v>8459.3945546613304</v>
      </c>
      <c r="CS97" s="12">
        <f t="shared" si="249"/>
        <v>0</v>
      </c>
      <c r="CT97" s="12">
        <f t="shared" si="250"/>
        <v>641504.08706181764</v>
      </c>
      <c r="CU97" s="12">
        <f t="shared" si="251"/>
        <v>225019.89515399141</v>
      </c>
      <c r="CV97" s="12">
        <f t="shared" si="252"/>
        <v>24673.234117762215</v>
      </c>
      <c r="CW97" s="29">
        <f t="shared" si="29"/>
        <v>2450545.6125761434</v>
      </c>
      <c r="CX97" s="9"/>
      <c r="CY97" s="9"/>
      <c r="CZ97" s="9"/>
      <c r="DA97" s="9"/>
      <c r="DB97" s="9"/>
      <c r="DC97" s="30"/>
      <c r="DD97" s="30"/>
    </row>
    <row r="98" spans="2:108" ht="15.75" customHeight="1" x14ac:dyDescent="0.3">
      <c r="B98" s="464"/>
      <c r="C98" s="7" t="s">
        <v>16</v>
      </c>
      <c r="D98" s="7" t="str">
        <f t="shared" si="288"/>
        <v>EP8</v>
      </c>
      <c r="E98" s="7">
        <v>8</v>
      </c>
      <c r="F98" s="8">
        <f t="shared" si="296"/>
        <v>5956.3503822278381</v>
      </c>
      <c r="G98" s="12">
        <f t="shared" si="289"/>
        <v>6551.9854204506228</v>
      </c>
      <c r="H98" s="12">
        <f t="shared" si="290"/>
        <v>6849.8029395620133</v>
      </c>
      <c r="I98" s="12">
        <f t="shared" si="291"/>
        <v>7147.6204586734057</v>
      </c>
      <c r="J98" s="12">
        <f t="shared" si="292"/>
        <v>7445.4379777847971</v>
      </c>
      <c r="K98" s="12">
        <f t="shared" si="6"/>
        <v>7743.2554968961895</v>
      </c>
      <c r="L98" s="12">
        <f t="shared" si="7"/>
        <v>9053.6525809863142</v>
      </c>
      <c r="M98" s="12">
        <f t="shared" si="8"/>
        <v>10423.613168898717</v>
      </c>
      <c r="O98" s="8">
        <f t="shared" si="306"/>
        <v>7324.4257852442679</v>
      </c>
      <c r="P98" s="23">
        <f t="shared" si="9"/>
        <v>0.22968350000000037</v>
      </c>
      <c r="Q98" s="12">
        <f t="shared" si="310"/>
        <v>8056.8683637686954</v>
      </c>
      <c r="R98" s="12">
        <f t="shared" si="310"/>
        <v>8423.0896530309074</v>
      </c>
      <c r="S98" s="12">
        <f t="shared" si="310"/>
        <v>8789.3109422931211</v>
      </c>
      <c r="T98" s="12">
        <f t="shared" si="310"/>
        <v>9155.5322315553349</v>
      </c>
      <c r="U98" s="12">
        <f t="shared" si="311"/>
        <v>9521.7535208175486</v>
      </c>
      <c r="V98" s="12">
        <f t="shared" si="311"/>
        <v>11133.127193571287</v>
      </c>
      <c r="W98" s="12">
        <f t="shared" si="311"/>
        <v>12817.745124177469</v>
      </c>
      <c r="Y98" s="7">
        <f>SUMIF('BD Qtde Servidores Ativos'!$D:$D,$D:$D,'BD Qtde Servidores Ativos'!E:E)</f>
        <v>118</v>
      </c>
      <c r="Z98" s="7">
        <f>SUMIF('BD Qtde Servidores Ativos'!$D:$D,$D:$D,'BD Qtde Servidores Ativos'!F:F)</f>
        <v>0</v>
      </c>
      <c r="AA98" s="7">
        <f>SUMIF('BD Qtde Servidores Ativos'!$D:$D,$D:$D,'BD Qtde Servidores Ativos'!G:G)</f>
        <v>0</v>
      </c>
      <c r="AB98" s="7">
        <f>SUMIF('BD Qtde Servidores Ativos'!$D:$D,$D:$D,'BD Qtde Servidores Ativos'!H:H)</f>
        <v>2</v>
      </c>
      <c r="AC98" s="7">
        <f>SUMIF('BD Qtde Servidores Ativos'!$D:$D,$D:$D,'BD Qtde Servidores Ativos'!I:I)</f>
        <v>0</v>
      </c>
      <c r="AD98" s="7">
        <f>SUMIF('BD Qtde Servidores Ativos'!$D:$D,$D:$D,'BD Qtde Servidores Ativos'!J:J)</f>
        <v>1501</v>
      </c>
      <c r="AE98" s="7">
        <f>SUMIF('BD Qtde Servidores Ativos'!$D:$D,$D:$D,'BD Qtde Servidores Ativos'!K:K)</f>
        <v>1437</v>
      </c>
      <c r="AF98" s="7">
        <f>SUMIF('BD Qtde Servidores Ativos'!$D:$D,$D:$D,'BD Qtde Servidores Ativos'!L:L)</f>
        <v>321</v>
      </c>
      <c r="AG98" s="24">
        <f t="shared" si="12"/>
        <v>3379</v>
      </c>
      <c r="AH98" s="25"/>
      <c r="AI98" s="25"/>
      <c r="AJ98" s="7">
        <f>SUMIF('BD Qtde Servidores Aposentados '!$D:$D,$D:$D,'BD Qtde Servidores Aposentados '!E:E)</f>
        <v>277</v>
      </c>
      <c r="AK98" s="7">
        <f>SUMIF('BD Qtde Servidores Aposentados '!$D:$D,$D:$D,'BD Qtde Servidores Aposentados '!F:F)</f>
        <v>1</v>
      </c>
      <c r="AL98" s="7">
        <f>SUMIF('BD Qtde Servidores Aposentados '!$D:$D,$D:$D,'BD Qtde Servidores Aposentados '!G:G)</f>
        <v>0</v>
      </c>
      <c r="AM98" s="7">
        <f>SUMIF('BD Qtde Servidores Aposentados '!$D:$D,$D:$D,'BD Qtde Servidores Aposentados '!H:H)</f>
        <v>0</v>
      </c>
      <c r="AN98" s="7">
        <f>SUMIF('BD Qtde Servidores Aposentados '!$D:$D,$D:$D,'BD Qtde Servidores Aposentados '!I:I)</f>
        <v>0</v>
      </c>
      <c r="AO98" s="7">
        <f>SUMIF('BD Qtde Servidores Aposentados '!$D:$D,$D:$D,'BD Qtde Servidores Aposentados '!J:J)</f>
        <v>89</v>
      </c>
      <c r="AP98" s="7">
        <f>SUMIF('BD Qtde Servidores Aposentados '!$D:$D,$D:$D,'BD Qtde Servidores Aposentados '!K:K)</f>
        <v>19</v>
      </c>
      <c r="AQ98" s="7">
        <f>SUMIF('BD Qtde Servidores Aposentados '!$D:$D,$D:$D,'BD Qtde Servidores Aposentados '!L:L)</f>
        <v>8</v>
      </c>
      <c r="AR98" s="24">
        <f t="shared" si="13"/>
        <v>394</v>
      </c>
      <c r="AS98" s="26"/>
      <c r="AT98" s="26"/>
      <c r="AU98" s="27">
        <f t="shared" ref="AU98:BB98" si="318">Y98*F98</f>
        <v>702849.34510288492</v>
      </c>
      <c r="AV98" s="27">
        <f t="shared" si="318"/>
        <v>0</v>
      </c>
      <c r="AW98" s="27">
        <f t="shared" si="318"/>
        <v>0</v>
      </c>
      <c r="AX98" s="27">
        <f t="shared" si="318"/>
        <v>14295.240917346811</v>
      </c>
      <c r="AY98" s="27">
        <f t="shared" si="318"/>
        <v>0</v>
      </c>
      <c r="AZ98" s="27">
        <f t="shared" si="318"/>
        <v>11622626.50084118</v>
      </c>
      <c r="BA98" s="27">
        <f t="shared" si="318"/>
        <v>13010098.758877333</v>
      </c>
      <c r="BB98" s="27">
        <f t="shared" si="318"/>
        <v>3345979.8272164883</v>
      </c>
      <c r="BC98" s="28">
        <f t="shared" si="15"/>
        <v>28695849.672955234</v>
      </c>
      <c r="BF98" s="26"/>
      <c r="BG98" s="27">
        <f t="shared" ref="BG98:BN98" si="319">F98*AJ98</f>
        <v>1649909.0558771112</v>
      </c>
      <c r="BH98" s="27">
        <f t="shared" si="319"/>
        <v>6551.9854204506228</v>
      </c>
      <c r="BI98" s="27">
        <f t="shared" si="319"/>
        <v>0</v>
      </c>
      <c r="BJ98" s="27">
        <f t="shared" si="319"/>
        <v>0</v>
      </c>
      <c r="BK98" s="27">
        <f t="shared" si="319"/>
        <v>0</v>
      </c>
      <c r="BL98" s="27">
        <f t="shared" si="319"/>
        <v>689149.7392237609</v>
      </c>
      <c r="BM98" s="27">
        <f t="shared" si="319"/>
        <v>172019.39903873997</v>
      </c>
      <c r="BN98" s="27">
        <f t="shared" si="319"/>
        <v>83388.905351189736</v>
      </c>
      <c r="BO98" s="28">
        <f t="shared" si="17"/>
        <v>2601019.0849112524</v>
      </c>
      <c r="BS98" s="12">
        <f t="shared" si="33"/>
        <v>864282.24265882361</v>
      </c>
      <c r="BT98" s="12">
        <f t="shared" ref="BT98:BZ98" si="320">Z98*Q98</f>
        <v>0</v>
      </c>
      <c r="BU98" s="12">
        <f t="shared" si="320"/>
        <v>0</v>
      </c>
      <c r="BV98" s="12">
        <f t="shared" si="320"/>
        <v>17578.621884586242</v>
      </c>
      <c r="BW98" s="12">
        <f t="shared" si="320"/>
        <v>0</v>
      </c>
      <c r="BX98" s="12">
        <f t="shared" si="320"/>
        <v>14292152.03474714</v>
      </c>
      <c r="BY98" s="12">
        <f t="shared" si="320"/>
        <v>15998303.777161939</v>
      </c>
      <c r="BZ98" s="12">
        <f t="shared" si="320"/>
        <v>4114496.1848609676</v>
      </c>
      <c r="CA98" s="29">
        <f t="shared" si="19"/>
        <v>35286812.861313455</v>
      </c>
      <c r="CB98" s="184">
        <f t="shared" si="257"/>
        <v>1376185.7015912246</v>
      </c>
      <c r="CC98" s="9"/>
      <c r="CD98" s="12">
        <v>0</v>
      </c>
      <c r="CE98" s="12">
        <f>(Z98*'Quadro Resumo'!$L$9)*($O$109*15%)</f>
        <v>0</v>
      </c>
      <c r="CF98" s="12">
        <f>(AA98*'Quadro Resumo'!$L$9)*($O$109*10%)</f>
        <v>0</v>
      </c>
      <c r="CG98" s="12">
        <f>(AB98*'Quadro Resumo'!$L$9)*($O$109*5%)</f>
        <v>223.13854745579843</v>
      </c>
      <c r="CH98" s="12">
        <f>(AC98*'Quadro Resumo'!$L$9)*($O$109*5%)</f>
        <v>0</v>
      </c>
      <c r="CI98" s="12">
        <f>(AD98*'Quadro Resumo'!$L$9)*(O98*22%)</f>
        <v>483734.37656067242</v>
      </c>
      <c r="CJ98" s="12">
        <f>(AE98*'Quadro Resumo'!$L$9)*(O98*23%)</f>
        <v>484159.19325621671</v>
      </c>
      <c r="CK98" s="12">
        <v>0</v>
      </c>
      <c r="CL98" s="29">
        <f t="shared" si="20"/>
        <v>968116.7083643449</v>
      </c>
      <c r="CM98" s="9"/>
      <c r="CN98" s="9"/>
      <c r="CO98" s="12">
        <f t="shared" si="21"/>
        <v>2028865.9425126621</v>
      </c>
      <c r="CP98" s="12">
        <f t="shared" si="246"/>
        <v>8056.8683637686954</v>
      </c>
      <c r="CQ98" s="12">
        <f t="shared" si="247"/>
        <v>0</v>
      </c>
      <c r="CR98" s="12">
        <f t="shared" si="248"/>
        <v>0</v>
      </c>
      <c r="CS98" s="12">
        <f t="shared" si="249"/>
        <v>0</v>
      </c>
      <c r="CT98" s="12">
        <f t="shared" si="250"/>
        <v>847436.06335276179</v>
      </c>
      <c r="CU98" s="12">
        <f t="shared" si="251"/>
        <v>211529.41667785443</v>
      </c>
      <c r="CV98" s="12">
        <f t="shared" si="252"/>
        <v>102541.96099341975</v>
      </c>
      <c r="CW98" s="29">
        <f t="shared" si="29"/>
        <v>3198430.2519004671</v>
      </c>
      <c r="CX98" s="9"/>
      <c r="CY98" s="9"/>
      <c r="CZ98" s="9"/>
      <c r="DA98" s="9"/>
      <c r="DB98" s="9"/>
      <c r="DC98" s="30"/>
      <c r="DD98" s="30"/>
    </row>
    <row r="99" spans="2:108" ht="15.75" customHeight="1" x14ac:dyDescent="0.3">
      <c r="B99" s="464"/>
      <c r="C99" s="7" t="s">
        <v>16</v>
      </c>
      <c r="D99" s="7" t="str">
        <f t="shared" si="288"/>
        <v>EP9</v>
      </c>
      <c r="E99" s="7">
        <v>9</v>
      </c>
      <c r="F99" s="8">
        <f t="shared" si="296"/>
        <v>6188.6480471347231</v>
      </c>
      <c r="G99" s="12">
        <f t="shared" si="289"/>
        <v>6807.5128518481961</v>
      </c>
      <c r="H99" s="12">
        <f t="shared" si="290"/>
        <v>7116.9452542049312</v>
      </c>
      <c r="I99" s="12">
        <f t="shared" si="291"/>
        <v>7426.3776565616672</v>
      </c>
      <c r="J99" s="12">
        <f t="shared" si="292"/>
        <v>7735.8100589184041</v>
      </c>
      <c r="K99" s="12">
        <f t="shared" si="6"/>
        <v>8045.2424612751402</v>
      </c>
      <c r="L99" s="12">
        <f t="shared" si="7"/>
        <v>9406.7450316447794</v>
      </c>
      <c r="M99" s="12">
        <f t="shared" si="8"/>
        <v>10830.134082485765</v>
      </c>
      <c r="O99" s="8">
        <f t="shared" si="306"/>
        <v>7610.0783908687936</v>
      </c>
      <c r="P99" s="23">
        <f t="shared" si="9"/>
        <v>0.22968350000000037</v>
      </c>
      <c r="Q99" s="12">
        <f t="shared" si="310"/>
        <v>8371.0862299556738</v>
      </c>
      <c r="R99" s="12">
        <f t="shared" si="310"/>
        <v>8751.5901494991122</v>
      </c>
      <c r="S99" s="12">
        <f t="shared" si="310"/>
        <v>9132.0940690425523</v>
      </c>
      <c r="T99" s="12">
        <f t="shared" si="310"/>
        <v>9512.5979885859924</v>
      </c>
      <c r="U99" s="12">
        <f t="shared" si="311"/>
        <v>9893.1019081294326</v>
      </c>
      <c r="V99" s="12">
        <f t="shared" si="311"/>
        <v>11567.319154120567</v>
      </c>
      <c r="W99" s="12">
        <f t="shared" si="311"/>
        <v>13317.637184020388</v>
      </c>
      <c r="Y99" s="7">
        <f>SUMIF('BD Qtde Servidores Ativos'!$D:$D,$D:$D,'BD Qtde Servidores Ativos'!E:E)</f>
        <v>100</v>
      </c>
      <c r="Z99" s="7">
        <f>SUMIF('BD Qtde Servidores Ativos'!$D:$D,$D:$D,'BD Qtde Servidores Ativos'!F:F)</f>
        <v>0</v>
      </c>
      <c r="AA99" s="7">
        <f>SUMIF('BD Qtde Servidores Ativos'!$D:$D,$D:$D,'BD Qtde Servidores Ativos'!G:G)</f>
        <v>0</v>
      </c>
      <c r="AB99" s="7">
        <f>SUMIF('BD Qtde Servidores Ativos'!$D:$D,$D:$D,'BD Qtde Servidores Ativos'!H:H)</f>
        <v>3</v>
      </c>
      <c r="AC99" s="7">
        <f>SUMIF('BD Qtde Servidores Ativos'!$D:$D,$D:$D,'BD Qtde Servidores Ativos'!I:I)</f>
        <v>0</v>
      </c>
      <c r="AD99" s="7">
        <f>SUMIF('BD Qtde Servidores Ativos'!$D:$D,$D:$D,'BD Qtde Servidores Ativos'!J:J)</f>
        <v>1696</v>
      </c>
      <c r="AE99" s="7">
        <f>SUMIF('BD Qtde Servidores Ativos'!$D:$D,$D:$D,'BD Qtde Servidores Ativos'!K:K)</f>
        <v>1746</v>
      </c>
      <c r="AF99" s="7">
        <f>SUMIF('BD Qtde Servidores Ativos'!$D:$D,$D:$D,'BD Qtde Servidores Ativos'!L:L)</f>
        <v>393</v>
      </c>
      <c r="AG99" s="24">
        <f t="shared" si="12"/>
        <v>3938</v>
      </c>
      <c r="AH99" s="25"/>
      <c r="AI99" s="25"/>
      <c r="AJ99" s="7">
        <f>SUMIF('BD Qtde Servidores Aposentados '!$D:$D,$D:$D,'BD Qtde Servidores Aposentados '!E:E)</f>
        <v>429</v>
      </c>
      <c r="AK99" s="7">
        <f>SUMIF('BD Qtde Servidores Aposentados '!$D:$D,$D:$D,'BD Qtde Servidores Aposentados '!F:F)</f>
        <v>1</v>
      </c>
      <c r="AL99" s="7">
        <f>SUMIF('BD Qtde Servidores Aposentados '!$D:$D,$D:$D,'BD Qtde Servidores Aposentados '!G:G)</f>
        <v>0</v>
      </c>
      <c r="AM99" s="7">
        <f>SUMIF('BD Qtde Servidores Aposentados '!$D:$D,$D:$D,'BD Qtde Servidores Aposentados '!H:H)</f>
        <v>2</v>
      </c>
      <c r="AN99" s="7">
        <f>SUMIF('BD Qtde Servidores Aposentados '!$D:$D,$D:$D,'BD Qtde Servidores Aposentados '!I:I)</f>
        <v>0</v>
      </c>
      <c r="AO99" s="7">
        <f>SUMIF('BD Qtde Servidores Aposentados '!$D:$D,$D:$D,'BD Qtde Servidores Aposentados '!J:J)</f>
        <v>121</v>
      </c>
      <c r="AP99" s="7">
        <f>SUMIF('BD Qtde Servidores Aposentados '!$D:$D,$D:$D,'BD Qtde Servidores Aposentados '!K:K)</f>
        <v>28</v>
      </c>
      <c r="AQ99" s="7">
        <f>SUMIF('BD Qtde Servidores Aposentados '!$D:$D,$D:$D,'BD Qtde Servidores Aposentados '!L:L)</f>
        <v>12</v>
      </c>
      <c r="AR99" s="24">
        <f t="shared" si="13"/>
        <v>593</v>
      </c>
      <c r="AS99" s="26"/>
      <c r="AT99" s="26"/>
      <c r="AU99" s="27">
        <f t="shared" ref="AU99:BB99" si="321">Y99*F99</f>
        <v>618864.80471347226</v>
      </c>
      <c r="AV99" s="27">
        <f t="shared" si="321"/>
        <v>0</v>
      </c>
      <c r="AW99" s="27">
        <f t="shared" si="321"/>
        <v>0</v>
      </c>
      <c r="AX99" s="27">
        <f t="shared" si="321"/>
        <v>22279.132969685001</v>
      </c>
      <c r="AY99" s="27">
        <f t="shared" si="321"/>
        <v>0</v>
      </c>
      <c r="AZ99" s="27">
        <f t="shared" si="321"/>
        <v>13644731.214322638</v>
      </c>
      <c r="BA99" s="27">
        <f t="shared" si="321"/>
        <v>16424176.825251784</v>
      </c>
      <c r="BB99" s="27">
        <f t="shared" si="321"/>
        <v>4256242.6944169058</v>
      </c>
      <c r="BC99" s="28">
        <f t="shared" si="15"/>
        <v>34966294.671674483</v>
      </c>
      <c r="BF99" s="26"/>
      <c r="BG99" s="27">
        <f t="shared" ref="BG99:BN99" si="322">F99*AJ99</f>
        <v>2654930.0122207962</v>
      </c>
      <c r="BH99" s="27">
        <f t="shared" si="322"/>
        <v>6807.5128518481961</v>
      </c>
      <c r="BI99" s="27">
        <f t="shared" si="322"/>
        <v>0</v>
      </c>
      <c r="BJ99" s="27">
        <f t="shared" si="322"/>
        <v>14852.755313123334</v>
      </c>
      <c r="BK99" s="27">
        <f t="shared" si="322"/>
        <v>0</v>
      </c>
      <c r="BL99" s="27">
        <f t="shared" si="322"/>
        <v>973474.33781429194</v>
      </c>
      <c r="BM99" s="27">
        <f t="shared" si="322"/>
        <v>263388.86088605382</v>
      </c>
      <c r="BN99" s="27">
        <f t="shared" si="322"/>
        <v>129961.60898982918</v>
      </c>
      <c r="BO99" s="28">
        <f t="shared" si="17"/>
        <v>4043415.0880759424</v>
      </c>
      <c r="BS99" s="12">
        <f t="shared" si="33"/>
        <v>761007.83908687939</v>
      </c>
      <c r="BT99" s="12">
        <f t="shared" ref="BT99:BZ99" si="323">Z99*Q99</f>
        <v>0</v>
      </c>
      <c r="BU99" s="12">
        <f t="shared" si="323"/>
        <v>0</v>
      </c>
      <c r="BV99" s="12">
        <f t="shared" si="323"/>
        <v>27396.282207127657</v>
      </c>
      <c r="BW99" s="12">
        <f t="shared" si="323"/>
        <v>0</v>
      </c>
      <c r="BX99" s="12">
        <f t="shared" si="323"/>
        <v>16778700.836187519</v>
      </c>
      <c r="BY99" s="12">
        <f t="shared" si="323"/>
        <v>20196539.243094511</v>
      </c>
      <c r="BZ99" s="12">
        <f t="shared" si="323"/>
        <v>5233831.4133200124</v>
      </c>
      <c r="CA99" s="29">
        <f t="shared" si="19"/>
        <v>42997475.61389605</v>
      </c>
      <c r="CB99" s="184">
        <f t="shared" si="257"/>
        <v>1676901.5489419459</v>
      </c>
      <c r="CC99" s="9"/>
      <c r="CD99" s="12">
        <v>0</v>
      </c>
      <c r="CE99" s="12">
        <f>(Z99*'Quadro Resumo'!$L$9)*($O$109*15%)</f>
        <v>0</v>
      </c>
      <c r="CF99" s="12">
        <f>(AA99*'Quadro Resumo'!$L$9)*($O$109*10%)</f>
        <v>0</v>
      </c>
      <c r="CG99" s="12">
        <f>(AB99*'Quadro Resumo'!$L$9)*($O$109*5%)</f>
        <v>334.70782118369766</v>
      </c>
      <c r="CH99" s="12">
        <f>(AC99*'Quadro Resumo'!$L$9)*($O$109*5%)</f>
        <v>0</v>
      </c>
      <c r="CI99" s="12">
        <f>(AD99*'Quadro Resumo'!$L$9)*(O99*22%)</f>
        <v>567894.48984019295</v>
      </c>
      <c r="CJ99" s="12">
        <f>(AE99*'Quadro Resumo'!$L$9)*(O99*23%)</f>
        <v>611211.05604101822</v>
      </c>
      <c r="CK99" s="12">
        <v>0</v>
      </c>
      <c r="CL99" s="29">
        <f t="shared" si="20"/>
        <v>1179440.2537023949</v>
      </c>
      <c r="CM99" s="9"/>
      <c r="CN99" s="9"/>
      <c r="CO99" s="12">
        <f t="shared" si="21"/>
        <v>3264723.6296827123</v>
      </c>
      <c r="CP99" s="12">
        <f t="shared" si="246"/>
        <v>8371.0862299556738</v>
      </c>
      <c r="CQ99" s="12">
        <f t="shared" si="247"/>
        <v>0</v>
      </c>
      <c r="CR99" s="12">
        <f t="shared" si="248"/>
        <v>18264.188138085105</v>
      </c>
      <c r="CS99" s="12">
        <f t="shared" si="249"/>
        <v>0</v>
      </c>
      <c r="CT99" s="12">
        <f t="shared" si="250"/>
        <v>1197065.3308836613</v>
      </c>
      <c r="CU99" s="12">
        <f t="shared" si="251"/>
        <v>323884.93631537585</v>
      </c>
      <c r="CV99" s="12">
        <f t="shared" si="252"/>
        <v>159811.64620824467</v>
      </c>
      <c r="CW99" s="29">
        <f t="shared" si="29"/>
        <v>4972120.8174580345</v>
      </c>
      <c r="CX99" s="9"/>
      <c r="CY99" s="9"/>
      <c r="CZ99" s="9"/>
      <c r="DA99" s="9"/>
      <c r="DB99" s="9"/>
      <c r="DC99" s="30"/>
      <c r="DD99" s="30"/>
    </row>
    <row r="100" spans="2:108" ht="15.75" customHeight="1" x14ac:dyDescent="0.3">
      <c r="B100" s="464"/>
      <c r="C100" s="7" t="s">
        <v>16</v>
      </c>
      <c r="D100" s="7" t="str">
        <f t="shared" si="288"/>
        <v>EP10</v>
      </c>
      <c r="E100" s="7">
        <v>10</v>
      </c>
      <c r="F100" s="8">
        <f t="shared" si="296"/>
        <v>6430.0053209729767</v>
      </c>
      <c r="G100" s="12">
        <f t="shared" si="289"/>
        <v>7073.0058530702754</v>
      </c>
      <c r="H100" s="12">
        <f t="shared" si="290"/>
        <v>7394.5061191189225</v>
      </c>
      <c r="I100" s="12">
        <f t="shared" si="291"/>
        <v>7716.0063851675714</v>
      </c>
      <c r="J100" s="12">
        <f t="shared" si="292"/>
        <v>8037.5066512162211</v>
      </c>
      <c r="K100" s="12">
        <f t="shared" si="6"/>
        <v>8359.0069172648709</v>
      </c>
      <c r="L100" s="12">
        <f t="shared" si="7"/>
        <v>9773.6080878789253</v>
      </c>
      <c r="M100" s="12">
        <f t="shared" si="8"/>
        <v>11252.50931170271</v>
      </c>
      <c r="O100" s="8">
        <f t="shared" si="306"/>
        <v>7906.8714481126763</v>
      </c>
      <c r="P100" s="23">
        <f t="shared" si="9"/>
        <v>0.22968350000000037</v>
      </c>
      <c r="Q100" s="12">
        <f t="shared" si="310"/>
        <v>8697.5585929239442</v>
      </c>
      <c r="R100" s="12">
        <f t="shared" si="310"/>
        <v>9092.9021653295767</v>
      </c>
      <c r="S100" s="12">
        <f t="shared" si="310"/>
        <v>9488.2457377352112</v>
      </c>
      <c r="T100" s="12">
        <f t="shared" si="310"/>
        <v>9883.5893101408456</v>
      </c>
      <c r="U100" s="12">
        <f t="shared" si="311"/>
        <v>10278.93288254648</v>
      </c>
      <c r="V100" s="12">
        <f t="shared" si="311"/>
        <v>12018.444601131268</v>
      </c>
      <c r="W100" s="12">
        <f t="shared" si="311"/>
        <v>13837.025034197184</v>
      </c>
      <c r="Y100" s="7">
        <f>SUMIF('BD Qtde Servidores Ativos'!$D:$D,$D:$D,'BD Qtde Servidores Ativos'!E:E)</f>
        <v>108</v>
      </c>
      <c r="Z100" s="7">
        <f>SUMIF('BD Qtde Servidores Ativos'!$D:$D,$D:$D,'BD Qtde Servidores Ativos'!F:F)</f>
        <v>0</v>
      </c>
      <c r="AA100" s="7">
        <f>SUMIF('BD Qtde Servidores Ativos'!$D:$D,$D:$D,'BD Qtde Servidores Ativos'!G:G)</f>
        <v>0</v>
      </c>
      <c r="AB100" s="7">
        <f>SUMIF('BD Qtde Servidores Ativos'!$D:$D,$D:$D,'BD Qtde Servidores Ativos'!H:H)</f>
        <v>4</v>
      </c>
      <c r="AC100" s="7">
        <f>SUMIF('BD Qtde Servidores Ativos'!$D:$D,$D:$D,'BD Qtde Servidores Ativos'!I:I)</f>
        <v>0</v>
      </c>
      <c r="AD100" s="7">
        <f>SUMIF('BD Qtde Servidores Ativos'!$D:$D,$D:$D,'BD Qtde Servidores Ativos'!J:J)</f>
        <v>2232</v>
      </c>
      <c r="AE100" s="7">
        <f>SUMIF('BD Qtde Servidores Ativos'!$D:$D,$D:$D,'BD Qtde Servidores Ativos'!K:K)</f>
        <v>2749</v>
      </c>
      <c r="AF100" s="7">
        <f>SUMIF('BD Qtde Servidores Ativos'!$D:$D,$D:$D,'BD Qtde Servidores Ativos'!L:L)</f>
        <v>628</v>
      </c>
      <c r="AG100" s="24">
        <f t="shared" si="12"/>
        <v>5721</v>
      </c>
      <c r="AH100" s="25"/>
      <c r="AI100" s="25"/>
      <c r="AJ100" s="7">
        <f>SUMIF('BD Qtde Servidores Aposentados '!$D:$D,$D:$D,'BD Qtde Servidores Aposentados '!E:E)</f>
        <v>414</v>
      </c>
      <c r="AK100" s="7">
        <f>SUMIF('BD Qtde Servidores Aposentados '!$D:$D,$D:$D,'BD Qtde Servidores Aposentados '!F:F)</f>
        <v>2</v>
      </c>
      <c r="AL100" s="7">
        <f>SUMIF('BD Qtde Servidores Aposentados '!$D:$D,$D:$D,'BD Qtde Servidores Aposentados '!G:G)</f>
        <v>0</v>
      </c>
      <c r="AM100" s="7">
        <f>SUMIF('BD Qtde Servidores Aposentados '!$D:$D,$D:$D,'BD Qtde Servidores Aposentados '!H:H)</f>
        <v>0</v>
      </c>
      <c r="AN100" s="7">
        <f>SUMIF('BD Qtde Servidores Aposentados '!$D:$D,$D:$D,'BD Qtde Servidores Aposentados '!I:I)</f>
        <v>1</v>
      </c>
      <c r="AO100" s="7">
        <f>SUMIF('BD Qtde Servidores Aposentados '!$D:$D,$D:$D,'BD Qtde Servidores Aposentados '!J:J)</f>
        <v>150</v>
      </c>
      <c r="AP100" s="7">
        <f>SUMIF('BD Qtde Servidores Aposentados '!$D:$D,$D:$D,'BD Qtde Servidores Aposentados '!K:K)</f>
        <v>38</v>
      </c>
      <c r="AQ100" s="7">
        <f>SUMIF('BD Qtde Servidores Aposentados '!$D:$D,$D:$D,'BD Qtde Servidores Aposentados '!L:L)</f>
        <v>15</v>
      </c>
      <c r="AR100" s="24">
        <f t="shared" si="13"/>
        <v>620</v>
      </c>
      <c r="AS100" s="26"/>
      <c r="AT100" s="26"/>
      <c r="AU100" s="27">
        <f t="shared" ref="AU100:BB100" si="324">Y100*F100</f>
        <v>694440.57466508145</v>
      </c>
      <c r="AV100" s="27">
        <f t="shared" si="324"/>
        <v>0</v>
      </c>
      <c r="AW100" s="27">
        <f t="shared" si="324"/>
        <v>0</v>
      </c>
      <c r="AX100" s="27">
        <f t="shared" si="324"/>
        <v>30864.025540670285</v>
      </c>
      <c r="AY100" s="27">
        <f t="shared" si="324"/>
        <v>0</v>
      </c>
      <c r="AZ100" s="27">
        <f t="shared" si="324"/>
        <v>18657303.439335193</v>
      </c>
      <c r="BA100" s="27">
        <f t="shared" si="324"/>
        <v>26867648.633579165</v>
      </c>
      <c r="BB100" s="27">
        <f t="shared" si="324"/>
        <v>7066575.8477493022</v>
      </c>
      <c r="BC100" s="28">
        <f t="shared" si="15"/>
        <v>53316832.520869412</v>
      </c>
      <c r="BF100" s="26"/>
      <c r="BG100" s="27">
        <f t="shared" ref="BG100:BN100" si="325">F100*AJ100</f>
        <v>2662022.2028828124</v>
      </c>
      <c r="BH100" s="27">
        <f t="shared" si="325"/>
        <v>14146.011706140551</v>
      </c>
      <c r="BI100" s="27">
        <f t="shared" si="325"/>
        <v>0</v>
      </c>
      <c r="BJ100" s="27">
        <f t="shared" si="325"/>
        <v>0</v>
      </c>
      <c r="BK100" s="27">
        <f t="shared" si="325"/>
        <v>8037.5066512162211</v>
      </c>
      <c r="BL100" s="27">
        <f t="shared" si="325"/>
        <v>1253851.0375897307</v>
      </c>
      <c r="BM100" s="27">
        <f t="shared" si="325"/>
        <v>371397.10733939917</v>
      </c>
      <c r="BN100" s="27">
        <f t="shared" si="325"/>
        <v>168787.63967554065</v>
      </c>
      <c r="BO100" s="28">
        <f t="shared" si="17"/>
        <v>4478241.5058448398</v>
      </c>
      <c r="BS100" s="12">
        <f t="shared" si="33"/>
        <v>853942.11639616906</v>
      </c>
      <c r="BT100" s="12">
        <f t="shared" ref="BT100:BZ100" si="326">Z100*Q100</f>
        <v>0</v>
      </c>
      <c r="BU100" s="12">
        <f t="shared" si="326"/>
        <v>0</v>
      </c>
      <c r="BV100" s="12">
        <f t="shared" si="326"/>
        <v>37952.982950940845</v>
      </c>
      <c r="BW100" s="12">
        <f t="shared" si="326"/>
        <v>0</v>
      </c>
      <c r="BX100" s="12">
        <f t="shared" si="326"/>
        <v>22942578.193843745</v>
      </c>
      <c r="BY100" s="12">
        <f t="shared" si="326"/>
        <v>33038704.208509859</v>
      </c>
      <c r="BZ100" s="12">
        <f t="shared" si="326"/>
        <v>8689651.7214758322</v>
      </c>
      <c r="CA100" s="29">
        <f t="shared" si="19"/>
        <v>65562829.223176546</v>
      </c>
      <c r="CB100" s="184">
        <f t="shared" si="257"/>
        <v>2556950.3397038854</v>
      </c>
      <c r="CC100" s="9"/>
      <c r="CD100" s="12">
        <v>0</v>
      </c>
      <c r="CE100" s="12">
        <f>(Z100*'Quadro Resumo'!$L$9)*($O$109*15%)</f>
        <v>0</v>
      </c>
      <c r="CF100" s="12">
        <f>(AA100*'Quadro Resumo'!$L$9)*($O$109*10%)</f>
        <v>0</v>
      </c>
      <c r="CG100" s="12">
        <f>(AB100*'Quadro Resumo'!$L$9)*($O$109*5%)</f>
        <v>446.27709491159686</v>
      </c>
      <c r="CH100" s="12">
        <f>(AC100*'Quadro Resumo'!$L$9)*($O$109*5%)</f>
        <v>0</v>
      </c>
      <c r="CI100" s="12">
        <f>(AD100*'Quadro Resumo'!$L$9)*(O100*22%)</f>
        <v>776518.03117624973</v>
      </c>
      <c r="CJ100" s="12">
        <f>(AE100*'Quadro Resumo'!$L$9)*(O100*23%)</f>
        <v>999855.52209964057</v>
      </c>
      <c r="CK100" s="12">
        <v>0</v>
      </c>
      <c r="CL100" s="29">
        <f t="shared" si="20"/>
        <v>1776819.830370802</v>
      </c>
      <c r="CM100" s="9"/>
      <c r="CN100" s="9"/>
      <c r="CO100" s="12">
        <f t="shared" si="21"/>
        <v>3273444.7795186481</v>
      </c>
      <c r="CP100" s="12">
        <f t="shared" si="246"/>
        <v>17395.117185847888</v>
      </c>
      <c r="CQ100" s="12">
        <f t="shared" si="247"/>
        <v>0</v>
      </c>
      <c r="CR100" s="12">
        <f t="shared" si="248"/>
        <v>0</v>
      </c>
      <c r="CS100" s="12">
        <f t="shared" si="249"/>
        <v>9883.5893101408456</v>
      </c>
      <c r="CT100" s="12">
        <f t="shared" si="250"/>
        <v>1541839.932381972</v>
      </c>
      <c r="CU100" s="12">
        <f t="shared" si="251"/>
        <v>456700.89484298823</v>
      </c>
      <c r="CV100" s="12">
        <f t="shared" si="252"/>
        <v>207555.37551295775</v>
      </c>
      <c r="CW100" s="29">
        <f t="shared" si="29"/>
        <v>5506819.6887525544</v>
      </c>
      <c r="CX100" s="9"/>
      <c r="CY100" s="9"/>
      <c r="CZ100" s="9"/>
      <c r="DA100" s="9"/>
      <c r="DB100" s="9"/>
      <c r="DC100" s="30"/>
      <c r="DD100" s="30"/>
    </row>
    <row r="101" spans="2:108" ht="15.75" customHeight="1" x14ac:dyDescent="0.3">
      <c r="B101" s="464"/>
      <c r="C101" s="7" t="s">
        <v>16</v>
      </c>
      <c r="D101" s="7" t="str">
        <f t="shared" si="288"/>
        <v>EP11</v>
      </c>
      <c r="E101" s="7">
        <v>11</v>
      </c>
      <c r="F101" s="8">
        <f t="shared" si="296"/>
        <v>6680.7755284909226</v>
      </c>
      <c r="G101" s="12">
        <f t="shared" si="289"/>
        <v>7348.8530813400157</v>
      </c>
      <c r="H101" s="12">
        <f t="shared" si="290"/>
        <v>7682.89185776456</v>
      </c>
      <c r="I101" s="12">
        <f t="shared" si="291"/>
        <v>8016.930634189107</v>
      </c>
      <c r="J101" s="12">
        <f t="shared" si="292"/>
        <v>8350.969410613654</v>
      </c>
      <c r="K101" s="12">
        <f t="shared" si="6"/>
        <v>8685.0081870382</v>
      </c>
      <c r="L101" s="12">
        <f t="shared" si="7"/>
        <v>10154.778803306202</v>
      </c>
      <c r="M101" s="12">
        <f t="shared" si="8"/>
        <v>11691.357174859115</v>
      </c>
      <c r="O101" s="8">
        <f t="shared" si="306"/>
        <v>8215.2394345890698</v>
      </c>
      <c r="P101" s="23">
        <f t="shared" si="9"/>
        <v>0.22968350000000037</v>
      </c>
      <c r="Q101" s="12">
        <f t="shared" si="310"/>
        <v>9036.7633780479773</v>
      </c>
      <c r="R101" s="12">
        <f t="shared" si="310"/>
        <v>9447.5253497774302</v>
      </c>
      <c r="S101" s="12">
        <f t="shared" si="310"/>
        <v>9858.287321506883</v>
      </c>
      <c r="T101" s="12">
        <f t="shared" si="310"/>
        <v>10269.049293236338</v>
      </c>
      <c r="U101" s="12">
        <f t="shared" si="311"/>
        <v>10679.811264965791</v>
      </c>
      <c r="V101" s="12">
        <f t="shared" si="311"/>
        <v>12487.163940575387</v>
      </c>
      <c r="W101" s="12">
        <f t="shared" si="311"/>
        <v>14376.669010530872</v>
      </c>
      <c r="Y101" s="7">
        <f>SUMIF('BD Qtde Servidores Ativos'!$D:$D,$D:$D,'BD Qtde Servidores Ativos'!E:E)</f>
        <v>96</v>
      </c>
      <c r="Z101" s="7">
        <f>SUMIF('BD Qtde Servidores Ativos'!$D:$D,$D:$D,'BD Qtde Servidores Ativos'!F:F)</f>
        <v>0</v>
      </c>
      <c r="AA101" s="7">
        <f>SUMIF('BD Qtde Servidores Ativos'!$D:$D,$D:$D,'BD Qtde Servidores Ativos'!G:G)</f>
        <v>0</v>
      </c>
      <c r="AB101" s="7">
        <f>SUMIF('BD Qtde Servidores Ativos'!$D:$D,$D:$D,'BD Qtde Servidores Ativos'!H:H)</f>
        <v>3</v>
      </c>
      <c r="AC101" s="7">
        <f>SUMIF('BD Qtde Servidores Ativos'!$D:$D,$D:$D,'BD Qtde Servidores Ativos'!I:I)</f>
        <v>1</v>
      </c>
      <c r="AD101" s="7">
        <f>SUMIF('BD Qtde Servidores Ativos'!$D:$D,$D:$D,'BD Qtde Servidores Ativos'!J:J)</f>
        <v>1198</v>
      </c>
      <c r="AE101" s="7">
        <f>SUMIF('BD Qtde Servidores Ativos'!$D:$D,$D:$D,'BD Qtde Servidores Ativos'!K:K)</f>
        <v>1709</v>
      </c>
      <c r="AF101" s="7">
        <f>SUMIF('BD Qtde Servidores Ativos'!$D:$D,$D:$D,'BD Qtde Servidores Ativos'!L:L)</f>
        <v>451</v>
      </c>
      <c r="AG101" s="24">
        <f t="shared" si="12"/>
        <v>3458</v>
      </c>
      <c r="AH101" s="25"/>
      <c r="AI101" s="25"/>
      <c r="AJ101" s="7">
        <f>SUMIF('BD Qtde Servidores Aposentados '!$D:$D,$D:$D,'BD Qtde Servidores Aposentados '!E:E)</f>
        <v>583</v>
      </c>
      <c r="AK101" s="7">
        <f>SUMIF('BD Qtde Servidores Aposentados '!$D:$D,$D:$D,'BD Qtde Servidores Aposentados '!F:F)</f>
        <v>0</v>
      </c>
      <c r="AL101" s="7">
        <f>SUMIF('BD Qtde Servidores Aposentados '!$D:$D,$D:$D,'BD Qtde Servidores Aposentados '!G:G)</f>
        <v>0</v>
      </c>
      <c r="AM101" s="7">
        <f>SUMIF('BD Qtde Servidores Aposentados '!$D:$D,$D:$D,'BD Qtde Servidores Aposentados '!H:H)</f>
        <v>2</v>
      </c>
      <c r="AN101" s="7">
        <f>SUMIF('BD Qtde Servidores Aposentados '!$D:$D,$D:$D,'BD Qtde Servidores Aposentados '!I:I)</f>
        <v>0</v>
      </c>
      <c r="AO101" s="7">
        <f>SUMIF('BD Qtde Servidores Aposentados '!$D:$D,$D:$D,'BD Qtde Servidores Aposentados '!J:J)</f>
        <v>189</v>
      </c>
      <c r="AP101" s="7">
        <f>SUMIF('BD Qtde Servidores Aposentados '!$D:$D,$D:$D,'BD Qtde Servidores Aposentados '!K:K)</f>
        <v>60</v>
      </c>
      <c r="AQ101" s="7">
        <f>SUMIF('BD Qtde Servidores Aposentados '!$D:$D,$D:$D,'BD Qtde Servidores Aposentados '!L:L)</f>
        <v>14</v>
      </c>
      <c r="AR101" s="24">
        <f t="shared" si="13"/>
        <v>848</v>
      </c>
      <c r="AS101" s="26"/>
      <c r="AT101" s="26"/>
      <c r="AU101" s="27">
        <f t="shared" ref="AU101:BB101" si="327">Y101*F101</f>
        <v>641354.4507351286</v>
      </c>
      <c r="AV101" s="27">
        <f t="shared" si="327"/>
        <v>0</v>
      </c>
      <c r="AW101" s="27">
        <f t="shared" si="327"/>
        <v>0</v>
      </c>
      <c r="AX101" s="27">
        <f t="shared" si="327"/>
        <v>24050.791902567322</v>
      </c>
      <c r="AY101" s="27">
        <f t="shared" si="327"/>
        <v>8350.969410613654</v>
      </c>
      <c r="AZ101" s="27">
        <f t="shared" si="327"/>
        <v>10404639.808071764</v>
      </c>
      <c r="BA101" s="27">
        <f t="shared" si="327"/>
        <v>17354516.974850301</v>
      </c>
      <c r="BB101" s="27">
        <f t="shared" si="327"/>
        <v>5272802.0858614612</v>
      </c>
      <c r="BC101" s="28">
        <f t="shared" si="15"/>
        <v>33705715.080831833</v>
      </c>
      <c r="BF101" s="26"/>
      <c r="BG101" s="27">
        <f t="shared" ref="BG101:BN101" si="328">F101*AJ101</f>
        <v>3894892.133110208</v>
      </c>
      <c r="BH101" s="27">
        <f t="shared" si="328"/>
        <v>0</v>
      </c>
      <c r="BI101" s="27">
        <f t="shared" si="328"/>
        <v>0</v>
      </c>
      <c r="BJ101" s="27">
        <f t="shared" si="328"/>
        <v>16033.861268378214</v>
      </c>
      <c r="BK101" s="27">
        <f t="shared" si="328"/>
        <v>0</v>
      </c>
      <c r="BL101" s="27">
        <f t="shared" si="328"/>
        <v>1641466.5473502199</v>
      </c>
      <c r="BM101" s="27">
        <f t="shared" si="328"/>
        <v>609286.72819837218</v>
      </c>
      <c r="BN101" s="27">
        <f t="shared" si="328"/>
        <v>163679.0004480276</v>
      </c>
      <c r="BO101" s="28">
        <f t="shared" si="17"/>
        <v>6325358.2703752052</v>
      </c>
      <c r="BS101" s="12">
        <f t="shared" si="33"/>
        <v>788662.98572055064</v>
      </c>
      <c r="BT101" s="12">
        <f t="shared" ref="BT101:BZ101" si="329">Z101*Q101</f>
        <v>0</v>
      </c>
      <c r="BU101" s="12">
        <f t="shared" si="329"/>
        <v>0</v>
      </c>
      <c r="BV101" s="12">
        <f t="shared" si="329"/>
        <v>29574.861964520649</v>
      </c>
      <c r="BW101" s="12">
        <f t="shared" si="329"/>
        <v>10269.049293236338</v>
      </c>
      <c r="BX101" s="12">
        <f t="shared" si="329"/>
        <v>12794413.895429017</v>
      </c>
      <c r="BY101" s="12">
        <f t="shared" si="329"/>
        <v>21340563.174443334</v>
      </c>
      <c r="BZ101" s="12">
        <f t="shared" si="329"/>
        <v>6483877.7237494234</v>
      </c>
      <c r="CA101" s="29">
        <f t="shared" si="19"/>
        <v>41447361.690600082</v>
      </c>
      <c r="CB101" s="184">
        <f t="shared" si="257"/>
        <v>1616447.1059334031</v>
      </c>
      <c r="CC101" s="9"/>
      <c r="CD101" s="12">
        <v>0</v>
      </c>
      <c r="CE101" s="12">
        <f>(Z101*'Quadro Resumo'!$L$9)*($O$109*15%)</f>
        <v>0</v>
      </c>
      <c r="CF101" s="12">
        <f>(AA101*'Quadro Resumo'!$L$9)*($O$109*10%)</f>
        <v>0</v>
      </c>
      <c r="CG101" s="12">
        <f>(AB101*'Quadro Resumo'!$L$9)*($O$109*5%)</f>
        <v>334.70782118369766</v>
      </c>
      <c r="CH101" s="12">
        <f>(AC101*'Quadro Resumo'!$L$9)*($O$109*5%)</f>
        <v>111.56927372789922</v>
      </c>
      <c r="CI101" s="12">
        <f>(AD101*'Quadro Resumo'!$L$9)*(O101*22%)</f>
        <v>433041.70107605908</v>
      </c>
      <c r="CJ101" s="12">
        <f>(AE101*'Quadro Resumo'!$L$9)*(O101*23%)</f>
        <v>645832.83291078522</v>
      </c>
      <c r="CK101" s="12">
        <v>0</v>
      </c>
      <c r="CL101" s="29">
        <f t="shared" si="20"/>
        <v>1079320.8110817559</v>
      </c>
      <c r="CM101" s="9"/>
      <c r="CN101" s="9"/>
      <c r="CO101" s="12">
        <f t="shared" si="21"/>
        <v>4789484.5903654275</v>
      </c>
      <c r="CP101" s="12">
        <f t="shared" si="246"/>
        <v>0</v>
      </c>
      <c r="CQ101" s="12">
        <f t="shared" si="247"/>
        <v>0</v>
      </c>
      <c r="CR101" s="12">
        <f t="shared" si="248"/>
        <v>19716.574643013766</v>
      </c>
      <c r="CS101" s="12">
        <f t="shared" si="249"/>
        <v>0</v>
      </c>
      <c r="CT101" s="12">
        <f t="shared" si="250"/>
        <v>2018484.3290785344</v>
      </c>
      <c r="CU101" s="12">
        <f t="shared" si="251"/>
        <v>749229.83643452323</v>
      </c>
      <c r="CV101" s="12">
        <f t="shared" si="252"/>
        <v>201273.36614743221</v>
      </c>
      <c r="CW101" s="29">
        <f t="shared" si="29"/>
        <v>7778188.6966689322</v>
      </c>
      <c r="CX101" s="9"/>
      <c r="CY101" s="9"/>
      <c r="CZ101" s="9"/>
      <c r="DA101" s="9"/>
      <c r="DB101" s="9"/>
      <c r="DC101" s="30"/>
      <c r="DD101" s="30"/>
    </row>
    <row r="102" spans="2:108" ht="15.75" customHeight="1" x14ac:dyDescent="0.3">
      <c r="B102" s="464"/>
      <c r="C102" s="7" t="s">
        <v>16</v>
      </c>
      <c r="D102" s="7" t="str">
        <f t="shared" si="288"/>
        <v>EP12</v>
      </c>
      <c r="E102" s="7">
        <v>12</v>
      </c>
      <c r="F102" s="8">
        <f t="shared" si="296"/>
        <v>6941.325774102068</v>
      </c>
      <c r="G102" s="12">
        <f t="shared" si="289"/>
        <v>7635.4583515122749</v>
      </c>
      <c r="H102" s="12">
        <f t="shared" si="290"/>
        <v>7982.524640217378</v>
      </c>
      <c r="I102" s="12">
        <f t="shared" si="291"/>
        <v>8329.5909289224819</v>
      </c>
      <c r="J102" s="12">
        <f t="shared" si="292"/>
        <v>8676.657217627584</v>
      </c>
      <c r="K102" s="12">
        <f t="shared" si="6"/>
        <v>9023.723506332688</v>
      </c>
      <c r="L102" s="12">
        <f t="shared" si="7"/>
        <v>10550.815176635144</v>
      </c>
      <c r="M102" s="12">
        <f t="shared" si="8"/>
        <v>12147.32010467862</v>
      </c>
      <c r="O102" s="8">
        <f t="shared" si="306"/>
        <v>8535.6337725380436</v>
      </c>
      <c r="P102" s="23">
        <f t="shared" si="9"/>
        <v>0.22968350000000037</v>
      </c>
      <c r="Q102" s="12">
        <f t="shared" si="310"/>
        <v>9389.1971497918494</v>
      </c>
      <c r="R102" s="12">
        <f t="shared" si="310"/>
        <v>9815.9788384187486</v>
      </c>
      <c r="S102" s="12">
        <f t="shared" si="310"/>
        <v>10242.760527045652</v>
      </c>
      <c r="T102" s="12">
        <f t="shared" si="310"/>
        <v>10669.542215672554</v>
      </c>
      <c r="U102" s="12">
        <f t="shared" si="311"/>
        <v>11096.323904299457</v>
      </c>
      <c r="V102" s="12">
        <f t="shared" si="311"/>
        <v>12974.163334257826</v>
      </c>
      <c r="W102" s="12">
        <f t="shared" si="311"/>
        <v>14937.359101941576</v>
      </c>
      <c r="Y102" s="7">
        <f>SUMIF('BD Qtde Servidores Ativos'!$D:$D,$D:$D,'BD Qtde Servidores Ativos'!E:E)</f>
        <v>90</v>
      </c>
      <c r="Z102" s="7">
        <f>SUMIF('BD Qtde Servidores Ativos'!$D:$D,$D:$D,'BD Qtde Servidores Ativos'!F:F)</f>
        <v>0</v>
      </c>
      <c r="AA102" s="7">
        <f>SUMIF('BD Qtde Servidores Ativos'!$D:$D,$D:$D,'BD Qtde Servidores Ativos'!G:G)</f>
        <v>0</v>
      </c>
      <c r="AB102" s="7">
        <f>SUMIF('BD Qtde Servidores Ativos'!$D:$D,$D:$D,'BD Qtde Servidores Ativos'!H:H)</f>
        <v>5</v>
      </c>
      <c r="AC102" s="7">
        <f>SUMIF('BD Qtde Servidores Ativos'!$D:$D,$D:$D,'BD Qtde Servidores Ativos'!I:I)</f>
        <v>0</v>
      </c>
      <c r="AD102" s="7">
        <f>SUMIF('BD Qtde Servidores Ativos'!$D:$D,$D:$D,'BD Qtde Servidores Ativos'!J:J)</f>
        <v>1340</v>
      </c>
      <c r="AE102" s="7">
        <f>SUMIF('BD Qtde Servidores Ativos'!$D:$D,$D:$D,'BD Qtde Servidores Ativos'!K:K)</f>
        <v>2110</v>
      </c>
      <c r="AF102" s="7">
        <f>SUMIF('BD Qtde Servidores Ativos'!$D:$D,$D:$D,'BD Qtde Servidores Ativos'!L:L)</f>
        <v>584</v>
      </c>
      <c r="AG102" s="24">
        <f t="shared" si="12"/>
        <v>4129</v>
      </c>
      <c r="AH102" s="25"/>
      <c r="AI102" s="25"/>
      <c r="AJ102" s="7">
        <f>SUMIF('BD Qtde Servidores Aposentados '!$D:$D,$D:$D,'BD Qtde Servidores Aposentados '!E:E)</f>
        <v>688</v>
      </c>
      <c r="AK102" s="7">
        <f>SUMIF('BD Qtde Servidores Aposentados '!$D:$D,$D:$D,'BD Qtde Servidores Aposentados '!F:F)</f>
        <v>1</v>
      </c>
      <c r="AL102" s="7">
        <f>SUMIF('BD Qtde Servidores Aposentados '!$D:$D,$D:$D,'BD Qtde Servidores Aposentados '!G:G)</f>
        <v>0</v>
      </c>
      <c r="AM102" s="7">
        <f>SUMIF('BD Qtde Servidores Aposentados '!$D:$D,$D:$D,'BD Qtde Servidores Aposentados '!H:H)</f>
        <v>3</v>
      </c>
      <c r="AN102" s="7">
        <f>SUMIF('BD Qtde Servidores Aposentados '!$D:$D,$D:$D,'BD Qtde Servidores Aposentados '!I:I)</f>
        <v>0</v>
      </c>
      <c r="AO102" s="7">
        <f>SUMIF('BD Qtde Servidores Aposentados '!$D:$D,$D:$D,'BD Qtde Servidores Aposentados '!J:J)</f>
        <v>253</v>
      </c>
      <c r="AP102" s="7">
        <f>SUMIF('BD Qtde Servidores Aposentados '!$D:$D,$D:$D,'BD Qtde Servidores Aposentados '!K:K)</f>
        <v>69</v>
      </c>
      <c r="AQ102" s="7">
        <f>SUMIF('BD Qtde Servidores Aposentados '!$D:$D,$D:$D,'BD Qtde Servidores Aposentados '!L:L)</f>
        <v>28</v>
      </c>
      <c r="AR102" s="24">
        <f t="shared" si="13"/>
        <v>1042</v>
      </c>
      <c r="AS102" s="26"/>
      <c r="AT102" s="26"/>
      <c r="AU102" s="27">
        <f t="shared" ref="AU102:BB102" si="330">Y102*F102</f>
        <v>624719.31966918614</v>
      </c>
      <c r="AV102" s="27">
        <f t="shared" si="330"/>
        <v>0</v>
      </c>
      <c r="AW102" s="27">
        <f t="shared" si="330"/>
        <v>0</v>
      </c>
      <c r="AX102" s="27">
        <f t="shared" si="330"/>
        <v>41647.954644612408</v>
      </c>
      <c r="AY102" s="27">
        <f t="shared" si="330"/>
        <v>0</v>
      </c>
      <c r="AZ102" s="27">
        <f t="shared" si="330"/>
        <v>12091789.498485802</v>
      </c>
      <c r="BA102" s="27">
        <f t="shared" si="330"/>
        <v>22262220.022700153</v>
      </c>
      <c r="BB102" s="27">
        <f t="shared" si="330"/>
        <v>7094034.9411323136</v>
      </c>
      <c r="BC102" s="28">
        <f t="shared" si="15"/>
        <v>42114411.736632071</v>
      </c>
      <c r="BF102" s="26"/>
      <c r="BG102" s="27">
        <f t="shared" ref="BG102:BN102" si="331">F102*AJ102</f>
        <v>4775632.132582223</v>
      </c>
      <c r="BH102" s="27">
        <f t="shared" si="331"/>
        <v>7635.4583515122749</v>
      </c>
      <c r="BI102" s="27">
        <f t="shared" si="331"/>
        <v>0</v>
      </c>
      <c r="BJ102" s="27">
        <f t="shared" si="331"/>
        <v>24988.772786767448</v>
      </c>
      <c r="BK102" s="27">
        <f t="shared" si="331"/>
        <v>0</v>
      </c>
      <c r="BL102" s="27">
        <f t="shared" si="331"/>
        <v>2283002.0471021701</v>
      </c>
      <c r="BM102" s="27">
        <f t="shared" si="331"/>
        <v>728006.24718782492</v>
      </c>
      <c r="BN102" s="27">
        <f t="shared" si="331"/>
        <v>340124.96293100133</v>
      </c>
      <c r="BO102" s="28">
        <f t="shared" si="17"/>
        <v>8159389.6209414992</v>
      </c>
      <c r="BS102" s="12">
        <f t="shared" si="33"/>
        <v>768207.03952842392</v>
      </c>
      <c r="BT102" s="12">
        <f t="shared" ref="BT102:BZ102" si="332">Z102*Q102</f>
        <v>0</v>
      </c>
      <c r="BU102" s="12">
        <f t="shared" si="332"/>
        <v>0</v>
      </c>
      <c r="BV102" s="12">
        <f t="shared" si="332"/>
        <v>51213.802635228261</v>
      </c>
      <c r="BW102" s="12">
        <f t="shared" si="332"/>
        <v>0</v>
      </c>
      <c r="BX102" s="12">
        <f t="shared" si="332"/>
        <v>14869074.031761274</v>
      </c>
      <c r="BY102" s="12">
        <f t="shared" si="332"/>
        <v>27375484.635284014</v>
      </c>
      <c r="BZ102" s="12">
        <f t="shared" si="332"/>
        <v>8723417.7155338805</v>
      </c>
      <c r="CA102" s="29">
        <f t="shared" si="19"/>
        <v>51787397.224742822</v>
      </c>
      <c r="CB102" s="184">
        <f t="shared" si="257"/>
        <v>2019708.4917649701</v>
      </c>
      <c r="CC102" s="9"/>
      <c r="CD102" s="12">
        <v>0</v>
      </c>
      <c r="CE102" s="12">
        <f>(Z102*'Quadro Resumo'!$L$9)*($O$109*15%)</f>
        <v>0</v>
      </c>
      <c r="CF102" s="12">
        <f>(AA102*'Quadro Resumo'!$L$9)*($O$109*10%)</f>
        <v>0</v>
      </c>
      <c r="CG102" s="12">
        <f>(AB102*'Quadro Resumo'!$L$9)*($O$109*5%)</f>
        <v>557.84636863949606</v>
      </c>
      <c r="CH102" s="12">
        <f>(AC102*'Quadro Resumo'!$L$9)*($O$109*5%)</f>
        <v>0</v>
      </c>
      <c r="CI102" s="12">
        <f>(AD102*'Quadro Resumo'!$L$9)*(O102*22%)</f>
        <v>503260.96722884307</v>
      </c>
      <c r="CJ102" s="12">
        <f>(AE102*'Quadro Resumo'!$L$9)*(O102*23%)</f>
        <v>828468.6139625425</v>
      </c>
      <c r="CK102" s="12">
        <v>0</v>
      </c>
      <c r="CL102" s="29">
        <f t="shared" si="20"/>
        <v>1332287.4275600251</v>
      </c>
      <c r="CM102" s="9"/>
      <c r="CN102" s="9"/>
      <c r="CO102" s="12">
        <f t="shared" si="21"/>
        <v>5872516.035506174</v>
      </c>
      <c r="CP102" s="12">
        <f t="shared" si="246"/>
        <v>9389.1971497918494</v>
      </c>
      <c r="CQ102" s="12">
        <f t="shared" si="247"/>
        <v>0</v>
      </c>
      <c r="CR102" s="12">
        <f t="shared" si="248"/>
        <v>30728.281581136955</v>
      </c>
      <c r="CS102" s="12">
        <f t="shared" si="249"/>
        <v>0</v>
      </c>
      <c r="CT102" s="12">
        <f t="shared" si="250"/>
        <v>2807369.9477877626</v>
      </c>
      <c r="CU102" s="12">
        <f t="shared" si="251"/>
        <v>895217.27006379003</v>
      </c>
      <c r="CV102" s="12">
        <f t="shared" si="252"/>
        <v>418246.05485436413</v>
      </c>
      <c r="CW102" s="29">
        <f t="shared" si="29"/>
        <v>10033466.786943018</v>
      </c>
      <c r="CX102" s="9"/>
      <c r="CY102" s="9"/>
      <c r="CZ102" s="9"/>
      <c r="DA102" s="9"/>
      <c r="DB102" s="9"/>
      <c r="DC102" s="30"/>
      <c r="DD102" s="30"/>
    </row>
    <row r="103" spans="2:108" ht="15.75" customHeight="1" x14ac:dyDescent="0.3">
      <c r="B103" s="464"/>
      <c r="C103" s="7" t="s">
        <v>16</v>
      </c>
      <c r="D103" s="7" t="str">
        <f t="shared" si="288"/>
        <v>EP13</v>
      </c>
      <c r="E103" s="7">
        <v>13</v>
      </c>
      <c r="F103" s="8">
        <f t="shared" si="296"/>
        <v>7212.0374792920484</v>
      </c>
      <c r="G103" s="12">
        <f t="shared" si="289"/>
        <v>7933.2412272212541</v>
      </c>
      <c r="H103" s="12">
        <f t="shared" si="290"/>
        <v>8293.8431011858556</v>
      </c>
      <c r="I103" s="12">
        <f t="shared" si="291"/>
        <v>8654.444975150458</v>
      </c>
      <c r="J103" s="12">
        <f t="shared" si="292"/>
        <v>9015.0468491150605</v>
      </c>
      <c r="K103" s="12">
        <f t="shared" si="6"/>
        <v>9375.6487230796629</v>
      </c>
      <c r="L103" s="12">
        <f t="shared" si="7"/>
        <v>10962.296968523913</v>
      </c>
      <c r="M103" s="12">
        <f t="shared" si="8"/>
        <v>12621.065588761085</v>
      </c>
      <c r="O103" s="8">
        <f t="shared" si="306"/>
        <v>8868.5234896670263</v>
      </c>
      <c r="P103" s="23">
        <f t="shared" si="9"/>
        <v>0.22968350000000037</v>
      </c>
      <c r="Q103" s="12">
        <f t="shared" si="310"/>
        <v>9755.3758386337304</v>
      </c>
      <c r="R103" s="12">
        <f t="shared" si="310"/>
        <v>10198.80201311708</v>
      </c>
      <c r="S103" s="12">
        <f t="shared" si="310"/>
        <v>10642.228187600431</v>
      </c>
      <c r="T103" s="12">
        <f t="shared" si="310"/>
        <v>11085.654362083784</v>
      </c>
      <c r="U103" s="12">
        <f t="shared" si="311"/>
        <v>11529.080536567135</v>
      </c>
      <c r="V103" s="12">
        <f t="shared" si="311"/>
        <v>13480.15570429388</v>
      </c>
      <c r="W103" s="12">
        <f t="shared" si="311"/>
        <v>15519.916106917295</v>
      </c>
      <c r="Y103" s="7">
        <f>SUMIF('BD Qtde Servidores Ativos'!$D:$D,$D:$D,'BD Qtde Servidores Ativos'!E:E)</f>
        <v>112</v>
      </c>
      <c r="Z103" s="7">
        <f>SUMIF('BD Qtde Servidores Ativos'!$D:$D,$D:$D,'BD Qtde Servidores Ativos'!F:F)</f>
        <v>0</v>
      </c>
      <c r="AA103" s="7">
        <f>SUMIF('BD Qtde Servidores Ativos'!$D:$D,$D:$D,'BD Qtde Servidores Ativos'!G:G)</f>
        <v>0</v>
      </c>
      <c r="AB103" s="7">
        <f>SUMIF('BD Qtde Servidores Ativos'!$D:$D,$D:$D,'BD Qtde Servidores Ativos'!H:H)</f>
        <v>5</v>
      </c>
      <c r="AC103" s="7">
        <f>SUMIF('BD Qtde Servidores Ativos'!$D:$D,$D:$D,'BD Qtde Servidores Ativos'!I:I)</f>
        <v>0</v>
      </c>
      <c r="AD103" s="7">
        <f>SUMIF('BD Qtde Servidores Ativos'!$D:$D,$D:$D,'BD Qtde Servidores Ativos'!J:J)</f>
        <v>1318</v>
      </c>
      <c r="AE103" s="7">
        <f>SUMIF('BD Qtde Servidores Ativos'!$D:$D,$D:$D,'BD Qtde Servidores Ativos'!K:K)</f>
        <v>2008</v>
      </c>
      <c r="AF103" s="7">
        <f>SUMIF('BD Qtde Servidores Ativos'!$D:$D,$D:$D,'BD Qtde Servidores Ativos'!L:L)</f>
        <v>727</v>
      </c>
      <c r="AG103" s="24">
        <f t="shared" si="12"/>
        <v>4170</v>
      </c>
      <c r="AH103" s="25"/>
      <c r="AI103" s="25"/>
      <c r="AJ103" s="7">
        <f>SUMIF('BD Qtde Servidores Aposentados '!$D:$D,$D:$D,'BD Qtde Servidores Aposentados '!E:E)</f>
        <v>743</v>
      </c>
      <c r="AK103" s="7">
        <f>SUMIF('BD Qtde Servidores Aposentados '!$D:$D,$D:$D,'BD Qtde Servidores Aposentados '!F:F)</f>
        <v>0</v>
      </c>
      <c r="AL103" s="7">
        <f>SUMIF('BD Qtde Servidores Aposentados '!$D:$D,$D:$D,'BD Qtde Servidores Aposentados '!G:G)</f>
        <v>0</v>
      </c>
      <c r="AM103" s="7">
        <f>SUMIF('BD Qtde Servidores Aposentados '!$D:$D,$D:$D,'BD Qtde Servidores Aposentados '!H:H)</f>
        <v>3</v>
      </c>
      <c r="AN103" s="7">
        <f>SUMIF('BD Qtde Servidores Aposentados '!$D:$D,$D:$D,'BD Qtde Servidores Aposentados '!I:I)</f>
        <v>0</v>
      </c>
      <c r="AO103" s="7">
        <f>SUMIF('BD Qtde Servidores Aposentados '!$D:$D,$D:$D,'BD Qtde Servidores Aposentados '!J:J)</f>
        <v>286</v>
      </c>
      <c r="AP103" s="7">
        <f>SUMIF('BD Qtde Servidores Aposentados '!$D:$D,$D:$D,'BD Qtde Servidores Aposentados '!K:K)</f>
        <v>74</v>
      </c>
      <c r="AQ103" s="7">
        <f>SUMIF('BD Qtde Servidores Aposentados '!$D:$D,$D:$D,'BD Qtde Servidores Aposentados '!L:L)</f>
        <v>30</v>
      </c>
      <c r="AR103" s="24">
        <f t="shared" si="13"/>
        <v>1136</v>
      </c>
      <c r="AS103" s="26"/>
      <c r="AT103" s="26"/>
      <c r="AU103" s="27">
        <f t="shared" ref="AU103:BB103" si="333">Y103*F103</f>
        <v>807748.19768070942</v>
      </c>
      <c r="AV103" s="27">
        <f t="shared" si="333"/>
        <v>0</v>
      </c>
      <c r="AW103" s="27">
        <f t="shared" si="333"/>
        <v>0</v>
      </c>
      <c r="AX103" s="27">
        <f t="shared" si="333"/>
        <v>43272.22487575229</v>
      </c>
      <c r="AY103" s="27">
        <f t="shared" si="333"/>
        <v>0</v>
      </c>
      <c r="AZ103" s="27">
        <f t="shared" si="333"/>
        <v>12357105.017018996</v>
      </c>
      <c r="BA103" s="27">
        <f t="shared" si="333"/>
        <v>22012292.312796019</v>
      </c>
      <c r="BB103" s="27">
        <f t="shared" si="333"/>
        <v>9175514.6830293089</v>
      </c>
      <c r="BC103" s="28">
        <f t="shared" si="15"/>
        <v>44395932.435400784</v>
      </c>
      <c r="BF103" s="26"/>
      <c r="BG103" s="27">
        <f t="shared" ref="BG103:BN103" si="334">F103*AJ103</f>
        <v>5358543.8471139921</v>
      </c>
      <c r="BH103" s="27">
        <f t="shared" si="334"/>
        <v>0</v>
      </c>
      <c r="BI103" s="27">
        <f t="shared" si="334"/>
        <v>0</v>
      </c>
      <c r="BJ103" s="27">
        <f t="shared" si="334"/>
        <v>25963.334925451374</v>
      </c>
      <c r="BK103" s="27">
        <f t="shared" si="334"/>
        <v>0</v>
      </c>
      <c r="BL103" s="27">
        <f t="shared" si="334"/>
        <v>2681435.5348007837</v>
      </c>
      <c r="BM103" s="27">
        <f t="shared" si="334"/>
        <v>811209.97567076958</v>
      </c>
      <c r="BN103" s="27">
        <f t="shared" si="334"/>
        <v>378631.96766283253</v>
      </c>
      <c r="BO103" s="28">
        <f t="shared" si="17"/>
        <v>9255784.6601738278</v>
      </c>
      <c r="BS103" s="12">
        <f t="shared" si="33"/>
        <v>993274.63084270689</v>
      </c>
      <c r="BT103" s="12">
        <f t="shared" ref="BT103:BZ103" si="335">Z103*Q103</f>
        <v>0</v>
      </c>
      <c r="BU103" s="12">
        <f t="shared" si="335"/>
        <v>0</v>
      </c>
      <c r="BV103" s="12">
        <f t="shared" si="335"/>
        <v>53211.140938002151</v>
      </c>
      <c r="BW103" s="12">
        <f t="shared" si="335"/>
        <v>0</v>
      </c>
      <c r="BX103" s="12">
        <f t="shared" si="335"/>
        <v>15195328.147195484</v>
      </c>
      <c r="BY103" s="12">
        <f t="shared" si="335"/>
        <v>27068152.654222112</v>
      </c>
      <c r="BZ103" s="12">
        <f t="shared" si="335"/>
        <v>11282979.009728873</v>
      </c>
      <c r="CA103" s="29">
        <f t="shared" si="19"/>
        <v>54592945.582927175</v>
      </c>
      <c r="CB103" s="184">
        <f t="shared" si="257"/>
        <v>2129124.8777341596</v>
      </c>
      <c r="CC103" s="9"/>
      <c r="CD103" s="12">
        <v>0</v>
      </c>
      <c r="CE103" s="12">
        <f>(Z103*'Quadro Resumo'!$L$9)*($O$109*15%)</f>
        <v>0</v>
      </c>
      <c r="CF103" s="12">
        <f>(AA103*'Quadro Resumo'!$L$9)*($O$109*10%)</f>
        <v>0</v>
      </c>
      <c r="CG103" s="12">
        <f>(AB103*'Quadro Resumo'!$L$9)*($O$109*5%)</f>
        <v>557.84636863949606</v>
      </c>
      <c r="CH103" s="12">
        <f>(AC103*'Quadro Resumo'!$L$9)*($O$109*5%)</f>
        <v>0</v>
      </c>
      <c r="CI103" s="12">
        <f>(AD103*'Quadro Resumo'!$L$9)*(O103*22%)</f>
        <v>514303.41421277024</v>
      </c>
      <c r="CJ103" s="12">
        <f>(AE103*'Quadro Resumo'!$L$9)*(O103*23%)</f>
        <v>819167.77769356396</v>
      </c>
      <c r="CK103" s="12">
        <v>0</v>
      </c>
      <c r="CL103" s="29">
        <f t="shared" si="20"/>
        <v>1334029.0382749736</v>
      </c>
      <c r="CM103" s="9"/>
      <c r="CN103" s="9"/>
      <c r="CO103" s="12">
        <f t="shared" si="21"/>
        <v>6589312.9528226005</v>
      </c>
      <c r="CP103" s="12">
        <f t="shared" si="246"/>
        <v>0</v>
      </c>
      <c r="CQ103" s="12">
        <f t="shared" si="247"/>
        <v>0</v>
      </c>
      <c r="CR103" s="12">
        <f t="shared" si="248"/>
        <v>31926.684562801292</v>
      </c>
      <c r="CS103" s="12">
        <f t="shared" si="249"/>
        <v>0</v>
      </c>
      <c r="CT103" s="12">
        <f t="shared" si="250"/>
        <v>3297317.0334582007</v>
      </c>
      <c r="CU103" s="12">
        <f t="shared" si="251"/>
        <v>997531.52211774711</v>
      </c>
      <c r="CV103" s="12">
        <f t="shared" si="252"/>
        <v>465597.48320751888</v>
      </c>
      <c r="CW103" s="29">
        <f t="shared" si="29"/>
        <v>11381685.676168868</v>
      </c>
      <c r="CX103" s="9"/>
      <c r="CY103" s="9"/>
      <c r="CZ103" s="9"/>
      <c r="DA103" s="9"/>
      <c r="DB103" s="9"/>
      <c r="DC103" s="30"/>
      <c r="DD103" s="30"/>
    </row>
    <row r="104" spans="2:108" ht="15.75" customHeight="1" x14ac:dyDescent="0.3">
      <c r="B104" s="464"/>
      <c r="C104" s="7" t="s">
        <v>16</v>
      </c>
      <c r="D104" s="7" t="str">
        <f t="shared" si="288"/>
        <v>EP14</v>
      </c>
      <c r="E104" s="7">
        <v>14</v>
      </c>
      <c r="F104" s="8">
        <f t="shared" si="296"/>
        <v>7493.3069409844375</v>
      </c>
      <c r="G104" s="12">
        <f t="shared" si="289"/>
        <v>8242.6376350828814</v>
      </c>
      <c r="H104" s="12">
        <f t="shared" si="290"/>
        <v>8617.3029821321015</v>
      </c>
      <c r="I104" s="12">
        <f t="shared" si="291"/>
        <v>8991.9683291813253</v>
      </c>
      <c r="J104" s="12">
        <f t="shared" si="292"/>
        <v>9366.6336762305473</v>
      </c>
      <c r="K104" s="12">
        <f t="shared" si="6"/>
        <v>9741.2990232797692</v>
      </c>
      <c r="L104" s="12">
        <f t="shared" si="7"/>
        <v>11389.826550296346</v>
      </c>
      <c r="M104" s="12">
        <f t="shared" si="8"/>
        <v>13113.287146722765</v>
      </c>
      <c r="O104" s="8">
        <f t="shared" si="306"/>
        <v>9214.3959057640404</v>
      </c>
      <c r="P104" s="23">
        <f t="shared" si="9"/>
        <v>0.2296835000000006</v>
      </c>
      <c r="Q104" s="12">
        <f t="shared" si="310"/>
        <v>10135.835496340445</v>
      </c>
      <c r="R104" s="12">
        <f t="shared" si="310"/>
        <v>10596.555291628645</v>
      </c>
      <c r="S104" s="12">
        <f t="shared" si="310"/>
        <v>11057.275086916849</v>
      </c>
      <c r="T104" s="12">
        <f t="shared" si="310"/>
        <v>11517.99488220505</v>
      </c>
      <c r="U104" s="12">
        <f t="shared" si="311"/>
        <v>11978.714677493253</v>
      </c>
      <c r="V104" s="12">
        <f t="shared" si="311"/>
        <v>14005.881776761342</v>
      </c>
      <c r="W104" s="12">
        <f t="shared" si="311"/>
        <v>16125.192835087071</v>
      </c>
      <c r="Y104" s="7">
        <f>SUMIF('BD Qtde Servidores Ativos'!$D:$D,$D:$D,'BD Qtde Servidores Ativos'!E:E)</f>
        <v>66</v>
      </c>
      <c r="Z104" s="7">
        <f>SUMIF('BD Qtde Servidores Ativos'!$D:$D,$D:$D,'BD Qtde Servidores Ativos'!F:F)</f>
        <v>0</v>
      </c>
      <c r="AA104" s="7">
        <f>SUMIF('BD Qtde Servidores Ativos'!$D:$D,$D:$D,'BD Qtde Servidores Ativos'!G:G)</f>
        <v>0</v>
      </c>
      <c r="AB104" s="7">
        <f>SUMIF('BD Qtde Servidores Ativos'!$D:$D,$D:$D,'BD Qtde Servidores Ativos'!H:H)</f>
        <v>2</v>
      </c>
      <c r="AC104" s="7">
        <f>SUMIF('BD Qtde Servidores Ativos'!$D:$D,$D:$D,'BD Qtde Servidores Ativos'!I:I)</f>
        <v>0</v>
      </c>
      <c r="AD104" s="7">
        <f>SUMIF('BD Qtde Servidores Ativos'!$D:$D,$D:$D,'BD Qtde Servidores Ativos'!J:J)</f>
        <v>1024</v>
      </c>
      <c r="AE104" s="7">
        <f>SUMIF('BD Qtde Servidores Ativos'!$D:$D,$D:$D,'BD Qtde Servidores Ativos'!K:K)</f>
        <v>1429</v>
      </c>
      <c r="AF104" s="7">
        <f>SUMIF('BD Qtde Servidores Ativos'!$D:$D,$D:$D,'BD Qtde Servidores Ativos'!L:L)</f>
        <v>554</v>
      </c>
      <c r="AG104" s="24">
        <f t="shared" si="12"/>
        <v>3075</v>
      </c>
      <c r="AH104" s="25"/>
      <c r="AI104" s="25"/>
      <c r="AJ104" s="7">
        <f>SUMIF('BD Qtde Servidores Aposentados '!$D:$D,$D:$D,'BD Qtde Servidores Aposentados '!E:E)</f>
        <v>825</v>
      </c>
      <c r="AK104" s="7">
        <f>SUMIF('BD Qtde Servidores Aposentados '!$D:$D,$D:$D,'BD Qtde Servidores Aposentados '!F:F)</f>
        <v>2</v>
      </c>
      <c r="AL104" s="7">
        <f>SUMIF('BD Qtde Servidores Aposentados '!$D:$D,$D:$D,'BD Qtde Servidores Aposentados '!G:G)</f>
        <v>0</v>
      </c>
      <c r="AM104" s="7">
        <f>SUMIF('BD Qtde Servidores Aposentados '!$D:$D,$D:$D,'BD Qtde Servidores Aposentados '!H:H)</f>
        <v>1</v>
      </c>
      <c r="AN104" s="7">
        <f>SUMIF('BD Qtde Servidores Aposentados '!$D:$D,$D:$D,'BD Qtde Servidores Aposentados '!I:I)</f>
        <v>1</v>
      </c>
      <c r="AO104" s="7">
        <f>SUMIF('BD Qtde Servidores Aposentados '!$D:$D,$D:$D,'BD Qtde Servidores Aposentados '!J:J)</f>
        <v>382</v>
      </c>
      <c r="AP104" s="7">
        <f>SUMIF('BD Qtde Servidores Aposentados '!$D:$D,$D:$D,'BD Qtde Servidores Aposentados '!K:K)</f>
        <v>84</v>
      </c>
      <c r="AQ104" s="7">
        <f>SUMIF('BD Qtde Servidores Aposentados '!$D:$D,$D:$D,'BD Qtde Servidores Aposentados '!L:L)</f>
        <v>49</v>
      </c>
      <c r="AR104" s="24">
        <f t="shared" si="13"/>
        <v>1344</v>
      </c>
      <c r="AS104" s="26"/>
      <c r="AT104" s="26"/>
      <c r="AU104" s="27">
        <f t="shared" ref="AU104:BB104" si="336">Y104*F104</f>
        <v>494558.25810497289</v>
      </c>
      <c r="AV104" s="27">
        <f t="shared" si="336"/>
        <v>0</v>
      </c>
      <c r="AW104" s="27">
        <f t="shared" si="336"/>
        <v>0</v>
      </c>
      <c r="AX104" s="27">
        <f t="shared" si="336"/>
        <v>17983.936658362651</v>
      </c>
      <c r="AY104" s="27">
        <f t="shared" si="336"/>
        <v>0</v>
      </c>
      <c r="AZ104" s="27">
        <f t="shared" si="336"/>
        <v>9975090.1998384837</v>
      </c>
      <c r="BA104" s="27">
        <f t="shared" si="336"/>
        <v>16276062.140373478</v>
      </c>
      <c r="BB104" s="27">
        <f t="shared" si="336"/>
        <v>7264761.0792844119</v>
      </c>
      <c r="BC104" s="28">
        <f t="shared" si="15"/>
        <v>34028455.614259712</v>
      </c>
      <c r="BF104" s="26"/>
      <c r="BG104" s="27">
        <f t="shared" ref="BG104:BN104" si="337">F104*AJ104</f>
        <v>6181978.2263121605</v>
      </c>
      <c r="BH104" s="27">
        <f t="shared" si="337"/>
        <v>16485.275270165763</v>
      </c>
      <c r="BI104" s="27">
        <f t="shared" si="337"/>
        <v>0</v>
      </c>
      <c r="BJ104" s="27">
        <f t="shared" si="337"/>
        <v>8991.9683291813253</v>
      </c>
      <c r="BK104" s="27">
        <f t="shared" si="337"/>
        <v>9366.6336762305473</v>
      </c>
      <c r="BL104" s="27">
        <f t="shared" si="337"/>
        <v>3721176.2268928718</v>
      </c>
      <c r="BM104" s="27">
        <f t="shared" si="337"/>
        <v>956745.43022489303</v>
      </c>
      <c r="BN104" s="27">
        <f t="shared" si="337"/>
        <v>642551.07018941548</v>
      </c>
      <c r="BO104" s="28">
        <f t="shared" si="17"/>
        <v>11537294.830894917</v>
      </c>
      <c r="BS104" s="12">
        <f t="shared" si="33"/>
        <v>608150.12978042662</v>
      </c>
      <c r="BT104" s="12">
        <f t="shared" ref="BT104:BZ104" si="338">Z104*Q104</f>
        <v>0</v>
      </c>
      <c r="BU104" s="12">
        <f t="shared" si="338"/>
        <v>0</v>
      </c>
      <c r="BV104" s="12">
        <f t="shared" si="338"/>
        <v>22114.550173833697</v>
      </c>
      <c r="BW104" s="12">
        <f t="shared" si="338"/>
        <v>0</v>
      </c>
      <c r="BX104" s="12">
        <f t="shared" si="338"/>
        <v>12266203.829753092</v>
      </c>
      <c r="BY104" s="12">
        <f t="shared" si="338"/>
        <v>20014405.058991957</v>
      </c>
      <c r="BZ104" s="12">
        <f t="shared" si="338"/>
        <v>8933356.8306382373</v>
      </c>
      <c r="CA104" s="29">
        <f t="shared" si="19"/>
        <v>41844230.399337545</v>
      </c>
      <c r="CB104" s="184">
        <f t="shared" si="257"/>
        <v>1631924.9855741642</v>
      </c>
      <c r="CC104" s="9"/>
      <c r="CD104" s="12">
        <v>0</v>
      </c>
      <c r="CE104" s="12">
        <f>(Z104*'Quadro Resumo'!$L$9)*($O$109*15%)</f>
        <v>0</v>
      </c>
      <c r="CF104" s="12">
        <f>(AA104*'Quadro Resumo'!$L$9)*($O$109*10%)</f>
        <v>0</v>
      </c>
      <c r="CG104" s="12">
        <f>(AB104*'Quadro Resumo'!$L$9)*($O$109*5%)</f>
        <v>223.13854745579843</v>
      </c>
      <c r="CH104" s="12">
        <f>(AC104*'Quadro Resumo'!$L$9)*($O$109*5%)</f>
        <v>0</v>
      </c>
      <c r="CI104" s="12">
        <f>(AD104*'Quadro Resumo'!$L$9)*(O104*22%)</f>
        <v>415163.82193010463</v>
      </c>
      <c r="CJ104" s="12">
        <f>(AE104*'Quadro Resumo'!$L$9)*(O104*23%)</f>
        <v>605699.10046949354</v>
      </c>
      <c r="CK104" s="12">
        <v>0</v>
      </c>
      <c r="CL104" s="29">
        <f t="shared" si="20"/>
        <v>1021086.0609470539</v>
      </c>
      <c r="CM104" s="9"/>
      <c r="CN104" s="9"/>
      <c r="CO104" s="12">
        <f t="shared" si="21"/>
        <v>7601876.6222553337</v>
      </c>
      <c r="CP104" s="12">
        <f t="shared" si="246"/>
        <v>20271.670992680891</v>
      </c>
      <c r="CQ104" s="12">
        <f t="shared" si="247"/>
        <v>0</v>
      </c>
      <c r="CR104" s="12">
        <f t="shared" si="248"/>
        <v>11057.275086916849</v>
      </c>
      <c r="CS104" s="12">
        <f t="shared" si="249"/>
        <v>11517.99488220505</v>
      </c>
      <c r="CT104" s="12">
        <f t="shared" si="250"/>
        <v>4575869.0068024229</v>
      </c>
      <c r="CU104" s="12">
        <f t="shared" si="251"/>
        <v>1176494.0692479527</v>
      </c>
      <c r="CV104" s="12">
        <f t="shared" si="252"/>
        <v>790134.44891926646</v>
      </c>
      <c r="CW104" s="29">
        <f t="shared" si="29"/>
        <v>14187221.088186778</v>
      </c>
      <c r="CX104" s="9"/>
      <c r="CY104" s="9"/>
      <c r="CZ104" s="9"/>
      <c r="DA104" s="9"/>
      <c r="DB104" s="9"/>
      <c r="DC104" s="30"/>
      <c r="DD104" s="30"/>
    </row>
    <row r="105" spans="2:108" ht="15.75" customHeight="1" x14ac:dyDescent="0.3">
      <c r="B105" s="464"/>
      <c r="C105" s="7" t="s">
        <v>16</v>
      </c>
      <c r="D105" s="7" t="str">
        <f t="shared" si="288"/>
        <v>EP15</v>
      </c>
      <c r="E105" s="7">
        <v>15</v>
      </c>
      <c r="F105" s="8">
        <f t="shared" si="296"/>
        <v>7785.5459116828297</v>
      </c>
      <c r="G105" s="12">
        <f t="shared" si="289"/>
        <v>8564.1005028511136</v>
      </c>
      <c r="H105" s="12">
        <f t="shared" si="290"/>
        <v>8953.3777984352528</v>
      </c>
      <c r="I105" s="12">
        <f t="shared" si="291"/>
        <v>9342.6550940193956</v>
      </c>
      <c r="J105" s="12">
        <f t="shared" si="292"/>
        <v>9731.9323896035366</v>
      </c>
      <c r="K105" s="12">
        <f t="shared" si="6"/>
        <v>10121.209685187679</v>
      </c>
      <c r="L105" s="12">
        <f t="shared" si="7"/>
        <v>11834.029785757901</v>
      </c>
      <c r="M105" s="12">
        <f t="shared" si="8"/>
        <v>13624.705345444952</v>
      </c>
      <c r="O105" s="8">
        <f t="shared" si="306"/>
        <v>9573.7573460888379</v>
      </c>
      <c r="P105" s="23">
        <f t="shared" si="9"/>
        <v>0.2296835000000006</v>
      </c>
      <c r="Q105" s="12">
        <f t="shared" si="310"/>
        <v>10531.133080697722</v>
      </c>
      <c r="R105" s="12">
        <f t="shared" si="310"/>
        <v>11009.820948002163</v>
      </c>
      <c r="S105" s="12">
        <f t="shared" si="310"/>
        <v>11488.508815306604</v>
      </c>
      <c r="T105" s="12">
        <f t="shared" si="310"/>
        <v>11967.196682611047</v>
      </c>
      <c r="U105" s="12">
        <f t="shared" si="311"/>
        <v>12445.88454991549</v>
      </c>
      <c r="V105" s="12">
        <f t="shared" si="311"/>
        <v>14552.111166055034</v>
      </c>
      <c r="W105" s="12">
        <f t="shared" si="311"/>
        <v>16754.075355655466</v>
      </c>
      <c r="Y105" s="7">
        <f>SUMIF('BD Qtde Servidores Ativos'!$D:$D,$D:$D,'BD Qtde Servidores Ativos'!E:E)</f>
        <v>42</v>
      </c>
      <c r="Z105" s="7">
        <f>SUMIF('BD Qtde Servidores Ativos'!$D:$D,$D:$D,'BD Qtde Servidores Ativos'!F:F)</f>
        <v>0</v>
      </c>
      <c r="AA105" s="7">
        <f>SUMIF('BD Qtde Servidores Ativos'!$D:$D,$D:$D,'BD Qtde Servidores Ativos'!G:G)</f>
        <v>0</v>
      </c>
      <c r="AB105" s="7">
        <f>SUMIF('BD Qtde Servidores Ativos'!$D:$D,$D:$D,'BD Qtde Servidores Ativos'!H:H)</f>
        <v>1</v>
      </c>
      <c r="AC105" s="7">
        <f>SUMIF('BD Qtde Servidores Ativos'!$D:$D,$D:$D,'BD Qtde Servidores Ativos'!I:I)</f>
        <v>0</v>
      </c>
      <c r="AD105" s="7">
        <f>SUMIF('BD Qtde Servidores Ativos'!$D:$D,$D:$D,'BD Qtde Servidores Ativos'!J:J)</f>
        <v>742</v>
      </c>
      <c r="AE105" s="7">
        <f>SUMIF('BD Qtde Servidores Ativos'!$D:$D,$D:$D,'BD Qtde Servidores Ativos'!K:K)</f>
        <v>834</v>
      </c>
      <c r="AF105" s="7">
        <f>SUMIF('BD Qtde Servidores Ativos'!$D:$D,$D:$D,'BD Qtde Servidores Ativos'!L:L)</f>
        <v>320</v>
      </c>
      <c r="AG105" s="24">
        <f t="shared" si="12"/>
        <v>1939</v>
      </c>
      <c r="AH105" s="25"/>
      <c r="AI105" s="25"/>
      <c r="AJ105" s="7">
        <f>SUMIF('BD Qtde Servidores Aposentados '!$D:$D,$D:$D,'BD Qtde Servidores Aposentados '!E:E)</f>
        <v>910</v>
      </c>
      <c r="AK105" s="7">
        <f>SUMIF('BD Qtde Servidores Aposentados '!$D:$D,$D:$D,'BD Qtde Servidores Aposentados '!F:F)</f>
        <v>3</v>
      </c>
      <c r="AL105" s="7">
        <f>SUMIF('BD Qtde Servidores Aposentados '!$D:$D,$D:$D,'BD Qtde Servidores Aposentados '!G:G)</f>
        <v>0</v>
      </c>
      <c r="AM105" s="7">
        <f>SUMIF('BD Qtde Servidores Aposentados '!$D:$D,$D:$D,'BD Qtde Servidores Aposentados '!H:H)</f>
        <v>3</v>
      </c>
      <c r="AN105" s="7">
        <f>SUMIF('BD Qtde Servidores Aposentados '!$D:$D,$D:$D,'BD Qtde Servidores Aposentados '!I:I)</f>
        <v>0</v>
      </c>
      <c r="AO105" s="7">
        <f>SUMIF('BD Qtde Servidores Aposentados '!$D:$D,$D:$D,'BD Qtde Servidores Aposentados '!J:J)</f>
        <v>464</v>
      </c>
      <c r="AP105" s="7">
        <f>SUMIF('BD Qtde Servidores Aposentados '!$D:$D,$D:$D,'BD Qtde Servidores Aposentados '!K:K)</f>
        <v>129</v>
      </c>
      <c r="AQ105" s="7">
        <f>SUMIF('BD Qtde Servidores Aposentados '!$D:$D,$D:$D,'BD Qtde Servidores Aposentados '!L:L)</f>
        <v>67</v>
      </c>
      <c r="AR105" s="24">
        <f t="shared" si="13"/>
        <v>1576</v>
      </c>
      <c r="AS105" s="26"/>
      <c r="AT105" s="26"/>
      <c r="AU105" s="27">
        <f t="shared" ref="AU105:BB105" si="339">Y105*F105</f>
        <v>326992.92829067883</v>
      </c>
      <c r="AV105" s="27">
        <f t="shared" si="339"/>
        <v>0</v>
      </c>
      <c r="AW105" s="27">
        <f t="shared" si="339"/>
        <v>0</v>
      </c>
      <c r="AX105" s="27">
        <f t="shared" si="339"/>
        <v>9342.6550940193956</v>
      </c>
      <c r="AY105" s="27">
        <f t="shared" si="339"/>
        <v>0</v>
      </c>
      <c r="AZ105" s="27">
        <f t="shared" si="339"/>
        <v>7509937.5864092577</v>
      </c>
      <c r="BA105" s="27">
        <f t="shared" si="339"/>
        <v>9869580.8413220886</v>
      </c>
      <c r="BB105" s="27">
        <f t="shared" si="339"/>
        <v>4359905.7105423845</v>
      </c>
      <c r="BC105" s="28">
        <f t="shared" si="15"/>
        <v>22075759.721658427</v>
      </c>
      <c r="BF105" s="26"/>
      <c r="BG105" s="27">
        <f t="shared" ref="BG105:BN105" si="340">F105*AJ105</f>
        <v>7084846.7796313753</v>
      </c>
      <c r="BH105" s="27">
        <f t="shared" si="340"/>
        <v>25692.301508553341</v>
      </c>
      <c r="BI105" s="27">
        <f t="shared" si="340"/>
        <v>0</v>
      </c>
      <c r="BJ105" s="27">
        <f t="shared" si="340"/>
        <v>28027.965282058187</v>
      </c>
      <c r="BK105" s="27">
        <f t="shared" si="340"/>
        <v>0</v>
      </c>
      <c r="BL105" s="27">
        <f t="shared" si="340"/>
        <v>4696241.2939270837</v>
      </c>
      <c r="BM105" s="27">
        <f t="shared" si="340"/>
        <v>1526589.8423627692</v>
      </c>
      <c r="BN105" s="27">
        <f t="shared" si="340"/>
        <v>912855.25814481184</v>
      </c>
      <c r="BO105" s="28">
        <f t="shared" si="17"/>
        <v>14274253.440856652</v>
      </c>
      <c r="BS105" s="12">
        <f t="shared" si="33"/>
        <v>402097.80853573116</v>
      </c>
      <c r="BT105" s="12">
        <f t="shared" ref="BT105:BZ105" si="341">Z105*Q105</f>
        <v>0</v>
      </c>
      <c r="BU105" s="12">
        <f t="shared" si="341"/>
        <v>0</v>
      </c>
      <c r="BV105" s="12">
        <f t="shared" si="341"/>
        <v>11488.508815306604</v>
      </c>
      <c r="BW105" s="12">
        <f t="shared" si="341"/>
        <v>0</v>
      </c>
      <c r="BX105" s="12">
        <f t="shared" si="341"/>
        <v>9234846.3360372931</v>
      </c>
      <c r="BY105" s="12">
        <f t="shared" si="341"/>
        <v>12136460.712489899</v>
      </c>
      <c r="BZ105" s="12">
        <f t="shared" si="341"/>
        <v>5361304.1138097495</v>
      </c>
      <c r="CA105" s="29">
        <f t="shared" si="19"/>
        <v>27146197.479687981</v>
      </c>
      <c r="CB105" s="184">
        <f t="shared" si="257"/>
        <v>1058701.7017078314</v>
      </c>
      <c r="CC105" s="9"/>
      <c r="CD105" s="12">
        <v>0</v>
      </c>
      <c r="CE105" s="12">
        <f>(Z105*'Quadro Resumo'!$L$9)*($O$109*15%)</f>
        <v>0</v>
      </c>
      <c r="CF105" s="12">
        <f>(AA105*'Quadro Resumo'!$L$9)*($O$109*10%)</f>
        <v>0</v>
      </c>
      <c r="CG105" s="12">
        <f>(AB105*'Quadro Resumo'!$L$9)*($O$109*5%)</f>
        <v>111.56927372789922</v>
      </c>
      <c r="CH105" s="12">
        <f>(AC105*'Quadro Resumo'!$L$9)*($O$109*5%)</f>
        <v>0</v>
      </c>
      <c r="CI105" s="12">
        <f>(AD105*'Quadro Resumo'!$L$9)*(O105*22%)</f>
        <v>312564.02983510838</v>
      </c>
      <c r="CJ105" s="12">
        <f>(AE105*'Quadro Resumo'!$L$9)*(O105*23%)</f>
        <v>367287.6268253522</v>
      </c>
      <c r="CK105" s="12">
        <v>0</v>
      </c>
      <c r="CL105" s="29">
        <f t="shared" si="20"/>
        <v>679963.22593418846</v>
      </c>
      <c r="CM105" s="9"/>
      <c r="CN105" s="9"/>
      <c r="CO105" s="12">
        <f t="shared" si="21"/>
        <v>8712119.1849408429</v>
      </c>
      <c r="CP105" s="12">
        <f t="shared" si="246"/>
        <v>31593.399242093168</v>
      </c>
      <c r="CQ105" s="12">
        <f t="shared" si="247"/>
        <v>0</v>
      </c>
      <c r="CR105" s="12">
        <f t="shared" si="248"/>
        <v>34465.526445919815</v>
      </c>
      <c r="CS105" s="12">
        <f t="shared" si="249"/>
        <v>0</v>
      </c>
      <c r="CT105" s="12">
        <f t="shared" si="250"/>
        <v>5774890.4311607871</v>
      </c>
      <c r="CU105" s="12">
        <f t="shared" si="251"/>
        <v>1877222.3404210994</v>
      </c>
      <c r="CV105" s="12">
        <f t="shared" si="252"/>
        <v>1122523.0488289162</v>
      </c>
      <c r="CW105" s="29">
        <f t="shared" si="29"/>
        <v>17552813.931039657</v>
      </c>
      <c r="CX105" s="9"/>
      <c r="CY105" s="9"/>
      <c r="CZ105" s="9"/>
      <c r="DA105" s="9"/>
      <c r="DB105" s="9"/>
      <c r="DC105" s="30"/>
      <c r="DD105" s="30"/>
    </row>
    <row r="106" spans="2:108" ht="15.75" customHeight="1" x14ac:dyDescent="0.3">
      <c r="B106" s="464"/>
      <c r="C106" s="7" t="s">
        <v>16</v>
      </c>
      <c r="D106" s="7" t="str">
        <f t="shared" si="288"/>
        <v>EP16</v>
      </c>
      <c r="E106" s="7">
        <v>16</v>
      </c>
      <c r="F106" s="8">
        <f t="shared" si="296"/>
        <v>8089.1822022384595</v>
      </c>
      <c r="G106" s="12">
        <f t="shared" si="289"/>
        <v>8898.1004224623066</v>
      </c>
      <c r="H106" s="12">
        <f t="shared" si="290"/>
        <v>9302.559532574227</v>
      </c>
      <c r="I106" s="12">
        <f t="shared" si="291"/>
        <v>9707.018642686151</v>
      </c>
      <c r="J106" s="12">
        <f t="shared" si="292"/>
        <v>10111.477752798075</v>
      </c>
      <c r="K106" s="12">
        <f t="shared" si="6"/>
        <v>10515.936862909997</v>
      </c>
      <c r="L106" s="12">
        <f t="shared" si="7"/>
        <v>12295.556947402458</v>
      </c>
      <c r="M106" s="12">
        <f t="shared" si="8"/>
        <v>14156.068853917304</v>
      </c>
      <c r="O106" s="8">
        <f t="shared" si="306"/>
        <v>9947.1338825863022</v>
      </c>
      <c r="P106" s="23">
        <f t="shared" si="9"/>
        <v>0.2296835000000006</v>
      </c>
      <c r="Q106" s="12">
        <f t="shared" si="310"/>
        <v>10941.847270844934</v>
      </c>
      <c r="R106" s="12">
        <f t="shared" si="310"/>
        <v>11439.203964974247</v>
      </c>
      <c r="S106" s="12">
        <f t="shared" si="310"/>
        <v>11936.560659103563</v>
      </c>
      <c r="T106" s="12">
        <f t="shared" si="310"/>
        <v>12433.917353232879</v>
      </c>
      <c r="U106" s="12">
        <f t="shared" si="311"/>
        <v>12931.274047362193</v>
      </c>
      <c r="V106" s="12">
        <f t="shared" si="311"/>
        <v>15119.64350153118</v>
      </c>
      <c r="W106" s="12">
        <f t="shared" si="311"/>
        <v>17407.484294526028</v>
      </c>
      <c r="Y106" s="7">
        <f>SUMIF('BD Qtde Servidores Ativos'!$D:$D,$D:$D,'BD Qtde Servidores Ativos'!E:E)</f>
        <v>134</v>
      </c>
      <c r="Z106" s="7">
        <f>SUMIF('BD Qtde Servidores Ativos'!$D:$D,$D:$D,'BD Qtde Servidores Ativos'!F:F)</f>
        <v>0</v>
      </c>
      <c r="AA106" s="7">
        <f>SUMIF('BD Qtde Servidores Ativos'!$D:$D,$D:$D,'BD Qtde Servidores Ativos'!G:G)</f>
        <v>0</v>
      </c>
      <c r="AB106" s="7">
        <f>SUMIF('BD Qtde Servidores Ativos'!$D:$D,$D:$D,'BD Qtde Servidores Ativos'!H:H)</f>
        <v>3</v>
      </c>
      <c r="AC106" s="7">
        <f>SUMIF('BD Qtde Servidores Ativos'!$D:$D,$D:$D,'BD Qtde Servidores Ativos'!I:I)</f>
        <v>0</v>
      </c>
      <c r="AD106" s="7">
        <f>SUMIF('BD Qtde Servidores Ativos'!$D:$D,$D:$D,'BD Qtde Servidores Ativos'!J:J)</f>
        <v>801</v>
      </c>
      <c r="AE106" s="7">
        <f>SUMIF('BD Qtde Servidores Ativos'!$D:$D,$D:$D,'BD Qtde Servidores Ativos'!K:K)</f>
        <v>800</v>
      </c>
      <c r="AF106" s="7">
        <f>SUMIF('BD Qtde Servidores Ativos'!$D:$D,$D:$D,'BD Qtde Servidores Ativos'!L:L)</f>
        <v>484</v>
      </c>
      <c r="AG106" s="24">
        <f t="shared" si="12"/>
        <v>2222</v>
      </c>
      <c r="AH106" s="25"/>
      <c r="AI106" s="25"/>
      <c r="AJ106" s="7">
        <f>SUMIF('BD Qtde Servidores Aposentados '!$D:$D,$D:$D,'BD Qtde Servidores Aposentados '!E:E)</f>
        <v>2302</v>
      </c>
      <c r="AK106" s="7">
        <f>SUMIF('BD Qtde Servidores Aposentados '!$D:$D,$D:$D,'BD Qtde Servidores Aposentados '!F:F)</f>
        <v>3</v>
      </c>
      <c r="AL106" s="7">
        <f>SUMIF('BD Qtde Servidores Aposentados '!$D:$D,$D:$D,'BD Qtde Servidores Aposentados '!G:G)</f>
        <v>0</v>
      </c>
      <c r="AM106" s="7">
        <f>SUMIF('BD Qtde Servidores Aposentados '!$D:$D,$D:$D,'BD Qtde Servidores Aposentados '!H:H)</f>
        <v>11</v>
      </c>
      <c r="AN106" s="7">
        <f>SUMIF('BD Qtde Servidores Aposentados '!$D:$D,$D:$D,'BD Qtde Servidores Aposentados '!I:I)</f>
        <v>2</v>
      </c>
      <c r="AO106" s="7">
        <f>SUMIF('BD Qtde Servidores Aposentados '!$D:$D,$D:$D,'BD Qtde Servidores Aposentados '!J:J)</f>
        <v>1163</v>
      </c>
      <c r="AP106" s="7">
        <f>SUMIF('BD Qtde Servidores Aposentados '!$D:$D,$D:$D,'BD Qtde Servidores Aposentados '!K:K)</f>
        <v>363</v>
      </c>
      <c r="AQ106" s="7">
        <f>SUMIF('BD Qtde Servidores Aposentados '!$D:$D,$D:$D,'BD Qtde Servidores Aposentados '!L:L)</f>
        <v>271</v>
      </c>
      <c r="AR106" s="24">
        <f t="shared" si="13"/>
        <v>4115</v>
      </c>
      <c r="AS106" s="26"/>
      <c r="AT106" s="26"/>
      <c r="AU106" s="27">
        <f t="shared" ref="AU106:BB106" si="342">Y106*F106</f>
        <v>1083950.4150999535</v>
      </c>
      <c r="AV106" s="27">
        <f t="shared" si="342"/>
        <v>0</v>
      </c>
      <c r="AW106" s="27">
        <f t="shared" si="342"/>
        <v>0</v>
      </c>
      <c r="AX106" s="27">
        <f t="shared" si="342"/>
        <v>29121.055928058453</v>
      </c>
      <c r="AY106" s="27">
        <f t="shared" si="342"/>
        <v>0</v>
      </c>
      <c r="AZ106" s="27">
        <f t="shared" si="342"/>
        <v>8423265.4271909073</v>
      </c>
      <c r="BA106" s="27">
        <f t="shared" si="342"/>
        <v>9836445.5579219665</v>
      </c>
      <c r="BB106" s="27">
        <f t="shared" si="342"/>
        <v>6851537.3252959754</v>
      </c>
      <c r="BC106" s="28">
        <f t="shared" si="15"/>
        <v>26224319.781436861</v>
      </c>
      <c r="BF106" s="26"/>
      <c r="BG106" s="27">
        <f t="shared" ref="BG106:BN106" si="343">F106*AJ106</f>
        <v>18621297.429552935</v>
      </c>
      <c r="BH106" s="27">
        <f t="shared" si="343"/>
        <v>26694.30126738692</v>
      </c>
      <c r="BI106" s="27">
        <f t="shared" si="343"/>
        <v>0</v>
      </c>
      <c r="BJ106" s="27">
        <f t="shared" si="343"/>
        <v>106777.20506954766</v>
      </c>
      <c r="BK106" s="27">
        <f t="shared" si="343"/>
        <v>20222.95550559615</v>
      </c>
      <c r="BL106" s="27">
        <f t="shared" si="343"/>
        <v>12230034.571564326</v>
      </c>
      <c r="BM106" s="27">
        <f t="shared" si="343"/>
        <v>4463287.1719070924</v>
      </c>
      <c r="BN106" s="27">
        <f t="shared" si="343"/>
        <v>3836294.6594115896</v>
      </c>
      <c r="BO106" s="28">
        <f t="shared" si="17"/>
        <v>39304608.294278465</v>
      </c>
      <c r="BS106" s="12">
        <f t="shared" si="33"/>
        <v>1332915.9402665645</v>
      </c>
      <c r="BT106" s="12">
        <f t="shared" ref="BT106:BZ106" si="344">Z106*Q106</f>
        <v>0</v>
      </c>
      <c r="BU106" s="12">
        <f t="shared" si="344"/>
        <v>0</v>
      </c>
      <c r="BV106" s="12">
        <f t="shared" si="344"/>
        <v>35809.681977310691</v>
      </c>
      <c r="BW106" s="12">
        <f t="shared" si="344"/>
        <v>0</v>
      </c>
      <c r="BX106" s="12">
        <f t="shared" si="344"/>
        <v>10357950.511937115</v>
      </c>
      <c r="BY106" s="12">
        <f t="shared" si="344"/>
        <v>12095714.801224943</v>
      </c>
      <c r="BZ106" s="12">
        <f t="shared" si="344"/>
        <v>8425222.398550598</v>
      </c>
      <c r="CA106" s="29">
        <f t="shared" si="19"/>
        <v>32247613.333956532</v>
      </c>
      <c r="CB106" s="184">
        <f t="shared" si="257"/>
        <v>1257656.9200243047</v>
      </c>
      <c r="CC106" s="9"/>
      <c r="CD106" s="12">
        <v>0</v>
      </c>
      <c r="CE106" s="12">
        <f>(Z106*'Quadro Resumo'!$L$9)*($O$109*15%)</f>
        <v>0</v>
      </c>
      <c r="CF106" s="12">
        <f>(AA106*'Quadro Resumo'!$L$9)*($O$109*10%)</f>
        <v>0</v>
      </c>
      <c r="CG106" s="12">
        <f>(AB106*'Quadro Resumo'!$L$9)*($O$109*5%)</f>
        <v>334.70782118369766</v>
      </c>
      <c r="CH106" s="12">
        <f>(AC106*'Quadro Resumo'!$L$9)*($O$109*5%)</f>
        <v>0</v>
      </c>
      <c r="CI106" s="12">
        <f>(AD106*'Quadro Resumo'!$L$9)*(O106*22%)</f>
        <v>350576.78655787167</v>
      </c>
      <c r="CJ106" s="12">
        <f>(AE106*'Quadro Resumo'!$L$9)*(O106*23%)</f>
        <v>366054.52687917592</v>
      </c>
      <c r="CK106" s="12">
        <v>0</v>
      </c>
      <c r="CL106" s="29">
        <f t="shared" si="20"/>
        <v>716966.02125823125</v>
      </c>
      <c r="CM106" s="9"/>
      <c r="CN106" s="9"/>
      <c r="CO106" s="12">
        <f t="shared" si="21"/>
        <v>22898302.197713669</v>
      </c>
      <c r="CP106" s="12">
        <f t="shared" si="246"/>
        <v>32825.541812534801</v>
      </c>
      <c r="CQ106" s="12">
        <f t="shared" si="247"/>
        <v>0</v>
      </c>
      <c r="CR106" s="12">
        <f t="shared" si="248"/>
        <v>131302.1672501392</v>
      </c>
      <c r="CS106" s="12">
        <f t="shared" si="249"/>
        <v>24867.834706465757</v>
      </c>
      <c r="CT106" s="12">
        <f t="shared" si="250"/>
        <v>15039071.71708223</v>
      </c>
      <c r="CU106" s="12">
        <f t="shared" si="251"/>
        <v>5488430.5910558179</v>
      </c>
      <c r="CV106" s="12">
        <f t="shared" si="252"/>
        <v>4717428.2438165536</v>
      </c>
      <c r="CW106" s="29">
        <f t="shared" si="29"/>
        <v>48332228.293437414</v>
      </c>
      <c r="CX106" s="9"/>
      <c r="CY106" s="9"/>
      <c r="CZ106" s="9"/>
      <c r="DA106" s="9"/>
      <c r="DB106" s="9"/>
      <c r="DC106" s="30"/>
      <c r="DD106" s="30"/>
    </row>
    <row r="107" spans="2:108" ht="15.75" customHeight="1" x14ac:dyDescent="0.3">
      <c r="B107" s="464"/>
      <c r="C107" s="7" t="s">
        <v>16</v>
      </c>
      <c r="D107" s="7" t="str">
        <f t="shared" si="288"/>
        <v>EP17</v>
      </c>
      <c r="E107" s="7">
        <v>17</v>
      </c>
      <c r="F107" s="8">
        <f t="shared" si="296"/>
        <v>8404.6603081257581</v>
      </c>
      <c r="G107" s="12">
        <f t="shared" si="289"/>
        <v>9245.1263389383348</v>
      </c>
      <c r="H107" s="12">
        <f t="shared" si="290"/>
        <v>9665.3593543446204</v>
      </c>
      <c r="I107" s="12">
        <f t="shared" si="291"/>
        <v>10085.59236975091</v>
      </c>
      <c r="J107" s="12">
        <f t="shared" si="292"/>
        <v>10505.825385157197</v>
      </c>
      <c r="K107" s="12">
        <f t="shared" si="6"/>
        <v>10926.058400563486</v>
      </c>
      <c r="L107" s="12">
        <f t="shared" si="7"/>
        <v>12775.083668351152</v>
      </c>
      <c r="M107" s="12">
        <f t="shared" si="8"/>
        <v>14708.155539220077</v>
      </c>
      <c r="O107" s="8">
        <f t="shared" si="306"/>
        <v>10335.072104007168</v>
      </c>
      <c r="P107" s="23">
        <f t="shared" si="9"/>
        <v>0.22968350000000082</v>
      </c>
      <c r="Q107" s="12">
        <f t="shared" si="310"/>
        <v>11368.579314407885</v>
      </c>
      <c r="R107" s="12">
        <f t="shared" si="310"/>
        <v>11885.332919608241</v>
      </c>
      <c r="S107" s="12">
        <f t="shared" si="310"/>
        <v>12402.086524808601</v>
      </c>
      <c r="T107" s="12">
        <f t="shared" si="310"/>
        <v>12918.840130008959</v>
      </c>
      <c r="U107" s="12">
        <f t="shared" si="311"/>
        <v>13435.593735209319</v>
      </c>
      <c r="V107" s="12">
        <f t="shared" si="311"/>
        <v>15709.309598090895</v>
      </c>
      <c r="W107" s="12">
        <f t="shared" si="311"/>
        <v>18086.376182012544</v>
      </c>
      <c r="Y107" s="7">
        <f>SUMIF('BD Qtde Servidores Ativos'!$D:$D,$D:$D,'BD Qtde Servidores Ativos'!E:E)</f>
        <v>67</v>
      </c>
      <c r="Z107" s="7">
        <f>SUMIF('BD Qtde Servidores Ativos'!$D:$D,$D:$D,'BD Qtde Servidores Ativos'!F:F)</f>
        <v>0</v>
      </c>
      <c r="AA107" s="7">
        <f>SUMIF('BD Qtde Servidores Ativos'!$D:$D,$D:$D,'BD Qtde Servidores Ativos'!G:G)</f>
        <v>0</v>
      </c>
      <c r="AB107" s="7">
        <f>SUMIF('BD Qtde Servidores Ativos'!$D:$D,$D:$D,'BD Qtde Servidores Ativos'!H:H)</f>
        <v>2</v>
      </c>
      <c r="AC107" s="7">
        <f>SUMIF('BD Qtde Servidores Ativos'!$D:$D,$D:$D,'BD Qtde Servidores Ativos'!I:I)</f>
        <v>0</v>
      </c>
      <c r="AD107" s="7">
        <f>SUMIF('BD Qtde Servidores Ativos'!$D:$D,$D:$D,'BD Qtde Servidores Ativos'!J:J)</f>
        <v>331</v>
      </c>
      <c r="AE107" s="7">
        <f>SUMIF('BD Qtde Servidores Ativos'!$D:$D,$D:$D,'BD Qtde Servidores Ativos'!K:K)</f>
        <v>329</v>
      </c>
      <c r="AF107" s="7">
        <f>SUMIF('BD Qtde Servidores Ativos'!$D:$D,$D:$D,'BD Qtde Servidores Ativos'!L:L)</f>
        <v>208</v>
      </c>
      <c r="AG107" s="24">
        <f t="shared" si="12"/>
        <v>937</v>
      </c>
      <c r="AH107" s="25"/>
      <c r="AI107" s="25"/>
      <c r="AJ107" s="7">
        <f>SUMIF('BD Qtde Servidores Aposentados '!$D:$D,$D:$D,'BD Qtde Servidores Aposentados '!E:E)</f>
        <v>552</v>
      </c>
      <c r="AK107" s="7">
        <f>SUMIF('BD Qtde Servidores Aposentados '!$D:$D,$D:$D,'BD Qtde Servidores Aposentados '!F:F)</f>
        <v>0</v>
      </c>
      <c r="AL107" s="7">
        <f>SUMIF('BD Qtde Servidores Aposentados '!$D:$D,$D:$D,'BD Qtde Servidores Aposentados '!G:G)</f>
        <v>0</v>
      </c>
      <c r="AM107" s="7">
        <f>SUMIF('BD Qtde Servidores Aposentados '!$D:$D,$D:$D,'BD Qtde Servidores Aposentados '!H:H)</f>
        <v>6</v>
      </c>
      <c r="AN107" s="7">
        <f>SUMIF('BD Qtde Servidores Aposentados '!$D:$D,$D:$D,'BD Qtde Servidores Aposentados '!I:I)</f>
        <v>0</v>
      </c>
      <c r="AO107" s="7">
        <f>SUMIF('BD Qtde Servidores Aposentados '!$D:$D,$D:$D,'BD Qtde Servidores Aposentados '!J:J)</f>
        <v>686</v>
      </c>
      <c r="AP107" s="7">
        <f>SUMIF('BD Qtde Servidores Aposentados '!$D:$D,$D:$D,'BD Qtde Servidores Aposentados '!K:K)</f>
        <v>237</v>
      </c>
      <c r="AQ107" s="7">
        <f>SUMIF('BD Qtde Servidores Aposentados '!$D:$D,$D:$D,'BD Qtde Servidores Aposentados '!L:L)</f>
        <v>157</v>
      </c>
      <c r="AR107" s="24">
        <f t="shared" si="13"/>
        <v>1638</v>
      </c>
      <c r="AS107" s="26"/>
      <c r="AT107" s="26"/>
      <c r="AU107" s="27">
        <f t="shared" ref="AU107:BB107" si="345">Y107*F107</f>
        <v>563112.24064442574</v>
      </c>
      <c r="AV107" s="27">
        <f t="shared" si="345"/>
        <v>0</v>
      </c>
      <c r="AW107" s="27">
        <f t="shared" si="345"/>
        <v>0</v>
      </c>
      <c r="AX107" s="27">
        <f t="shared" si="345"/>
        <v>20171.184739501819</v>
      </c>
      <c r="AY107" s="27">
        <f t="shared" si="345"/>
        <v>0</v>
      </c>
      <c r="AZ107" s="27">
        <f t="shared" si="345"/>
        <v>3616525.330586514</v>
      </c>
      <c r="BA107" s="27">
        <f t="shared" si="345"/>
        <v>4203002.5268875286</v>
      </c>
      <c r="BB107" s="27">
        <f t="shared" si="345"/>
        <v>3059296.3521577762</v>
      </c>
      <c r="BC107" s="28">
        <f t="shared" si="15"/>
        <v>11462107.635015745</v>
      </c>
      <c r="BF107" s="26"/>
      <c r="BG107" s="27">
        <f t="shared" ref="BG107:BN107" si="346">F107*AJ107</f>
        <v>4639372.4900854183</v>
      </c>
      <c r="BH107" s="27">
        <f t="shared" si="346"/>
        <v>0</v>
      </c>
      <c r="BI107" s="27">
        <f t="shared" si="346"/>
        <v>0</v>
      </c>
      <c r="BJ107" s="27">
        <f t="shared" si="346"/>
        <v>60513.554218505458</v>
      </c>
      <c r="BK107" s="27">
        <f t="shared" si="346"/>
        <v>0</v>
      </c>
      <c r="BL107" s="27">
        <f t="shared" si="346"/>
        <v>7495276.0627865521</v>
      </c>
      <c r="BM107" s="27">
        <f t="shared" si="346"/>
        <v>3027694.829399223</v>
      </c>
      <c r="BN107" s="27">
        <f t="shared" si="346"/>
        <v>2309180.4196575521</v>
      </c>
      <c r="BO107" s="28">
        <f t="shared" si="17"/>
        <v>17532037.356147252</v>
      </c>
      <c r="BS107" s="12">
        <f t="shared" si="33"/>
        <v>692449.83096848021</v>
      </c>
      <c r="BT107" s="12">
        <f t="shared" ref="BT107:BZ107" si="347">Z107*Q107</f>
        <v>0</v>
      </c>
      <c r="BU107" s="12">
        <f t="shared" si="347"/>
        <v>0</v>
      </c>
      <c r="BV107" s="12">
        <f t="shared" si="347"/>
        <v>24804.173049617202</v>
      </c>
      <c r="BW107" s="12">
        <f t="shared" si="347"/>
        <v>0</v>
      </c>
      <c r="BX107" s="12">
        <f t="shared" si="347"/>
        <v>4447181.526354285</v>
      </c>
      <c r="BY107" s="12">
        <f t="shared" si="347"/>
        <v>5168362.8577719042</v>
      </c>
      <c r="BZ107" s="12">
        <f t="shared" si="347"/>
        <v>3761966.2458586092</v>
      </c>
      <c r="CA107" s="29">
        <f t="shared" si="19"/>
        <v>14094764.634002896</v>
      </c>
      <c r="CB107" s="184"/>
      <c r="CC107" s="9"/>
      <c r="CD107" s="12">
        <v>0</v>
      </c>
      <c r="CE107" s="12">
        <f>(Z107*'Quadro Resumo'!$L$9)*($O$109*15%)</f>
        <v>0</v>
      </c>
      <c r="CF107" s="12">
        <f>(AA107*'Quadro Resumo'!$L$9)*($O$109*10%)</f>
        <v>0</v>
      </c>
      <c r="CG107" s="12">
        <f>(AB107*'Quadro Resumo'!$L$9)*($O$109*5%)</f>
        <v>223.13854745579843</v>
      </c>
      <c r="CH107" s="12">
        <f>(AC107*'Quadro Resumo'!$L$9)*($O$109*5%)</f>
        <v>0</v>
      </c>
      <c r="CI107" s="12">
        <f>(AD107*'Quadro Resumo'!$L$9)*(O107*22%)</f>
        <v>150519.99012276038</v>
      </c>
      <c r="CJ107" s="12">
        <f>(AE107*'Quadro Resumo'!$L$9)*(O107*23%)</f>
        <v>156410.98122204447</v>
      </c>
      <c r="CK107" s="12">
        <v>0</v>
      </c>
      <c r="CL107" s="29">
        <f t="shared" si="20"/>
        <v>307154.10989226063</v>
      </c>
      <c r="CM107" s="9"/>
      <c r="CN107" s="9"/>
      <c r="CO107" s="12">
        <f t="shared" si="21"/>
        <v>5704959.8014119565</v>
      </c>
      <c r="CP107" s="12">
        <f t="shared" si="246"/>
        <v>0</v>
      </c>
      <c r="CQ107" s="12">
        <f t="shared" si="247"/>
        <v>0</v>
      </c>
      <c r="CR107" s="12">
        <f t="shared" si="248"/>
        <v>74412.519148851599</v>
      </c>
      <c r="CS107" s="12">
        <f t="shared" si="249"/>
        <v>0</v>
      </c>
      <c r="CT107" s="12">
        <f t="shared" si="250"/>
        <v>9216817.3023535926</v>
      </c>
      <c r="CU107" s="12">
        <f t="shared" si="251"/>
        <v>3723106.3747475422</v>
      </c>
      <c r="CV107" s="12">
        <f t="shared" si="252"/>
        <v>2839561.0605759695</v>
      </c>
      <c r="CW107" s="29">
        <f t="shared" si="29"/>
        <v>21558857.05823791</v>
      </c>
      <c r="CX107" s="9"/>
      <c r="CY107" s="9"/>
      <c r="CZ107" s="9"/>
      <c r="DA107" s="9"/>
      <c r="DB107" s="9"/>
      <c r="DC107" s="30"/>
      <c r="DD107" s="30"/>
    </row>
    <row r="108" spans="2:108" ht="15.75" customHeight="1" x14ac:dyDescent="0.3">
      <c r="B108" s="464"/>
      <c r="C108" s="7" t="s">
        <v>16</v>
      </c>
      <c r="D108" s="7" t="str">
        <f t="shared" si="288"/>
        <v>EP18</v>
      </c>
      <c r="E108" s="7">
        <v>18</v>
      </c>
      <c r="F108" s="8">
        <f t="shared" si="296"/>
        <v>8732.4420601426627</v>
      </c>
      <c r="G108" s="12">
        <f t="shared" si="289"/>
        <v>9605.6862661569303</v>
      </c>
      <c r="H108" s="12">
        <f t="shared" si="290"/>
        <v>10042.308369164062</v>
      </c>
      <c r="I108" s="12">
        <f t="shared" si="291"/>
        <v>10478.930472171194</v>
      </c>
      <c r="J108" s="12">
        <f t="shared" si="292"/>
        <v>10915.552575178328</v>
      </c>
      <c r="K108" s="12">
        <f t="shared" si="6"/>
        <v>11352.174678185462</v>
      </c>
      <c r="L108" s="12">
        <f t="shared" si="7"/>
        <v>13273.311931416847</v>
      </c>
      <c r="M108" s="12">
        <f t="shared" si="8"/>
        <v>15281.77360524966</v>
      </c>
      <c r="O108" s="8">
        <f t="shared" si="306"/>
        <v>10738.139916063446</v>
      </c>
      <c r="P108" s="23">
        <f t="shared" si="9"/>
        <v>0.22968350000000082</v>
      </c>
      <c r="Q108" s="12">
        <f t="shared" si="310"/>
        <v>11811.953907669793</v>
      </c>
      <c r="R108" s="12">
        <f t="shared" si="310"/>
        <v>12348.860903472962</v>
      </c>
      <c r="S108" s="12">
        <f t="shared" si="310"/>
        <v>12885.767899276136</v>
      </c>
      <c r="T108" s="12">
        <f t="shared" si="310"/>
        <v>13422.674895079308</v>
      </c>
      <c r="U108" s="12">
        <f t="shared" si="311"/>
        <v>13959.58189088248</v>
      </c>
      <c r="V108" s="12">
        <f t="shared" si="311"/>
        <v>16321.972672416439</v>
      </c>
      <c r="W108" s="12">
        <f t="shared" si="311"/>
        <v>18791.744853111031</v>
      </c>
      <c r="Y108" s="7">
        <f>SUMIF('BD Qtde Servidores Ativos'!$D:$D,$D:$D,'BD Qtde Servidores Ativos'!E:E)</f>
        <v>33</v>
      </c>
      <c r="Z108" s="7">
        <f>SUMIF('BD Qtde Servidores Ativos'!$D:$D,$D:$D,'BD Qtde Servidores Ativos'!F:F)</f>
        <v>0</v>
      </c>
      <c r="AA108" s="7">
        <f>SUMIF('BD Qtde Servidores Ativos'!$D:$D,$D:$D,'BD Qtde Servidores Ativos'!G:G)</f>
        <v>0</v>
      </c>
      <c r="AB108" s="7">
        <f>SUMIF('BD Qtde Servidores Ativos'!$D:$D,$D:$D,'BD Qtde Servidores Ativos'!H:H)</f>
        <v>1</v>
      </c>
      <c r="AC108" s="7">
        <f>SUMIF('BD Qtde Servidores Ativos'!$D:$D,$D:$D,'BD Qtde Servidores Ativos'!I:I)</f>
        <v>0</v>
      </c>
      <c r="AD108" s="7">
        <f>SUMIF('BD Qtde Servidores Ativos'!$D:$D,$D:$D,'BD Qtde Servidores Ativos'!J:J)</f>
        <v>206</v>
      </c>
      <c r="AE108" s="7">
        <f>SUMIF('BD Qtde Servidores Ativos'!$D:$D,$D:$D,'BD Qtde Servidores Ativos'!K:K)</f>
        <v>156</v>
      </c>
      <c r="AF108" s="7">
        <f>SUMIF('BD Qtde Servidores Ativos'!$D:$D,$D:$D,'BD Qtde Servidores Ativos'!L:L)</f>
        <v>89</v>
      </c>
      <c r="AG108" s="24">
        <f t="shared" si="12"/>
        <v>485</v>
      </c>
      <c r="AH108" s="25"/>
      <c r="AI108" s="25"/>
      <c r="AJ108" s="7">
        <f>SUMIF('BD Qtde Servidores Aposentados '!$D:$D,$D:$D,'BD Qtde Servidores Aposentados '!E:E)</f>
        <v>433</v>
      </c>
      <c r="AK108" s="7">
        <f>SUMIF('BD Qtde Servidores Aposentados '!$D:$D,$D:$D,'BD Qtde Servidores Aposentados '!F:F)</f>
        <v>2</v>
      </c>
      <c r="AL108" s="7">
        <f>SUMIF('BD Qtde Servidores Aposentados '!$D:$D,$D:$D,'BD Qtde Servidores Aposentados '!G:G)</f>
        <v>0</v>
      </c>
      <c r="AM108" s="7">
        <f>SUMIF('BD Qtde Servidores Aposentados '!$D:$D,$D:$D,'BD Qtde Servidores Aposentados '!H:H)</f>
        <v>8</v>
      </c>
      <c r="AN108" s="7">
        <f>SUMIF('BD Qtde Servidores Aposentados '!$D:$D,$D:$D,'BD Qtde Servidores Aposentados '!I:I)</f>
        <v>0</v>
      </c>
      <c r="AO108" s="7">
        <f>SUMIF('BD Qtde Servidores Aposentados '!$D:$D,$D:$D,'BD Qtde Servidores Aposentados '!J:J)</f>
        <v>738</v>
      </c>
      <c r="AP108" s="7">
        <f>SUMIF('BD Qtde Servidores Aposentados '!$D:$D,$D:$D,'BD Qtde Servidores Aposentados '!K:K)</f>
        <v>242</v>
      </c>
      <c r="AQ108" s="7">
        <f>SUMIF('BD Qtde Servidores Aposentados '!$D:$D,$D:$D,'BD Qtde Servidores Aposentados '!L:L)</f>
        <v>142</v>
      </c>
      <c r="AR108" s="24">
        <f t="shared" si="13"/>
        <v>1565</v>
      </c>
      <c r="AS108" s="26"/>
      <c r="AT108" s="26"/>
      <c r="AU108" s="27">
        <f t="shared" ref="AU108:BB108" si="348">Y108*F108</f>
        <v>288170.58798470785</v>
      </c>
      <c r="AV108" s="27">
        <f t="shared" si="348"/>
        <v>0</v>
      </c>
      <c r="AW108" s="27">
        <f t="shared" si="348"/>
        <v>0</v>
      </c>
      <c r="AX108" s="27">
        <f t="shared" si="348"/>
        <v>10478.930472171194</v>
      </c>
      <c r="AY108" s="27">
        <f t="shared" si="348"/>
        <v>0</v>
      </c>
      <c r="AZ108" s="27">
        <f t="shared" si="348"/>
        <v>2338547.9837062052</v>
      </c>
      <c r="BA108" s="27">
        <f t="shared" si="348"/>
        <v>2070636.6613010282</v>
      </c>
      <c r="BB108" s="27">
        <f t="shared" si="348"/>
        <v>1360077.8508672197</v>
      </c>
      <c r="BC108" s="28">
        <f t="shared" si="15"/>
        <v>6067912.0143313315</v>
      </c>
      <c r="BF108" s="26"/>
      <c r="BG108" s="27">
        <f t="shared" ref="BG108:BN108" si="349">F108*AJ108</f>
        <v>3781147.4120417731</v>
      </c>
      <c r="BH108" s="27">
        <f t="shared" si="349"/>
        <v>19211.372532313861</v>
      </c>
      <c r="BI108" s="27">
        <f t="shared" si="349"/>
        <v>0</v>
      </c>
      <c r="BJ108" s="27">
        <f t="shared" si="349"/>
        <v>83831.443777369554</v>
      </c>
      <c r="BK108" s="27">
        <f t="shared" si="349"/>
        <v>0</v>
      </c>
      <c r="BL108" s="27">
        <f t="shared" si="349"/>
        <v>8377904.9125008704</v>
      </c>
      <c r="BM108" s="27">
        <f t="shared" si="349"/>
        <v>3212141.4874028768</v>
      </c>
      <c r="BN108" s="27">
        <f t="shared" si="349"/>
        <v>2170011.8519454519</v>
      </c>
      <c r="BO108" s="28">
        <f t="shared" si="17"/>
        <v>17644248.480200656</v>
      </c>
      <c r="BS108" s="12">
        <f t="shared" si="33"/>
        <v>354358.61723009375</v>
      </c>
      <c r="BT108" s="12">
        <f t="shared" ref="BT108:BZ108" si="350">Z108*Q108</f>
        <v>0</v>
      </c>
      <c r="BU108" s="12">
        <f t="shared" si="350"/>
        <v>0</v>
      </c>
      <c r="BV108" s="12">
        <f t="shared" si="350"/>
        <v>12885.767899276136</v>
      </c>
      <c r="BW108" s="12">
        <f t="shared" si="350"/>
        <v>0</v>
      </c>
      <c r="BX108" s="12">
        <f t="shared" si="350"/>
        <v>2875673.8695217911</v>
      </c>
      <c r="BY108" s="12">
        <f t="shared" si="350"/>
        <v>2546227.7368969647</v>
      </c>
      <c r="BZ108" s="12">
        <f t="shared" si="350"/>
        <v>1672465.2919268818</v>
      </c>
      <c r="CA108" s="29">
        <f t="shared" si="19"/>
        <v>7461611.2834750079</v>
      </c>
      <c r="CB108" s="184"/>
      <c r="CC108" s="9"/>
      <c r="CD108" s="12">
        <v>0</v>
      </c>
      <c r="CE108" s="12">
        <f>(Z108*'Quadro Resumo'!$L$9)*($O$109*15%)</f>
        <v>0</v>
      </c>
      <c r="CF108" s="12">
        <f>(AA108*'Quadro Resumo'!$L$9)*($O$109*10%)</f>
        <v>0</v>
      </c>
      <c r="CG108" s="12">
        <f>(AB108*'Quadro Resumo'!$L$9)*($O$109*5%)</f>
        <v>111.56927372789922</v>
      </c>
      <c r="CH108" s="12">
        <f>(AC108*'Quadro Resumo'!$L$9)*($O$109*5%)</f>
        <v>0</v>
      </c>
      <c r="CI108" s="12">
        <f>(AD108*'Quadro Resumo'!$L$9)*(O108*22%)</f>
        <v>97330.500199199072</v>
      </c>
      <c r="CJ108" s="12">
        <f>(AE108*'Quadro Resumo'!$L$9)*(O108*23%)</f>
        <v>77056.892037671307</v>
      </c>
      <c r="CK108" s="12">
        <v>0</v>
      </c>
      <c r="CL108" s="29">
        <f t="shared" si="20"/>
        <v>174498.96151059828</v>
      </c>
      <c r="CM108" s="9"/>
      <c r="CN108" s="9"/>
      <c r="CO108" s="12">
        <f t="shared" si="21"/>
        <v>4649614.5836554719</v>
      </c>
      <c r="CP108" s="12">
        <f t="shared" si="246"/>
        <v>23623.907815339586</v>
      </c>
      <c r="CQ108" s="12">
        <f t="shared" si="247"/>
        <v>0</v>
      </c>
      <c r="CR108" s="12">
        <f t="shared" si="248"/>
        <v>103086.14319420909</v>
      </c>
      <c r="CS108" s="12">
        <f t="shared" si="249"/>
        <v>0</v>
      </c>
      <c r="CT108" s="12">
        <f t="shared" si="250"/>
        <v>10302171.43547127</v>
      </c>
      <c r="CU108" s="12">
        <f t="shared" si="251"/>
        <v>3949917.3867247785</v>
      </c>
      <c r="CV108" s="12">
        <f t="shared" si="252"/>
        <v>2668427.7691417662</v>
      </c>
      <c r="CW108" s="29">
        <f t="shared" si="29"/>
        <v>21696841.226002835</v>
      </c>
      <c r="CX108" s="9"/>
      <c r="CY108" s="9"/>
      <c r="CZ108" s="9"/>
      <c r="DA108" s="9"/>
      <c r="DB108" s="9"/>
      <c r="DC108" s="30"/>
      <c r="DD108" s="30"/>
    </row>
    <row r="109" spans="2:108" ht="15.75" customHeight="1" x14ac:dyDescent="0.3">
      <c r="B109" s="465"/>
      <c r="C109" s="7" t="s">
        <v>16</v>
      </c>
      <c r="D109" s="7" t="str">
        <f t="shared" si="288"/>
        <v>EP19</v>
      </c>
      <c r="E109" s="7">
        <v>19</v>
      </c>
      <c r="F109" s="8">
        <f t="shared" si="296"/>
        <v>9073.0073004882252</v>
      </c>
      <c r="G109" s="12">
        <f t="shared" si="289"/>
        <v>9980.3080305370477</v>
      </c>
      <c r="H109" s="12">
        <f t="shared" si="290"/>
        <v>10433.958395561458</v>
      </c>
      <c r="I109" s="12">
        <f t="shared" si="291"/>
        <v>10887.60876058587</v>
      </c>
      <c r="J109" s="12">
        <f t="shared" si="292"/>
        <v>11341.259125610282</v>
      </c>
      <c r="K109" s="12">
        <f t="shared" si="6"/>
        <v>11794.909490634693</v>
      </c>
      <c r="L109" s="12">
        <f t="shared" si="7"/>
        <v>13790.971096742102</v>
      </c>
      <c r="M109" s="12">
        <f t="shared" si="8"/>
        <v>15877.762775854393</v>
      </c>
      <c r="O109" s="8">
        <f t="shared" si="306"/>
        <v>11156.92737278992</v>
      </c>
      <c r="P109" s="23">
        <f t="shared" si="9"/>
        <v>0.22968350000000082</v>
      </c>
      <c r="Q109" s="12">
        <f t="shared" si="310"/>
        <v>12272.620110068912</v>
      </c>
      <c r="R109" s="12">
        <f t="shared" si="310"/>
        <v>12830.466478708408</v>
      </c>
      <c r="S109" s="12">
        <f t="shared" si="310"/>
        <v>13388.312847347903</v>
      </c>
      <c r="T109" s="12">
        <f t="shared" si="310"/>
        <v>13946.1592159874</v>
      </c>
      <c r="U109" s="12">
        <f t="shared" si="311"/>
        <v>14504.005584626897</v>
      </c>
      <c r="V109" s="12">
        <f t="shared" si="311"/>
        <v>16958.529606640677</v>
      </c>
      <c r="W109" s="12">
        <f t="shared" si="311"/>
        <v>19524.622902382362</v>
      </c>
      <c r="Y109" s="7">
        <f>SUMIF('BD Qtde Servidores Ativos'!$D:$D,$D:$D,'BD Qtde Servidores Ativos'!E:E)</f>
        <v>122</v>
      </c>
      <c r="Z109" s="7">
        <f>SUMIF('BD Qtde Servidores Ativos'!$D:$D,$D:$D,'BD Qtde Servidores Ativos'!F:F)</f>
        <v>0</v>
      </c>
      <c r="AA109" s="7">
        <f>SUMIF('BD Qtde Servidores Ativos'!$D:$D,$D:$D,'BD Qtde Servidores Ativos'!G:G)</f>
        <v>0</v>
      </c>
      <c r="AB109" s="7">
        <f>SUMIF('BD Qtde Servidores Ativos'!$D:$D,$D:$D,'BD Qtde Servidores Ativos'!H:H)</f>
        <v>6</v>
      </c>
      <c r="AC109" s="7">
        <f>SUMIF('BD Qtde Servidores Ativos'!$D:$D,$D:$D,'BD Qtde Servidores Ativos'!I:I)</f>
        <v>0</v>
      </c>
      <c r="AD109" s="7">
        <f>SUMIF('BD Qtde Servidores Ativos'!$D:$D,$D:$D,'BD Qtde Servidores Ativos'!J:J)</f>
        <v>1586</v>
      </c>
      <c r="AE109" s="7">
        <f>SUMIF('BD Qtde Servidores Ativos'!$D:$D,$D:$D,'BD Qtde Servidores Ativos'!K:K)</f>
        <v>1172</v>
      </c>
      <c r="AF109" s="7">
        <f>SUMIF('BD Qtde Servidores Ativos'!$D:$D,$D:$D,'BD Qtde Servidores Ativos'!L:L)</f>
        <v>578</v>
      </c>
      <c r="AG109" s="24">
        <f t="shared" si="12"/>
        <v>3464</v>
      </c>
      <c r="AH109" s="25"/>
      <c r="AI109" s="25"/>
      <c r="AJ109" s="7">
        <f>SUMIF('BD Qtde Servidores Aposentados '!$D:$D,$D:$D,'BD Qtde Servidores Aposentados '!E:E)</f>
        <v>1184</v>
      </c>
      <c r="AK109" s="7">
        <f>SUMIF('BD Qtde Servidores Aposentados '!$D:$D,$D:$D,'BD Qtde Servidores Aposentados '!F:F)</f>
        <v>1</v>
      </c>
      <c r="AL109" s="7">
        <f>SUMIF('BD Qtde Servidores Aposentados '!$D:$D,$D:$D,'BD Qtde Servidores Aposentados '!G:G)</f>
        <v>0</v>
      </c>
      <c r="AM109" s="7">
        <f>SUMIF('BD Qtde Servidores Aposentados '!$D:$D,$D:$D,'BD Qtde Servidores Aposentados '!H:H)</f>
        <v>15</v>
      </c>
      <c r="AN109" s="7">
        <f>SUMIF('BD Qtde Servidores Aposentados '!$D:$D,$D:$D,'BD Qtde Servidores Aposentados '!I:I)</f>
        <v>0</v>
      </c>
      <c r="AO109" s="7">
        <f>SUMIF('BD Qtde Servidores Aposentados '!$D:$D,$D:$D,'BD Qtde Servidores Aposentados '!J:J)</f>
        <v>3577</v>
      </c>
      <c r="AP109" s="7">
        <f>SUMIF('BD Qtde Servidores Aposentados '!$D:$D,$D:$D,'BD Qtde Servidores Aposentados '!K:K)</f>
        <v>1415</v>
      </c>
      <c r="AQ109" s="7">
        <f>SUMIF('BD Qtde Servidores Aposentados '!$D:$D,$D:$D,'BD Qtde Servidores Aposentados '!L:L)</f>
        <v>632</v>
      </c>
      <c r="AR109" s="24">
        <f t="shared" si="13"/>
        <v>6824</v>
      </c>
      <c r="AS109" s="26"/>
      <c r="AT109" s="26"/>
      <c r="AU109" s="27">
        <f t="shared" ref="AU109:BB109" si="351">Y109*F109</f>
        <v>1106906.8906595635</v>
      </c>
      <c r="AV109" s="27">
        <f t="shared" si="351"/>
        <v>0</v>
      </c>
      <c r="AW109" s="27">
        <f t="shared" si="351"/>
        <v>0</v>
      </c>
      <c r="AX109" s="27">
        <f t="shared" si="351"/>
        <v>65325.652563515221</v>
      </c>
      <c r="AY109" s="27">
        <f t="shared" si="351"/>
        <v>0</v>
      </c>
      <c r="AZ109" s="27">
        <f t="shared" si="351"/>
        <v>18706726.452146623</v>
      </c>
      <c r="BA109" s="27">
        <f t="shared" si="351"/>
        <v>16163018.125381744</v>
      </c>
      <c r="BB109" s="27">
        <f t="shared" si="351"/>
        <v>9177346.88444384</v>
      </c>
      <c r="BC109" s="28">
        <f t="shared" si="15"/>
        <v>45219324.00519529</v>
      </c>
      <c r="BF109" s="26"/>
      <c r="BG109" s="27">
        <f t="shared" ref="BG109:BN109" si="352">F109*AJ109</f>
        <v>10742440.643778058</v>
      </c>
      <c r="BH109" s="27">
        <f t="shared" si="352"/>
        <v>9980.3080305370477</v>
      </c>
      <c r="BI109" s="27">
        <f t="shared" si="352"/>
        <v>0</v>
      </c>
      <c r="BJ109" s="27">
        <f t="shared" si="352"/>
        <v>163314.13140878806</v>
      </c>
      <c r="BK109" s="27">
        <f t="shared" si="352"/>
        <v>0</v>
      </c>
      <c r="BL109" s="27">
        <f t="shared" si="352"/>
        <v>42190391.248000294</v>
      </c>
      <c r="BM109" s="27">
        <f t="shared" si="352"/>
        <v>19514224.101890072</v>
      </c>
      <c r="BN109" s="27">
        <f t="shared" si="352"/>
        <v>10034746.074339977</v>
      </c>
      <c r="BO109" s="28">
        <f t="shared" si="17"/>
        <v>82655096.50744772</v>
      </c>
      <c r="BS109" s="12">
        <f t="shared" si="33"/>
        <v>1361145.1394803703</v>
      </c>
      <c r="BT109" s="12">
        <f t="shared" ref="BT109:BZ109" si="353">Z109*Q109</f>
        <v>0</v>
      </c>
      <c r="BU109" s="12">
        <f t="shared" si="353"/>
        <v>0</v>
      </c>
      <c r="BV109" s="12">
        <f t="shared" si="353"/>
        <v>80329.87708408742</v>
      </c>
      <c r="BW109" s="12">
        <f t="shared" si="353"/>
        <v>0</v>
      </c>
      <c r="BX109" s="12">
        <f t="shared" si="353"/>
        <v>23003352.857218258</v>
      </c>
      <c r="BY109" s="12">
        <f t="shared" si="353"/>
        <v>19875396.698982872</v>
      </c>
      <c r="BZ109" s="12">
        <f t="shared" si="353"/>
        <v>11285232.037577005</v>
      </c>
      <c r="CA109" s="29">
        <f t="shared" si="19"/>
        <v>55605456.610342592</v>
      </c>
      <c r="CB109" s="184"/>
      <c r="CC109" s="9"/>
      <c r="CD109" s="12">
        <v>0</v>
      </c>
      <c r="CE109" s="12">
        <f>(Z109*'Quadro Resumo'!$L$9)*($O$109*15%)</f>
        <v>0</v>
      </c>
      <c r="CF109" s="12">
        <f>(AA109*'Quadro Resumo'!$L$9)*($O$109*10%)</f>
        <v>0</v>
      </c>
      <c r="CG109" s="12">
        <f>(AB109*'Quadro Resumo'!$L$9)*($O$109*5%)</f>
        <v>669.41564236739532</v>
      </c>
      <c r="CH109" s="12">
        <f>(AC109*'Quadro Resumo'!$L$9)*($O$109*5%)</f>
        <v>0</v>
      </c>
      <c r="CI109" s="12">
        <f>(AD109*'Quadro Resumo'!$L$9)*($O$109*22%)</f>
        <v>778575.01978277194</v>
      </c>
      <c r="CJ109" s="12">
        <f>(AE109*'Quadro Resumo'!$L$9)*(O109*23%)</f>
        <v>601492.26852185023</v>
      </c>
      <c r="CK109" s="12">
        <v>0</v>
      </c>
      <c r="CL109" s="29">
        <f>SUM(CD109:CJ109)</f>
        <v>1380736.7039469895</v>
      </c>
      <c r="CM109" s="9"/>
      <c r="CN109" s="9"/>
      <c r="CO109" s="12">
        <f t="shared" si="21"/>
        <v>13209802.009383265</v>
      </c>
      <c r="CP109" s="12">
        <f t="shared" si="246"/>
        <v>12272.620110068912</v>
      </c>
      <c r="CQ109" s="12">
        <f t="shared" si="247"/>
        <v>0</v>
      </c>
      <c r="CR109" s="12">
        <f t="shared" si="248"/>
        <v>200824.69271021854</v>
      </c>
      <c r="CS109" s="12">
        <f t="shared" si="249"/>
        <v>0</v>
      </c>
      <c r="CT109" s="12">
        <f t="shared" si="250"/>
        <v>51880827.976210408</v>
      </c>
      <c r="CU109" s="12">
        <f t="shared" si="251"/>
        <v>23996319.39339656</v>
      </c>
      <c r="CV109" s="12">
        <f t="shared" si="252"/>
        <v>12339561.674305653</v>
      </c>
      <c r="CW109" s="29">
        <f t="shared" si="29"/>
        <v>101639608.36611617</v>
      </c>
      <c r="CX109" s="9"/>
      <c r="CY109" s="9"/>
      <c r="CZ109" s="9"/>
      <c r="DA109" s="9"/>
      <c r="DB109" s="9"/>
      <c r="DC109" s="30"/>
      <c r="DD109" s="30"/>
    </row>
    <row r="110" spans="2:108" ht="15.75" customHeight="1" x14ac:dyDescent="0.3">
      <c r="P110" s="9"/>
      <c r="Y110" s="5"/>
      <c r="Z110" s="5"/>
      <c r="AA110" s="5"/>
      <c r="AB110" s="5"/>
      <c r="AC110" s="5"/>
      <c r="AD110" s="5"/>
      <c r="AE110" s="5"/>
      <c r="AF110" s="5"/>
      <c r="AG110" s="9"/>
      <c r="AH110" s="9"/>
      <c r="AI110" s="9"/>
      <c r="AJ110" s="5"/>
      <c r="AK110" s="5"/>
      <c r="AL110" s="5"/>
      <c r="AM110" s="5"/>
      <c r="AN110" s="5"/>
      <c r="AO110" s="5"/>
      <c r="AP110" s="5"/>
      <c r="AQ110" s="5"/>
      <c r="AR110" s="9"/>
      <c r="BC110" s="31">
        <f>SUM(BC15:BC109)</f>
        <v>874837624.23976433</v>
      </c>
      <c r="BO110" s="31">
        <f>SUM(BO15:BO109)</f>
        <v>528207182.29991096</v>
      </c>
      <c r="CA110" s="4">
        <f>SUM(CA15:CA109)</f>
        <v>1094133044.5871749</v>
      </c>
      <c r="CB110" s="4"/>
      <c r="CD110" s="185"/>
      <c r="CL110" s="4">
        <f>SUM(CL15:CL109)</f>
        <v>33503637.173932478</v>
      </c>
      <c r="CW110" s="4">
        <f>SUM(CW15:CW109)</f>
        <v>665716748.03446436</v>
      </c>
    </row>
    <row r="111" spans="2:108" ht="15.75" customHeight="1" x14ac:dyDescent="0.3">
      <c r="P111" s="9"/>
      <c r="W111" s="3"/>
      <c r="Y111" s="5"/>
      <c r="Z111" s="5"/>
      <c r="AA111" s="5"/>
      <c r="AB111" s="5"/>
      <c r="AC111" s="5"/>
      <c r="AD111" s="5"/>
      <c r="AE111" s="5"/>
      <c r="AF111" s="5"/>
      <c r="AG111" s="9"/>
      <c r="AH111" s="9"/>
      <c r="AI111" s="9"/>
      <c r="AJ111" s="5"/>
      <c r="AK111" s="5"/>
      <c r="AL111" s="5"/>
      <c r="AM111" s="5"/>
      <c r="AN111" s="5"/>
      <c r="AO111" s="5"/>
      <c r="AP111" s="5"/>
      <c r="AQ111" s="5"/>
      <c r="AR111" s="9"/>
      <c r="CB111" s="186"/>
    </row>
    <row r="112" spans="2:108" ht="65" x14ac:dyDescent="0.3">
      <c r="P112" s="9"/>
      <c r="W112" s="3"/>
      <c r="Y112" s="18" t="s">
        <v>41</v>
      </c>
      <c r="Z112" s="18" t="s">
        <v>42</v>
      </c>
      <c r="AA112" s="18" t="s">
        <v>43</v>
      </c>
      <c r="AB112" s="18" t="s">
        <v>44</v>
      </c>
      <c r="AC112" s="18" t="s">
        <v>45</v>
      </c>
      <c r="AD112" s="18" t="s">
        <v>46</v>
      </c>
      <c r="AE112" s="18" t="s">
        <v>47</v>
      </c>
      <c r="AF112" s="18" t="s">
        <v>48</v>
      </c>
      <c r="AG112" s="6" t="s">
        <v>94</v>
      </c>
      <c r="AH112" s="9"/>
      <c r="AI112" s="9"/>
      <c r="AJ112" s="18" t="str">
        <f t="shared" ref="AJ112:AR112" si="354">AJ14</f>
        <v>Nº de Serv. Aposentados e Pensionistas
Sem IQ</v>
      </c>
      <c r="AK112" s="18" t="str">
        <f t="shared" si="354"/>
        <v>Nº de Serv. Aposentados e Pensionistas
IQ (10%)</v>
      </c>
      <c r="AL112" s="18" t="str">
        <f t="shared" si="354"/>
        <v>Nº de Serv. Aposentados e Pensionistas
IQ (15%)</v>
      </c>
      <c r="AM112" s="18" t="str">
        <f t="shared" si="354"/>
        <v>Nº de Serv. Aposentados e Pensionistas
IQ (20%)</v>
      </c>
      <c r="AN112" s="18" t="str">
        <f t="shared" si="354"/>
        <v>Nº de Serv. Aposentados e Pensionistas
IQ (25%)</v>
      </c>
      <c r="AO112" s="18" t="str">
        <f t="shared" si="354"/>
        <v>Nº de Serv. Aposentados e Pensionistas
IQ (30%)</v>
      </c>
      <c r="AP112" s="18" t="str">
        <f t="shared" si="354"/>
        <v>Nº de Serv. Aposentados e Pensionistas
IQ (52%)</v>
      </c>
      <c r="AQ112" s="18" t="str">
        <f t="shared" si="354"/>
        <v>Nº de Serv. Aposentados e Pensionistas
IQ (75%)</v>
      </c>
      <c r="AR112" s="6" t="str">
        <f t="shared" si="354"/>
        <v>Total de Servidore Aposentados e Pensionistas</v>
      </c>
      <c r="AU112" s="18" t="s">
        <v>95</v>
      </c>
      <c r="AV112" s="18" t="s">
        <v>96</v>
      </c>
      <c r="AW112" s="18" t="s">
        <v>97</v>
      </c>
      <c r="AX112" s="18" t="s">
        <v>98</v>
      </c>
      <c r="AY112" s="18" t="s">
        <v>99</v>
      </c>
      <c r="AZ112" s="18" t="s">
        <v>100</v>
      </c>
      <c r="BA112" s="18" t="s">
        <v>101</v>
      </c>
      <c r="BB112" s="18" t="s">
        <v>102</v>
      </c>
      <c r="BC112" s="6" t="s">
        <v>103</v>
      </c>
      <c r="BD112" s="6" t="s">
        <v>104</v>
      </c>
      <c r="BG112" s="18" t="str">
        <f t="shared" ref="BG112:BO112" si="355">BG14</f>
        <v>Folha Atual Aposentados e Pensionistas e Pensionistas
Sem IQ</v>
      </c>
      <c r="BH112" s="18" t="str">
        <f t="shared" si="355"/>
        <v>Folha Atual Aposentados e Pensionistas
IQ (10%)</v>
      </c>
      <c r="BI112" s="18" t="str">
        <f t="shared" si="355"/>
        <v>Folha Atual Aposentados e Pensionistas
IQ (15%)</v>
      </c>
      <c r="BJ112" s="18" t="str">
        <f t="shared" si="355"/>
        <v>Folha Atual Aposentados e Pensionistas
IQ (20%)</v>
      </c>
      <c r="BK112" s="18" t="str">
        <f t="shared" si="355"/>
        <v>Folha Atual Aposentados e Pensionistas
IQ (25%)</v>
      </c>
      <c r="BL112" s="18" t="str">
        <f t="shared" si="355"/>
        <v>Folha Atual Aposentados e Pensionistas
IQ (30%)</v>
      </c>
      <c r="BM112" s="18" t="str">
        <f t="shared" si="355"/>
        <v>Folha Atual Aposentados e Pensionistas
IQ (52%)</v>
      </c>
      <c r="BN112" s="18" t="str">
        <f t="shared" si="355"/>
        <v>Folha Atual Aposentados e Pensionistas
IQ (75%)</v>
      </c>
      <c r="BO112" s="6" t="str">
        <f t="shared" si="355"/>
        <v>Folha Atual Aposentados e Pensionistas
TOTAL</v>
      </c>
      <c r="BP112" s="6" t="s">
        <v>104</v>
      </c>
      <c r="BS112" s="20" t="str">
        <f t="shared" ref="BS112:CA112" si="356">BS14</f>
        <v>Impacto Folha Efetivos Proposta
Sem IQ</v>
      </c>
      <c r="BT112" s="20" t="str">
        <f t="shared" si="356"/>
        <v>Impacto Folha Efetivos Proposta
IQ (10%)</v>
      </c>
      <c r="BU112" s="20" t="str">
        <f t="shared" si="356"/>
        <v>Impacto Folha Efetivos Proposta
IQ (15%)</v>
      </c>
      <c r="BV112" s="20" t="str">
        <f t="shared" si="356"/>
        <v>Impacto Folha Efetivos Proposta
IQ (20%)</v>
      </c>
      <c r="BW112" s="20" t="str">
        <f t="shared" si="356"/>
        <v>Impacto Folha Efetivos Proposta
IQ (25%)</v>
      </c>
      <c r="BX112" s="20" t="str">
        <f t="shared" si="356"/>
        <v>Impacto Folha Efetivos Proposta
IQ (30%)</v>
      </c>
      <c r="BY112" s="20" t="str">
        <f t="shared" si="356"/>
        <v>Impacto Folha Efetivos Proposta
IQ (52%)</v>
      </c>
      <c r="BZ112" s="20" t="str">
        <f t="shared" si="356"/>
        <v>Impacto Folha Efetivos Proposta
IQ (75%)</v>
      </c>
      <c r="CA112" s="21" t="str">
        <f t="shared" si="356"/>
        <v>Impacto Folha Efetivos Efetivos Proposta
Total</v>
      </c>
      <c r="CB112" s="183" t="s">
        <v>613</v>
      </c>
      <c r="CD112" s="20" t="str">
        <f t="shared" ref="CD112:CL112" si="357">CD14</f>
        <v>Impacto 
Sem IQ - (Dif. 10% a 25%)</v>
      </c>
      <c r="CE112" s="20" t="str">
        <f t="shared" si="357"/>
        <v>Impacto no
IQ (10%) - (Dif. 15%)</v>
      </c>
      <c r="CF112" s="20" t="str">
        <f t="shared" si="357"/>
        <v>Impacto no
IQ (15%) - (Dif. 10%)</v>
      </c>
      <c r="CG112" s="20" t="str">
        <f t="shared" si="357"/>
        <v>Impacto no
IQ (20%) - (Dif. 5%)</v>
      </c>
      <c r="CH112" s="20" t="str">
        <f t="shared" si="357"/>
        <v>Impacto RSC no
IQ (25%) - (Dif. 5%)</v>
      </c>
      <c r="CI112" s="20" t="str">
        <f t="shared" si="357"/>
        <v>Impacto RSC no
IQ (30%) - (Dif. 22%)</v>
      </c>
      <c r="CJ112" s="20" t="str">
        <f t="shared" si="357"/>
        <v>Impacto RSC no
IQ (52%) - (Dif. 23%)</v>
      </c>
      <c r="CK112" s="20" t="str">
        <f t="shared" si="357"/>
        <v>Impacto RSC no IQ (75%)</v>
      </c>
      <c r="CL112" s="21" t="str">
        <f t="shared" si="357"/>
        <v>Impacto Folha Efetivos Efetivos Proposta
Total</v>
      </c>
      <c r="CO112" s="20" t="str">
        <f t="shared" ref="CO112:CW112" si="358">CO14</f>
        <v>Impacto Folha Aposentados e Pensionistas Proposta
Sem IQ</v>
      </c>
      <c r="CP112" s="20" t="str">
        <f t="shared" si="358"/>
        <v>Impacto Folha Aposentados e Pensionistas Proposta
IQ (10%)</v>
      </c>
      <c r="CQ112" s="20" t="str">
        <f t="shared" si="358"/>
        <v>Impacto Folha Aposentados e Pensionistas Proposta
IQ (15%)</v>
      </c>
      <c r="CR112" s="20" t="str">
        <f t="shared" si="358"/>
        <v>Impacto Folha Aposentados e Pensionistas Proposta
IQ (20%)</v>
      </c>
      <c r="CS112" s="20" t="str">
        <f t="shared" si="358"/>
        <v>Impacto Folha Aposentados e Pensionistas Proposta
IQ (25%)</v>
      </c>
      <c r="CT112" s="20" t="str">
        <f t="shared" si="358"/>
        <v>Impacto Folha Aposentados e Pensionistas Proposta
IQ (30%)</v>
      </c>
      <c r="CU112" s="20" t="str">
        <f t="shared" si="358"/>
        <v>Impacto Folha Aposentados e Pensionistas Proposta
IQ (52%)</v>
      </c>
      <c r="CV112" s="20" t="str">
        <f t="shared" si="358"/>
        <v>Impacto Folha Aposentados e Pensionistas Proposta
IQ (75%)</v>
      </c>
      <c r="CW112" s="21" t="str">
        <f t="shared" si="358"/>
        <v>Impacto Folha Aposentados e Pensionistas Proposta
Total</v>
      </c>
      <c r="CX112" s="21" t="s">
        <v>104</v>
      </c>
    </row>
    <row r="113" spans="16:107" ht="15.75" customHeight="1" x14ac:dyDescent="0.3">
      <c r="P113" s="9"/>
      <c r="W113" s="13" t="s">
        <v>8</v>
      </c>
      <c r="Y113" s="32">
        <f t="shared" ref="Y113:AG113" si="359">SUMIF($C$15:$C$109,$W113,Y$15:Y$109)</f>
        <v>772</v>
      </c>
      <c r="Z113" s="32">
        <f t="shared" si="359"/>
        <v>107</v>
      </c>
      <c r="AA113" s="32">
        <f t="shared" si="359"/>
        <v>0</v>
      </c>
      <c r="AB113" s="32">
        <f t="shared" si="359"/>
        <v>178</v>
      </c>
      <c r="AC113" s="32">
        <f t="shared" si="359"/>
        <v>191</v>
      </c>
      <c r="AD113" s="32">
        <f t="shared" si="359"/>
        <v>205</v>
      </c>
      <c r="AE113" s="32">
        <f t="shared" si="359"/>
        <v>12</v>
      </c>
      <c r="AF113" s="32">
        <f t="shared" si="359"/>
        <v>1</v>
      </c>
      <c r="AG113" s="33">
        <f t="shared" si="359"/>
        <v>1466</v>
      </c>
      <c r="AH113" s="9"/>
      <c r="AI113" s="13" t="s">
        <v>8</v>
      </c>
      <c r="AJ113" s="32">
        <f t="shared" ref="AJ113:AR113" si="360">SUMIF($C$15:$C$109,$W113,AJ$15:AJ$109)</f>
        <v>2313</v>
      </c>
      <c r="AK113" s="32">
        <f t="shared" si="360"/>
        <v>167</v>
      </c>
      <c r="AL113" s="32">
        <f t="shared" si="360"/>
        <v>442</v>
      </c>
      <c r="AM113" s="32">
        <f t="shared" si="360"/>
        <v>150</v>
      </c>
      <c r="AN113" s="32">
        <f t="shared" si="360"/>
        <v>65</v>
      </c>
      <c r="AO113" s="32">
        <f t="shared" si="360"/>
        <v>90</v>
      </c>
      <c r="AP113" s="32">
        <f t="shared" si="360"/>
        <v>0</v>
      </c>
      <c r="AQ113" s="32">
        <f t="shared" si="360"/>
        <v>0</v>
      </c>
      <c r="AR113" s="33">
        <f t="shared" si="360"/>
        <v>3227</v>
      </c>
      <c r="AT113" s="13" t="s">
        <v>8</v>
      </c>
      <c r="AU113" s="34">
        <f t="shared" ref="AU113:BC113" si="361">SUMIF($C$15:$C$109,$W113,AU$15:AU$109)</f>
        <v>2164835.2704630033</v>
      </c>
      <c r="AV113" s="34">
        <f t="shared" si="361"/>
        <v>333118.13728150097</v>
      </c>
      <c r="AW113" s="34">
        <f t="shared" si="361"/>
        <v>0</v>
      </c>
      <c r="AX113" s="34">
        <f t="shared" si="361"/>
        <v>607166.13773438986</v>
      </c>
      <c r="AY113" s="34">
        <f t="shared" si="361"/>
        <v>679788.09396322572</v>
      </c>
      <c r="AZ113" s="34">
        <f t="shared" si="361"/>
        <v>764325.90355301404</v>
      </c>
      <c r="BA113" s="34">
        <f t="shared" si="361"/>
        <v>51620.433810281815</v>
      </c>
      <c r="BB113" s="34">
        <f t="shared" si="361"/>
        <v>5038.7433409887726</v>
      </c>
      <c r="BC113" s="35">
        <f t="shared" si="361"/>
        <v>4605892.7201464055</v>
      </c>
      <c r="BD113" s="35">
        <f t="shared" ref="BD113:BD118" si="362">BC113/AG113</f>
        <v>3141.8094953249697</v>
      </c>
      <c r="BE113" s="3"/>
      <c r="BF113" s="13" t="s">
        <v>8</v>
      </c>
      <c r="BG113" s="34">
        <f t="shared" ref="BG113:BO113" si="363">SUMIF($C$15:$C$109,$W113,BG$15:BG$109)</f>
        <v>5570658.6500662295</v>
      </c>
      <c r="BH113" s="34">
        <f t="shared" si="363"/>
        <v>480082.97546140722</v>
      </c>
      <c r="BI113" s="34">
        <f t="shared" si="363"/>
        <v>1396692.8312961098</v>
      </c>
      <c r="BJ113" s="34">
        <f t="shared" si="363"/>
        <v>475739.33353516686</v>
      </c>
      <c r="BK113" s="34">
        <f t="shared" si="363"/>
        <v>227694.98691892289</v>
      </c>
      <c r="BL113" s="34">
        <f t="shared" si="363"/>
        <v>329620.40358311374</v>
      </c>
      <c r="BM113" s="34">
        <f t="shared" si="363"/>
        <v>0</v>
      </c>
      <c r="BN113" s="34">
        <f t="shared" si="363"/>
        <v>0</v>
      </c>
      <c r="BO113" s="35">
        <f t="shared" si="363"/>
        <v>8480489.1808609497</v>
      </c>
      <c r="BP113" s="35">
        <f t="shared" ref="BP113:BP118" si="364">BO113/AR113</f>
        <v>2627.979293728215</v>
      </c>
      <c r="BQ113" s="3"/>
      <c r="BR113" s="13" t="s">
        <v>8</v>
      </c>
      <c r="BS113" s="34">
        <f t="shared" ref="BS113:BZ113" si="365">SUMIF($C$15:$C$109,$W113,BS$15:BS$109)</f>
        <v>2935981.5145189455</v>
      </c>
      <c r="BT113" s="34">
        <f t="shared" si="365"/>
        <v>451779.72964210605</v>
      </c>
      <c r="BU113" s="34">
        <f t="shared" si="365"/>
        <v>0</v>
      </c>
      <c r="BV113" s="34">
        <f t="shared" si="365"/>
        <v>823447.66872205178</v>
      </c>
      <c r="BW113" s="34">
        <f t="shared" si="365"/>
        <v>921938.63657775579</v>
      </c>
      <c r="BX113" s="34">
        <f t="shared" si="365"/>
        <v>1036590.0604620575</v>
      </c>
      <c r="BY113" s="34">
        <f t="shared" si="365"/>
        <v>70008.393482069456</v>
      </c>
      <c r="BZ113" s="34">
        <f t="shared" si="365"/>
        <v>6833.6180158338238</v>
      </c>
      <c r="CA113" s="34">
        <f>SUMIF($C$15:$C$109,$W113,CA$15:CA$109)</f>
        <v>6246579.6214208202</v>
      </c>
      <c r="CB113" s="34">
        <f>SUMIF($C$15:$C$109,$W113,CB$15:CB$109)</f>
        <v>243616.60523541199</v>
      </c>
      <c r="CD113" s="34">
        <f t="shared" ref="CD113:CL113" si="366">SUMIF($C$15:$C$109,$W113,CD$15:CD$109)</f>
        <v>172262.95863587639</v>
      </c>
      <c r="CE113" s="34">
        <f t="shared" si="366"/>
        <v>35813.736866655643</v>
      </c>
      <c r="CF113" s="34">
        <f t="shared" si="366"/>
        <v>0</v>
      </c>
      <c r="CG113" s="34">
        <f t="shared" si="366"/>
        <v>19859.330723566061</v>
      </c>
      <c r="CH113" s="34">
        <f t="shared" si="366"/>
        <v>21309.731282028748</v>
      </c>
      <c r="CI113" s="34">
        <f t="shared" si="366"/>
        <v>35084.586661792717</v>
      </c>
      <c r="CJ113" s="34">
        <f t="shared" si="366"/>
        <v>2118.6750659047339</v>
      </c>
      <c r="CK113" s="34">
        <f t="shared" si="366"/>
        <v>0</v>
      </c>
      <c r="CL113" s="34">
        <f t="shared" si="366"/>
        <v>286449.01923582435</v>
      </c>
      <c r="CN113" s="13" t="s">
        <v>8</v>
      </c>
      <c r="CO113" s="36">
        <f t="shared" ref="CO113:CW113" si="367">SUMIF($C$15:$C$109,$W113,CO$15:CO$109)</f>
        <v>7555009.4011501921</v>
      </c>
      <c r="CP113" s="36">
        <f t="shared" si="367"/>
        <v>651095.61019323417</v>
      </c>
      <c r="CQ113" s="36">
        <f t="shared" si="367"/>
        <v>1894215.4121821374</v>
      </c>
      <c r="CR113" s="36">
        <f t="shared" si="367"/>
        <v>645204.69896542339</v>
      </c>
      <c r="CS113" s="36">
        <f t="shared" si="367"/>
        <v>308803.2986452654</v>
      </c>
      <c r="CT113" s="36">
        <f t="shared" si="367"/>
        <v>447036.05162591289</v>
      </c>
      <c r="CU113" s="36">
        <f t="shared" si="367"/>
        <v>0</v>
      </c>
      <c r="CV113" s="36">
        <f t="shared" si="367"/>
        <v>0</v>
      </c>
      <c r="CW113" s="36">
        <f t="shared" si="367"/>
        <v>11501364.472762166</v>
      </c>
      <c r="CX113" s="37">
        <f t="shared" ref="CX113:CX119" si="368">CA113/AG113</f>
        <v>4260.9683638614051</v>
      </c>
    </row>
    <row r="114" spans="16:107" ht="15.75" customHeight="1" x14ac:dyDescent="0.3">
      <c r="P114" s="9"/>
      <c r="W114" s="13" t="s">
        <v>13</v>
      </c>
      <c r="Y114" s="32">
        <f t="shared" ref="Y114:AG114" si="369">SUMIF($C$15:$C$109,$W114,Y$15:Y$109)</f>
        <v>1347</v>
      </c>
      <c r="Z114" s="32">
        <f t="shared" si="369"/>
        <v>119</v>
      </c>
      <c r="AA114" s="32">
        <f t="shared" si="369"/>
        <v>0</v>
      </c>
      <c r="AB114" s="32">
        <f t="shared" si="369"/>
        <v>312</v>
      </c>
      <c r="AC114" s="32">
        <f t="shared" si="369"/>
        <v>387</v>
      </c>
      <c r="AD114" s="32">
        <f t="shared" si="369"/>
        <v>559</v>
      </c>
      <c r="AE114" s="32">
        <f t="shared" si="369"/>
        <v>90</v>
      </c>
      <c r="AF114" s="32">
        <f t="shared" si="369"/>
        <v>16</v>
      </c>
      <c r="AG114" s="33">
        <f t="shared" si="369"/>
        <v>2830</v>
      </c>
      <c r="AH114" s="9"/>
      <c r="AI114" s="13" t="s">
        <v>13</v>
      </c>
      <c r="AJ114" s="32">
        <f t="shared" ref="AJ114:AR114" si="370">SUMIF($C$15:$C$109,$W114,AJ$15:AJ$109)</f>
        <v>6894</v>
      </c>
      <c r="AK114" s="32">
        <f t="shared" si="370"/>
        <v>385</v>
      </c>
      <c r="AL114" s="32">
        <f t="shared" si="370"/>
        <v>968</v>
      </c>
      <c r="AM114" s="32">
        <f t="shared" si="370"/>
        <v>321</v>
      </c>
      <c r="AN114" s="32">
        <f t="shared" si="370"/>
        <v>220</v>
      </c>
      <c r="AO114" s="32">
        <f t="shared" si="370"/>
        <v>193</v>
      </c>
      <c r="AP114" s="32">
        <f t="shared" si="370"/>
        <v>10</v>
      </c>
      <c r="AQ114" s="32">
        <f t="shared" si="370"/>
        <v>2</v>
      </c>
      <c r="AR114" s="33">
        <f t="shared" si="370"/>
        <v>8993</v>
      </c>
      <c r="AT114" s="13" t="s">
        <v>13</v>
      </c>
      <c r="AU114" s="34">
        <f t="shared" ref="AU114:BC114" si="371">SUMIF($C$15:$C$109,$W114,AU$15:AU$109)</f>
        <v>4551096.6413979782</v>
      </c>
      <c r="AV114" s="34">
        <f t="shared" si="371"/>
        <v>444914.71283560927</v>
      </c>
      <c r="AW114" s="34">
        <f t="shared" si="371"/>
        <v>0</v>
      </c>
      <c r="AX114" s="34">
        <f t="shared" si="371"/>
        <v>1274836.1154413675</v>
      </c>
      <c r="AY114" s="34">
        <f t="shared" si="371"/>
        <v>1634337.7216088627</v>
      </c>
      <c r="AZ114" s="34">
        <f t="shared" si="371"/>
        <v>2486151.8526906176</v>
      </c>
      <c r="BA114" s="34">
        <f t="shared" si="371"/>
        <v>452726.31366973155</v>
      </c>
      <c r="BB114" s="34">
        <f t="shared" si="371"/>
        <v>85386.546775655239</v>
      </c>
      <c r="BC114" s="35">
        <f t="shared" si="371"/>
        <v>10929449.904419821</v>
      </c>
      <c r="BD114" s="35">
        <f t="shared" si="362"/>
        <v>3861.9964326571803</v>
      </c>
      <c r="BE114" s="3"/>
      <c r="BF114" s="13" t="s">
        <v>13</v>
      </c>
      <c r="BG114" s="34">
        <f t="shared" ref="BG114:BO114" si="372">SUMIF($C$15:$C$109,$W114,BG$15:BG$109)</f>
        <v>20194282.893836454</v>
      </c>
      <c r="BH114" s="34">
        <f t="shared" si="372"/>
        <v>1348222.539150693</v>
      </c>
      <c r="BI114" s="34">
        <f t="shared" si="372"/>
        <v>3688549.0125321448</v>
      </c>
      <c r="BJ114" s="34">
        <f t="shared" si="372"/>
        <v>1239073.3729357522</v>
      </c>
      <c r="BK114" s="34">
        <f t="shared" si="372"/>
        <v>916312.88123529742</v>
      </c>
      <c r="BL114" s="34">
        <f t="shared" si="372"/>
        <v>855427.65475310956</v>
      </c>
      <c r="BM114" s="34">
        <f t="shared" si="372"/>
        <v>51827.735583543552</v>
      </c>
      <c r="BN114" s="34">
        <f t="shared" si="372"/>
        <v>12202.015327411189</v>
      </c>
      <c r="BO114" s="35">
        <f t="shared" si="372"/>
        <v>28305898.105354406</v>
      </c>
      <c r="BP114" s="35">
        <f t="shared" si="364"/>
        <v>3147.5478822811529</v>
      </c>
      <c r="BQ114" s="3"/>
      <c r="BR114" s="13" t="s">
        <v>13</v>
      </c>
      <c r="BS114" s="34">
        <f t="shared" ref="BS114:BZ114" si="373">SUMIF($C$15:$C$109,$W114,BS$15:BS$109)</f>
        <v>5825820.9537553051</v>
      </c>
      <c r="BT114" s="34">
        <f t="shared" si="373"/>
        <v>569531.62301460688</v>
      </c>
      <c r="BU114" s="34">
        <f t="shared" si="373"/>
        <v>0</v>
      </c>
      <c r="BV114" s="34">
        <f t="shared" si="373"/>
        <v>1631907.1070441967</v>
      </c>
      <c r="BW114" s="34">
        <f t="shared" si="373"/>
        <v>2092102.1226956202</v>
      </c>
      <c r="BX114" s="34">
        <f t="shared" si="373"/>
        <v>3182502.3063394027</v>
      </c>
      <c r="BY114" s="34">
        <f t="shared" si="373"/>
        <v>579531.18826396682</v>
      </c>
      <c r="BZ114" s="34">
        <f t="shared" si="373"/>
        <v>109302.60826577769</v>
      </c>
      <c r="CA114" s="34">
        <f>SUMIF($C$15:$C$109,$W114,CA$15:CA$109)</f>
        <v>13990697.909378877</v>
      </c>
      <c r="CB114" s="34">
        <f>SUMIF($C$15:$C$109,$W114,CB$15:CB$109)</f>
        <v>545637.21846577618</v>
      </c>
      <c r="CD114" s="34">
        <f t="shared" ref="CD114:CL114" si="374">SUMIF($C$15:$C$109,$W114,CD$15:CD$109)</f>
        <v>300567.62342296052</v>
      </c>
      <c r="CE114" s="34">
        <f t="shared" si="374"/>
        <v>39830.23072086001</v>
      </c>
      <c r="CF114" s="34">
        <f t="shared" si="374"/>
        <v>0</v>
      </c>
      <c r="CG114" s="34">
        <f t="shared" si="374"/>
        <v>34809.613403104559</v>
      </c>
      <c r="CH114" s="34">
        <f t="shared" si="374"/>
        <v>43177.308932696993</v>
      </c>
      <c r="CI114" s="34">
        <f t="shared" si="374"/>
        <v>107715.46267610285</v>
      </c>
      <c r="CJ114" s="34">
        <f t="shared" si="374"/>
        <v>17538.443855356891</v>
      </c>
      <c r="CK114" s="34">
        <f t="shared" si="374"/>
        <v>0</v>
      </c>
      <c r="CL114" s="34">
        <f t="shared" si="374"/>
        <v>543638.68301108177</v>
      </c>
      <c r="CN114" s="13" t="s">
        <v>13</v>
      </c>
      <c r="CO114" s="36">
        <f t="shared" ref="CO114:CW114" si="375">SUMIF($C$15:$C$109,$W114,CO$15:CO$109)</f>
        <v>25850533.552466214</v>
      </c>
      <c r="CP114" s="36">
        <f t="shared" si="375"/>
        <v>1725848.4575921006</v>
      </c>
      <c r="CQ114" s="36">
        <f t="shared" si="375"/>
        <v>4721680.9088814259</v>
      </c>
      <c r="CR114" s="36">
        <f t="shared" si="375"/>
        <v>1586127.5178441377</v>
      </c>
      <c r="CS114" s="36">
        <f t="shared" si="375"/>
        <v>1172964.4972023079</v>
      </c>
      <c r="CT114" s="36">
        <f t="shared" si="375"/>
        <v>1095025.8252374977</v>
      </c>
      <c r="CU114" s="36">
        <f t="shared" si="375"/>
        <v>66344.253207409289</v>
      </c>
      <c r="CV114" s="36">
        <f t="shared" si="375"/>
        <v>15619.698321905884</v>
      </c>
      <c r="CW114" s="36">
        <f t="shared" si="375"/>
        <v>36234144.710752994</v>
      </c>
      <c r="CX114" s="37">
        <f t="shared" si="368"/>
        <v>4943.7095086144445</v>
      </c>
    </row>
    <row r="115" spans="16:107" ht="15.75" customHeight="1" x14ac:dyDescent="0.3">
      <c r="P115" s="9"/>
      <c r="W115" s="13" t="s">
        <v>14</v>
      </c>
      <c r="Y115" s="32">
        <f t="shared" ref="Y115:AG115" si="376">SUMIF($C$15:$C$109,$W115,Y$15:Y$109)</f>
        <v>3121</v>
      </c>
      <c r="Z115" s="32">
        <f t="shared" si="376"/>
        <v>118</v>
      </c>
      <c r="AA115" s="32">
        <f t="shared" si="376"/>
        <v>0</v>
      </c>
      <c r="AB115" s="32">
        <f t="shared" si="376"/>
        <v>1683</v>
      </c>
      <c r="AC115" s="32">
        <f t="shared" si="376"/>
        <v>2936</v>
      </c>
      <c r="AD115" s="32">
        <f t="shared" si="376"/>
        <v>7801</v>
      </c>
      <c r="AE115" s="32">
        <f t="shared" si="376"/>
        <v>1675</v>
      </c>
      <c r="AF115" s="32">
        <f t="shared" si="376"/>
        <v>183</v>
      </c>
      <c r="AG115" s="33">
        <f t="shared" si="376"/>
        <v>17517</v>
      </c>
      <c r="AH115" s="9"/>
      <c r="AI115" s="13" t="s">
        <v>14</v>
      </c>
      <c r="AJ115" s="32">
        <f t="shared" ref="AJ115:AR115" si="377">SUMIF($C$15:$C$109,$W115,AJ$15:AJ$109)</f>
        <v>16233</v>
      </c>
      <c r="AK115" s="32">
        <f t="shared" si="377"/>
        <v>283</v>
      </c>
      <c r="AL115" s="32">
        <f t="shared" si="377"/>
        <v>1542</v>
      </c>
      <c r="AM115" s="32">
        <f t="shared" si="377"/>
        <v>1691</v>
      </c>
      <c r="AN115" s="32">
        <f t="shared" si="377"/>
        <v>1047</v>
      </c>
      <c r="AO115" s="32">
        <f t="shared" si="377"/>
        <v>1844</v>
      </c>
      <c r="AP115" s="32">
        <f t="shared" si="377"/>
        <v>112</v>
      </c>
      <c r="AQ115" s="32">
        <f t="shared" si="377"/>
        <v>2</v>
      </c>
      <c r="AR115" s="33">
        <f t="shared" si="377"/>
        <v>22754</v>
      </c>
      <c r="AT115" s="13" t="s">
        <v>14</v>
      </c>
      <c r="AU115" s="34">
        <f t="shared" ref="AU115:BC115" si="378">SUMIF($C$15:$C$109,$W115,AU$15:AU$109)</f>
        <v>11458963.146002617</v>
      </c>
      <c r="AV115" s="34">
        <f t="shared" si="378"/>
        <v>488711.30728461267</v>
      </c>
      <c r="AW115" s="34">
        <f t="shared" si="378"/>
        <v>0</v>
      </c>
      <c r="AX115" s="34">
        <f t="shared" si="378"/>
        <v>7346210.9168686625</v>
      </c>
      <c r="AY115" s="34">
        <f t="shared" si="378"/>
        <v>12563035.422185268</v>
      </c>
      <c r="AZ115" s="34">
        <f t="shared" si="378"/>
        <v>35206568.786504149</v>
      </c>
      <c r="BA115" s="34">
        <f t="shared" si="378"/>
        <v>8356942.9310099278</v>
      </c>
      <c r="BB115" s="34">
        <f t="shared" si="378"/>
        <v>1068016.079518805</v>
      </c>
      <c r="BC115" s="35">
        <f t="shared" si="378"/>
        <v>76488448.58937405</v>
      </c>
      <c r="BD115" s="35">
        <f t="shared" si="362"/>
        <v>4366.5267220057112</v>
      </c>
      <c r="BE115" s="3"/>
      <c r="BF115" s="13" t="s">
        <v>14</v>
      </c>
      <c r="BG115" s="34">
        <f t="shared" ref="BG115:BO115" si="379">SUMIF($C$15:$C$109,$W115,BG$15:BG$109)</f>
        <v>57291050.42454613</v>
      </c>
      <c r="BH115" s="34">
        <f t="shared" si="379"/>
        <v>1134005.7080924977</v>
      </c>
      <c r="BI115" s="34">
        <f t="shared" si="379"/>
        <v>6991276.4227071209</v>
      </c>
      <c r="BJ115" s="34">
        <f t="shared" si="379"/>
        <v>7696846.5401229504</v>
      </c>
      <c r="BK115" s="34">
        <f t="shared" si="379"/>
        <v>5111671.7160379253</v>
      </c>
      <c r="BL115" s="34">
        <f t="shared" si="379"/>
        <v>9782861.0004600622</v>
      </c>
      <c r="BM115" s="34">
        <f t="shared" si="379"/>
        <v>696278.76502250484</v>
      </c>
      <c r="BN115" s="34">
        <f t="shared" si="379"/>
        <v>13952.965704261795</v>
      </c>
      <c r="BO115" s="35">
        <f t="shared" si="379"/>
        <v>88717943.542693451</v>
      </c>
      <c r="BP115" s="35">
        <f t="shared" si="364"/>
        <v>3899.0042868371911</v>
      </c>
      <c r="BQ115" s="3"/>
      <c r="BR115" s="13" t="s">
        <v>14</v>
      </c>
      <c r="BS115" s="34">
        <f t="shared" ref="BS115:CA115" si="380">SUMIF($C$15:$C$109,$W115,BS$15:BS$109)</f>
        <v>15143197.467554532</v>
      </c>
      <c r="BT115" s="34">
        <f t="shared" si="380"/>
        <v>645839.56999803078</v>
      </c>
      <c r="BU115" s="34">
        <f t="shared" si="380"/>
        <v>0</v>
      </c>
      <c r="BV115" s="34">
        <f t="shared" si="380"/>
        <v>9708131.6289296299</v>
      </c>
      <c r="BW115" s="34">
        <f t="shared" si="380"/>
        <v>16602246.099063454</v>
      </c>
      <c r="BX115" s="34">
        <f t="shared" si="380"/>
        <v>46526026.525799282</v>
      </c>
      <c r="BY115" s="34">
        <f t="shared" si="380"/>
        <v>11043829.656919152</v>
      </c>
      <c r="BZ115" s="34">
        <f t="shared" si="380"/>
        <v>1411399.8085698173</v>
      </c>
      <c r="CA115" s="34">
        <f t="shared" si="380"/>
        <v>101080670.75683391</v>
      </c>
      <c r="CB115" s="34">
        <f>SUMIF($C$15:$C$109,$W115,CB$15:CB$109)</f>
        <v>3942146.1595165217</v>
      </c>
      <c r="CD115" s="34">
        <f t="shared" ref="CD115:CL115" si="381">SUMIF($C$15:$C$109,$W115,CD$15:CD$109)</f>
        <v>1044623.1099143202</v>
      </c>
      <c r="CE115" s="34">
        <f t="shared" si="381"/>
        <v>39495.522899676318</v>
      </c>
      <c r="CF115" s="34">
        <f t="shared" si="381"/>
        <v>0</v>
      </c>
      <c r="CG115" s="34">
        <f t="shared" si="381"/>
        <v>187771.08768405436</v>
      </c>
      <c r="CH115" s="34">
        <f t="shared" si="381"/>
        <v>327567.3876651121</v>
      </c>
      <c r="CI115" s="34">
        <f t="shared" si="381"/>
        <v>1574727.051642437</v>
      </c>
      <c r="CJ115" s="34">
        <f t="shared" si="381"/>
        <v>334221.16066992172</v>
      </c>
      <c r="CK115" s="34">
        <f t="shared" si="381"/>
        <v>0</v>
      </c>
      <c r="CL115" s="34">
        <f t="shared" si="381"/>
        <v>3508405.3204755215</v>
      </c>
      <c r="CN115" s="13" t="s">
        <v>14</v>
      </c>
      <c r="CO115" s="36">
        <f t="shared" ref="CO115:CW115" si="382">SUMIF($C$15:$C$109,$W115,CO$15:CO$109)</f>
        <v>75711011.428217381</v>
      </c>
      <c r="CP115" s="36">
        <f t="shared" si="382"/>
        <v>1498606.1258927423</v>
      </c>
      <c r="CQ115" s="36">
        <f t="shared" si="382"/>
        <v>9239080.1916702501</v>
      </c>
      <c r="CR115" s="36">
        <f t="shared" si="382"/>
        <v>10171502.041631499</v>
      </c>
      <c r="CS115" s="36">
        <f t="shared" si="382"/>
        <v>6755153.4287182493</v>
      </c>
      <c r="CT115" s="36">
        <f t="shared" si="382"/>
        <v>12928202.494418863</v>
      </c>
      <c r="CU115" s="36">
        <f t="shared" si="382"/>
        <v>920143.18371195381</v>
      </c>
      <c r="CV115" s="36">
        <f t="shared" si="382"/>
        <v>18439.060517561789</v>
      </c>
      <c r="CW115" s="36">
        <f t="shared" si="382"/>
        <v>117242137.95477851</v>
      </c>
      <c r="CX115" s="37">
        <f t="shared" si="368"/>
        <v>5770.4327657038257</v>
      </c>
    </row>
    <row r="116" spans="16:107" ht="15.75" customHeight="1" x14ac:dyDescent="0.3">
      <c r="P116" s="9"/>
      <c r="W116" s="13" t="s">
        <v>15</v>
      </c>
      <c r="Y116" s="32">
        <f t="shared" ref="Y116:AG116" si="383">SUMIF($C$15:$C$109,$W116,Y$15:Y$109)</f>
        <v>7668</v>
      </c>
      <c r="Z116" s="32">
        <f t="shared" si="383"/>
        <v>88</v>
      </c>
      <c r="AA116" s="32">
        <f t="shared" si="383"/>
        <v>0</v>
      </c>
      <c r="AB116" s="32">
        <f t="shared" si="383"/>
        <v>642</v>
      </c>
      <c r="AC116" s="32">
        <f t="shared" si="383"/>
        <v>10340</v>
      </c>
      <c r="AD116" s="32">
        <f t="shared" si="383"/>
        <v>30196</v>
      </c>
      <c r="AE116" s="32">
        <f t="shared" si="383"/>
        <v>12174</v>
      </c>
      <c r="AF116" s="32">
        <f t="shared" si="383"/>
        <v>2569</v>
      </c>
      <c r="AG116" s="33">
        <f t="shared" si="383"/>
        <v>63677</v>
      </c>
      <c r="AH116" s="9"/>
      <c r="AI116" s="13" t="s">
        <v>15</v>
      </c>
      <c r="AJ116" s="32">
        <f t="shared" ref="AJ116:AR116" si="384">SUMIF($C$15:$C$109,$W116,AJ$15:AJ$109)</f>
        <v>24208</v>
      </c>
      <c r="AK116" s="32">
        <f t="shared" si="384"/>
        <v>70</v>
      </c>
      <c r="AL116" s="32">
        <f t="shared" si="384"/>
        <v>751</v>
      </c>
      <c r="AM116" s="32">
        <f t="shared" si="384"/>
        <v>256</v>
      </c>
      <c r="AN116" s="32">
        <f t="shared" si="384"/>
        <v>3464</v>
      </c>
      <c r="AO116" s="32">
        <f t="shared" si="384"/>
        <v>5295</v>
      </c>
      <c r="AP116" s="32">
        <f t="shared" si="384"/>
        <v>751</v>
      </c>
      <c r="AQ116" s="32">
        <f t="shared" si="384"/>
        <v>116</v>
      </c>
      <c r="AR116" s="33">
        <f t="shared" si="384"/>
        <v>34911</v>
      </c>
      <c r="AT116" s="13" t="s">
        <v>15</v>
      </c>
      <c r="AU116" s="34">
        <f t="shared" ref="AU116:BC116" si="385">SUMIF($C$15:$C$109,$W116,AU$15:AU$109)</f>
        <v>30609697.613087066</v>
      </c>
      <c r="AV116" s="34">
        <f t="shared" si="385"/>
        <v>360864.070517477</v>
      </c>
      <c r="AW116" s="34">
        <f t="shared" si="385"/>
        <v>0</v>
      </c>
      <c r="AX116" s="34">
        <f t="shared" si="385"/>
        <v>3082222.6081516864</v>
      </c>
      <c r="AY116" s="34">
        <f t="shared" si="385"/>
        <v>49990569.727759726</v>
      </c>
      <c r="AZ116" s="34">
        <f t="shared" si="385"/>
        <v>155601229.77586117</v>
      </c>
      <c r="BA116" s="34">
        <f t="shared" si="385"/>
        <v>73404892.999933243</v>
      </c>
      <c r="BB116" s="34">
        <f t="shared" si="385"/>
        <v>17404357.973004125</v>
      </c>
      <c r="BC116" s="35">
        <f t="shared" si="385"/>
        <v>330453834.76831454</v>
      </c>
      <c r="BD116" s="35">
        <f t="shared" si="362"/>
        <v>5189.5320880115978</v>
      </c>
      <c r="BE116" s="3"/>
      <c r="BF116" s="13" t="s">
        <v>15</v>
      </c>
      <c r="BG116" s="34">
        <f t="shared" ref="BG116:BO116" si="386">SUMIF($C$15:$C$109,$W116,BG$15:BG$109)</f>
        <v>109984386.38695264</v>
      </c>
      <c r="BH116" s="34">
        <f t="shared" si="386"/>
        <v>349386.56494744972</v>
      </c>
      <c r="BI116" s="34">
        <f t="shared" si="386"/>
        <v>4202489.1385328779</v>
      </c>
      <c r="BJ116" s="34">
        <f t="shared" si="386"/>
        <v>1579097.6745313865</v>
      </c>
      <c r="BK116" s="34">
        <f t="shared" si="386"/>
        <v>20848054.236286517</v>
      </c>
      <c r="BL116" s="34">
        <f t="shared" si="386"/>
        <v>35581729.16966179</v>
      </c>
      <c r="BM116" s="34">
        <f t="shared" si="386"/>
        <v>5917145.1378514674</v>
      </c>
      <c r="BN116" s="34">
        <f t="shared" si="386"/>
        <v>1053461.0604741212</v>
      </c>
      <c r="BO116" s="35">
        <f t="shared" si="386"/>
        <v>179515749.36923826</v>
      </c>
      <c r="BP116" s="35">
        <f t="shared" si="364"/>
        <v>5142.0970287083801</v>
      </c>
      <c r="BQ116" s="3"/>
      <c r="BR116" s="13" t="s">
        <v>15</v>
      </c>
      <c r="BS116" s="34">
        <f t="shared" ref="BS116:CA116" si="387">SUMIF($C$15:$C$109,$W116,BS$15:BS$109)</f>
        <v>38585229.29963167</v>
      </c>
      <c r="BT116" s="34">
        <f t="shared" si="387"/>
        <v>454889.26688913594</v>
      </c>
      <c r="BU116" s="34">
        <f t="shared" si="387"/>
        <v>0</v>
      </c>
      <c r="BV116" s="34">
        <f t="shared" si="387"/>
        <v>3885313.3275382062</v>
      </c>
      <c r="BW116" s="34">
        <f t="shared" si="387"/>
        <v>63015898.430180557</v>
      </c>
      <c r="BX116" s="34">
        <f t="shared" si="387"/>
        <v>196144019.65340978</v>
      </c>
      <c r="BY116" s="34">
        <f t="shared" si="387"/>
        <v>92530957.473633885</v>
      </c>
      <c r="BZ116" s="34">
        <f t="shared" si="387"/>
        <v>21939162.930969879</v>
      </c>
      <c r="CA116" s="34">
        <f t="shared" si="387"/>
        <v>416555470.38225311</v>
      </c>
      <c r="CB116" s="34">
        <f>SUMIF($C$15:$C$109,$W116,CB$15:CB$109)</f>
        <v>16245663.344907871</v>
      </c>
      <c r="CD116" s="34">
        <f t="shared" ref="CD116:CL116" si="388">SUMIF($C$15:$C$109,$W116,CD$15:CD$109)</f>
        <v>4277565.9547276562</v>
      </c>
      <c r="CE116" s="34">
        <f t="shared" si="388"/>
        <v>29454.288264165389</v>
      </c>
      <c r="CF116" s="34">
        <f t="shared" si="388"/>
        <v>0</v>
      </c>
      <c r="CG116" s="34">
        <f t="shared" si="388"/>
        <v>71627.473733311286</v>
      </c>
      <c r="CH116" s="34">
        <f t="shared" si="388"/>
        <v>1153626.2903464779</v>
      </c>
      <c r="CI116" s="34">
        <f t="shared" si="388"/>
        <v>6638720.6651923321</v>
      </c>
      <c r="CJ116" s="34">
        <f t="shared" si="388"/>
        <v>2800278.9761757632</v>
      </c>
      <c r="CK116" s="34">
        <f t="shared" si="388"/>
        <v>0</v>
      </c>
      <c r="CL116" s="34">
        <f t="shared" si="388"/>
        <v>14971273.648439704</v>
      </c>
      <c r="CN116" s="13" t="s">
        <v>15</v>
      </c>
      <c r="CO116" s="36">
        <f t="shared" ref="CO116:CW116" si="389">SUMIF($C$15:$C$109,$W116,CO$15:CO$109)</f>
        <v>138641446.9610914</v>
      </c>
      <c r="CP116" s="36">
        <f t="shared" si="389"/>
        <v>440421.23163425765</v>
      </c>
      <c r="CQ116" s="36">
        <f t="shared" si="389"/>
        <v>5297471.7061619814</v>
      </c>
      <c r="CR116" s="36">
        <f t="shared" si="389"/>
        <v>1990540.6001873848</v>
      </c>
      <c r="CS116" s="36">
        <f t="shared" si="389"/>
        <v>26280133.940765981</v>
      </c>
      <c r="CT116" s="36">
        <f t="shared" si="389"/>
        <v>44852752.099772543</v>
      </c>
      <c r="CU116" s="36">
        <f t="shared" si="389"/>
        <v>7458891.1275485624</v>
      </c>
      <c r="CV116" s="36">
        <f t="shared" si="389"/>
        <v>1327946.361653968</v>
      </c>
      <c r="CW116" s="36">
        <f t="shared" si="389"/>
        <v>226289604.02881604</v>
      </c>
      <c r="CX116" s="37">
        <f t="shared" si="368"/>
        <v>6541.6943383364969</v>
      </c>
    </row>
    <row r="117" spans="16:107" ht="15.75" customHeight="1" x14ac:dyDescent="0.3">
      <c r="P117" s="9"/>
      <c r="W117" s="13" t="s">
        <v>16</v>
      </c>
      <c r="Y117" s="32">
        <f t="shared" ref="Y117:AG117" si="390">SUMIF($C$15:$C$109,$W117,Y$15:Y$109)</f>
        <v>2081</v>
      </c>
      <c r="Z117" s="32">
        <f t="shared" si="390"/>
        <v>0</v>
      </c>
      <c r="AA117" s="32">
        <f t="shared" si="390"/>
        <v>0</v>
      </c>
      <c r="AB117" s="32">
        <f t="shared" si="390"/>
        <v>44</v>
      </c>
      <c r="AC117" s="32">
        <f t="shared" si="390"/>
        <v>2</v>
      </c>
      <c r="AD117" s="32">
        <f t="shared" si="390"/>
        <v>18788</v>
      </c>
      <c r="AE117" s="32">
        <f t="shared" si="390"/>
        <v>19481</v>
      </c>
      <c r="AF117" s="32">
        <f t="shared" si="390"/>
        <v>6284</v>
      </c>
      <c r="AG117" s="33">
        <f t="shared" si="390"/>
        <v>46680</v>
      </c>
      <c r="AH117" s="9"/>
      <c r="AI117" s="13" t="s">
        <v>16</v>
      </c>
      <c r="AJ117" s="32">
        <f t="shared" ref="AJ117:AR117" si="391">SUMIF($C$15:$C$109,$W117,AJ$15:AJ$109)</f>
        <v>10043</v>
      </c>
      <c r="AK117" s="32">
        <f t="shared" si="391"/>
        <v>20</v>
      </c>
      <c r="AL117" s="32">
        <f t="shared" si="391"/>
        <v>0</v>
      </c>
      <c r="AM117" s="32">
        <f t="shared" si="391"/>
        <v>56</v>
      </c>
      <c r="AN117" s="32">
        <f t="shared" si="391"/>
        <v>4</v>
      </c>
      <c r="AO117" s="32">
        <f t="shared" si="391"/>
        <v>8261</v>
      </c>
      <c r="AP117" s="32">
        <f t="shared" si="391"/>
        <v>2802</v>
      </c>
      <c r="AQ117" s="32">
        <f t="shared" si="391"/>
        <v>1430</v>
      </c>
      <c r="AR117" s="33">
        <f t="shared" si="391"/>
        <v>22616</v>
      </c>
      <c r="AT117" s="13" t="s">
        <v>16</v>
      </c>
      <c r="AU117" s="34">
        <f t="shared" ref="AU117:BC117" si="392">SUMIF($C$15:$C$109,$W117,AU$15:AU$109)</f>
        <v>12868001.630177796</v>
      </c>
      <c r="AV117" s="34">
        <f t="shared" si="392"/>
        <v>0</v>
      </c>
      <c r="AW117" s="34">
        <f t="shared" si="392"/>
        <v>0</v>
      </c>
      <c r="AX117" s="34">
        <f t="shared" si="392"/>
        <v>371731.80568409961</v>
      </c>
      <c r="AY117" s="34">
        <f t="shared" si="392"/>
        <v>14989.066612908002</v>
      </c>
      <c r="AZ117" s="34">
        <f t="shared" si="392"/>
        <v>161735040.01829818</v>
      </c>
      <c r="BA117" s="34">
        <f t="shared" si="392"/>
        <v>200389517.88822728</v>
      </c>
      <c r="BB117" s="34">
        <f t="shared" si="392"/>
        <v>76980717.848509297</v>
      </c>
      <c r="BC117" s="35">
        <f t="shared" si="392"/>
        <v>452359998.25750947</v>
      </c>
      <c r="BD117" s="35">
        <f t="shared" si="362"/>
        <v>9690.6597741540154</v>
      </c>
      <c r="BE117" s="3"/>
      <c r="BF117" s="13" t="s">
        <v>16</v>
      </c>
      <c r="BG117" s="34">
        <f t="shared" ref="BG117:BO117" si="393">SUMIF($C$15:$C$109,$W117,BG$15:BG$109)</f>
        <v>75812519.139606223</v>
      </c>
      <c r="BH117" s="34">
        <f t="shared" si="393"/>
        <v>155945.75887461659</v>
      </c>
      <c r="BI117" s="34">
        <f t="shared" si="393"/>
        <v>0</v>
      </c>
      <c r="BJ117" s="34">
        <f t="shared" si="393"/>
        <v>546307.69090936892</v>
      </c>
      <c r="BK117" s="34">
        <f t="shared" si="393"/>
        <v>37627.095833042913</v>
      </c>
      <c r="BL117" s="34">
        <f t="shared" si="393"/>
        <v>89394497.131542355</v>
      </c>
      <c r="BM117" s="34">
        <f t="shared" si="393"/>
        <v>36022744.826121598</v>
      </c>
      <c r="BN117" s="34">
        <f t="shared" si="393"/>
        <v>21217460.458876841</v>
      </c>
      <c r="BO117" s="35">
        <f t="shared" si="393"/>
        <v>223187102.10176402</v>
      </c>
      <c r="BP117" s="35">
        <f t="shared" si="364"/>
        <v>9868.5489079308463</v>
      </c>
      <c r="BQ117" s="3"/>
      <c r="BR117" s="13" t="s">
        <v>16</v>
      </c>
      <c r="BS117" s="34">
        <f t="shared" ref="BS117:CA117" si="394">SUMIF($C$15:$C$109,$W117,BS$15:BS$109)</f>
        <v>15823569.282602744</v>
      </c>
      <c r="BT117" s="34">
        <f t="shared" si="394"/>
        <v>0</v>
      </c>
      <c r="BU117" s="34">
        <f t="shared" si="394"/>
        <v>0</v>
      </c>
      <c r="BV117" s="34">
        <f t="shared" si="394"/>
        <v>457112.46787494369</v>
      </c>
      <c r="BW117" s="34">
        <f t="shared" si="394"/>
        <v>18431.807894293863</v>
      </c>
      <c r="BX117" s="34">
        <f t="shared" si="394"/>
        <v>198882910.08234102</v>
      </c>
      <c r="BY117" s="34">
        <f t="shared" si="394"/>
        <v>246415683.720108</v>
      </c>
      <c r="BZ117" s="34">
        <f t="shared" si="394"/>
        <v>94661918.556467399</v>
      </c>
      <c r="CA117" s="34">
        <f t="shared" si="394"/>
        <v>556259625.91728842</v>
      </c>
      <c r="CB117" s="34">
        <f>SUMIF($C$15:$C$109,$W117,CB$15:CB$109)</f>
        <v>18684813.94218925</v>
      </c>
      <c r="CD117" s="34">
        <f t="shared" ref="CD117:CL117" si="395">SUMIF($C$15:$C$109,$W117,CD$15:CD$109)</f>
        <v>0</v>
      </c>
      <c r="CE117" s="34">
        <f t="shared" si="395"/>
        <v>0</v>
      </c>
      <c r="CF117" s="34">
        <f t="shared" si="395"/>
        <v>0</v>
      </c>
      <c r="CG117" s="34">
        <f t="shared" si="395"/>
        <v>4909.048044027566</v>
      </c>
      <c r="CH117" s="34">
        <f t="shared" si="395"/>
        <v>223.13854745579843</v>
      </c>
      <c r="CI117" s="34">
        <f t="shared" si="395"/>
        <v>6731421.5720176967</v>
      </c>
      <c r="CJ117" s="34">
        <f t="shared" si="395"/>
        <v>7457316.7441611635</v>
      </c>
      <c r="CK117" s="34">
        <f t="shared" si="395"/>
        <v>0</v>
      </c>
      <c r="CL117" s="34">
        <f t="shared" si="395"/>
        <v>14193870.502770344</v>
      </c>
      <c r="CN117" s="13" t="s">
        <v>16</v>
      </c>
      <c r="CO117" s="36">
        <f t="shared" ref="CO117:CW117" si="396">SUMIF($C$15:$C$109,$W117,CO$15:CO$109)</f>
        <v>93225403.879408017</v>
      </c>
      <c r="CP117" s="36">
        <f t="shared" si="396"/>
        <v>191763.9265830947</v>
      </c>
      <c r="CQ117" s="36">
        <f t="shared" si="396"/>
        <v>0</v>
      </c>
      <c r="CR117" s="36">
        <f t="shared" si="396"/>
        <v>671785.55343435123</v>
      </c>
      <c r="CS117" s="36">
        <f t="shared" si="396"/>
        <v>46269.418898811651</v>
      </c>
      <c r="CT117" s="36">
        <f t="shared" si="396"/>
        <v>109926938.11345503</v>
      </c>
      <c r="CU117" s="36">
        <f t="shared" si="396"/>
        <v>44296574.93739213</v>
      </c>
      <c r="CV117" s="36">
        <f t="shared" si="396"/>
        <v>26090761.038183302</v>
      </c>
      <c r="CW117" s="36">
        <f t="shared" si="396"/>
        <v>274449496.86735475</v>
      </c>
      <c r="CX117" s="37">
        <f t="shared" si="368"/>
        <v>11916.444428390925</v>
      </c>
    </row>
    <row r="118" spans="16:107" ht="15.75" customHeight="1" x14ac:dyDescent="0.3">
      <c r="P118" s="9"/>
      <c r="W118" s="14" t="s">
        <v>5</v>
      </c>
      <c r="X118" s="9"/>
      <c r="Y118" s="33">
        <f t="shared" ref="Y118:AG118" si="397">SUM(Y113:Y117)</f>
        <v>14989</v>
      </c>
      <c r="Z118" s="33">
        <f t="shared" si="397"/>
        <v>432</v>
      </c>
      <c r="AA118" s="33">
        <f t="shared" si="397"/>
        <v>0</v>
      </c>
      <c r="AB118" s="33">
        <f t="shared" si="397"/>
        <v>2859</v>
      </c>
      <c r="AC118" s="33">
        <f t="shared" si="397"/>
        <v>13856</v>
      </c>
      <c r="AD118" s="33">
        <f t="shared" si="397"/>
        <v>57549</v>
      </c>
      <c r="AE118" s="33">
        <f t="shared" si="397"/>
        <v>33432</v>
      </c>
      <c r="AF118" s="33">
        <f t="shared" si="397"/>
        <v>9053</v>
      </c>
      <c r="AG118" s="33">
        <f t="shared" si="397"/>
        <v>132170</v>
      </c>
      <c r="AH118" s="9"/>
      <c r="AI118" s="14" t="s">
        <v>5</v>
      </c>
      <c r="AJ118" s="33">
        <f t="shared" ref="AJ118:AR118" si="398">SUM(AJ113:AJ117)</f>
        <v>59691</v>
      </c>
      <c r="AK118" s="33">
        <f t="shared" si="398"/>
        <v>925</v>
      </c>
      <c r="AL118" s="33">
        <f t="shared" si="398"/>
        <v>3703</v>
      </c>
      <c r="AM118" s="33">
        <f t="shared" si="398"/>
        <v>2474</v>
      </c>
      <c r="AN118" s="33">
        <f t="shared" si="398"/>
        <v>4800</v>
      </c>
      <c r="AO118" s="33">
        <f t="shared" si="398"/>
        <v>15683</v>
      </c>
      <c r="AP118" s="33">
        <f t="shared" si="398"/>
        <v>3675</v>
      </c>
      <c r="AQ118" s="33">
        <f t="shared" si="398"/>
        <v>1550</v>
      </c>
      <c r="AR118" s="33">
        <f t="shared" si="398"/>
        <v>92501</v>
      </c>
      <c r="AT118" s="14" t="s">
        <v>5</v>
      </c>
      <c r="AU118" s="35">
        <f t="shared" ref="AU118:BC118" si="399">SUM(AU113:AU117)</f>
        <v>61652594.301128462</v>
      </c>
      <c r="AV118" s="35">
        <f t="shared" si="399"/>
        <v>1627608.2279192</v>
      </c>
      <c r="AW118" s="35">
        <f t="shared" si="399"/>
        <v>0</v>
      </c>
      <c r="AX118" s="35">
        <f t="shared" si="399"/>
        <v>12682167.583880207</v>
      </c>
      <c r="AY118" s="35">
        <f t="shared" si="399"/>
        <v>64882720.032129988</v>
      </c>
      <c r="AZ118" s="35">
        <f t="shared" si="399"/>
        <v>355793316.33690715</v>
      </c>
      <c r="BA118" s="35">
        <f t="shared" si="399"/>
        <v>282655700.56665045</v>
      </c>
      <c r="BB118" s="35">
        <f t="shared" si="399"/>
        <v>95543517.191148877</v>
      </c>
      <c r="BC118" s="35">
        <f t="shared" si="399"/>
        <v>874837624.23976421</v>
      </c>
      <c r="BD118" s="35">
        <f t="shared" si="362"/>
        <v>6619.0332468772358</v>
      </c>
      <c r="BE118" s="9"/>
      <c r="BF118" s="14" t="s">
        <v>5</v>
      </c>
      <c r="BG118" s="35">
        <f t="shared" ref="BG118:BO118" si="400">SUM(BG113:BG117)</f>
        <v>268852897.49500769</v>
      </c>
      <c r="BH118" s="35">
        <f t="shared" si="400"/>
        <v>3467643.5465266639</v>
      </c>
      <c r="BI118" s="35">
        <f t="shared" si="400"/>
        <v>16279007.405068252</v>
      </c>
      <c r="BJ118" s="35">
        <f t="shared" si="400"/>
        <v>11537064.612034626</v>
      </c>
      <c r="BK118" s="35">
        <f t="shared" si="400"/>
        <v>27141360.916311707</v>
      </c>
      <c r="BL118" s="35">
        <f t="shared" si="400"/>
        <v>135944135.36000043</v>
      </c>
      <c r="BM118" s="35">
        <f t="shared" si="400"/>
        <v>42687996.464579113</v>
      </c>
      <c r="BN118" s="35">
        <f t="shared" si="400"/>
        <v>22297076.500382636</v>
      </c>
      <c r="BO118" s="35">
        <f t="shared" si="400"/>
        <v>528207182.29991108</v>
      </c>
      <c r="BP118" s="35">
        <f t="shared" si="364"/>
        <v>5710.2861839321858</v>
      </c>
      <c r="BQ118" s="9"/>
      <c r="BR118" s="14" t="s">
        <v>5</v>
      </c>
      <c r="BS118" s="38">
        <f t="shared" ref="BS118:CA118" si="401">SUM(BS113:BS117)</f>
        <v>78313798.518063203</v>
      </c>
      <c r="BT118" s="38">
        <f t="shared" si="401"/>
        <v>2122040.1895438796</v>
      </c>
      <c r="BU118" s="38">
        <f t="shared" si="401"/>
        <v>0</v>
      </c>
      <c r="BV118" s="38">
        <f t="shared" si="401"/>
        <v>16505912.200109027</v>
      </c>
      <c r="BW118" s="38">
        <f t="shared" si="401"/>
        <v>82650617.096411675</v>
      </c>
      <c r="BX118" s="38">
        <f t="shared" si="401"/>
        <v>445772048.62835157</v>
      </c>
      <c r="BY118" s="38">
        <f t="shared" si="401"/>
        <v>350640010.43240708</v>
      </c>
      <c r="BZ118" s="38">
        <f t="shared" si="401"/>
        <v>118128617.52228871</v>
      </c>
      <c r="CA118" s="38">
        <f t="shared" si="401"/>
        <v>1094133044.5871751</v>
      </c>
      <c r="CB118" s="34">
        <f>SUM(CB113:CB117)</f>
        <v>39661877.270314828</v>
      </c>
      <c r="CD118" s="38">
        <f t="shared" ref="CD118:CL118" si="402">SUM(CD113:CD117)</f>
        <v>5795019.6467008134</v>
      </c>
      <c r="CE118" s="38">
        <f t="shared" si="402"/>
        <v>144593.77875135737</v>
      </c>
      <c r="CF118" s="38">
        <f t="shared" si="402"/>
        <v>0</v>
      </c>
      <c r="CG118" s="38">
        <f t="shared" si="402"/>
        <v>318976.55358806386</v>
      </c>
      <c r="CH118" s="38">
        <f t="shared" si="402"/>
        <v>1545903.8567737716</v>
      </c>
      <c r="CI118" s="38">
        <f t="shared" si="402"/>
        <v>15087669.338190362</v>
      </c>
      <c r="CJ118" s="38">
        <f t="shared" si="402"/>
        <v>10611473.999928109</v>
      </c>
      <c r="CK118" s="38">
        <f t="shared" si="402"/>
        <v>0</v>
      </c>
      <c r="CL118" s="38">
        <f t="shared" si="402"/>
        <v>33503637.173932478</v>
      </c>
      <c r="CN118" s="14" t="s">
        <v>5</v>
      </c>
      <c r="CO118" s="37">
        <f t="shared" ref="CO118:CW118" si="403">SUM(CO113:CO117)</f>
        <v>340983405.22233319</v>
      </c>
      <c r="CP118" s="37">
        <f t="shared" si="403"/>
        <v>4507735.3518954292</v>
      </c>
      <c r="CQ118" s="37">
        <f t="shared" si="403"/>
        <v>21152448.218895793</v>
      </c>
      <c r="CR118" s="37">
        <f t="shared" si="403"/>
        <v>15065160.412062798</v>
      </c>
      <c r="CS118" s="37">
        <f t="shared" si="403"/>
        <v>34563324.584230617</v>
      </c>
      <c r="CT118" s="37">
        <f t="shared" si="403"/>
        <v>169249954.58450985</v>
      </c>
      <c r="CU118" s="37">
        <f t="shared" si="403"/>
        <v>52741953.501860052</v>
      </c>
      <c r="CV118" s="37">
        <f t="shared" si="403"/>
        <v>27452766.158676736</v>
      </c>
      <c r="CW118" s="37">
        <f t="shared" si="403"/>
        <v>665716748.03446448</v>
      </c>
      <c r="CX118" s="37">
        <f t="shared" si="368"/>
        <v>8278.2253505876906</v>
      </c>
    </row>
    <row r="119" spans="16:107" ht="15.75" customHeight="1" x14ac:dyDescent="0.3">
      <c r="P119" s="9"/>
      <c r="Y119" s="5"/>
      <c r="Z119" s="5"/>
      <c r="AA119" s="5"/>
      <c r="AB119" s="5"/>
      <c r="AC119" s="5"/>
      <c r="AD119" s="5"/>
      <c r="AE119" s="5"/>
      <c r="AF119" s="5"/>
      <c r="AG119" s="54">
        <f>1139/1466</f>
        <v>0.77694406548431105</v>
      </c>
      <c r="AH119" s="9"/>
      <c r="AI119" s="9"/>
      <c r="AJ119" s="5"/>
      <c r="AK119" s="5"/>
      <c r="AL119" s="5"/>
      <c r="AM119" s="5"/>
      <c r="AN119" s="5"/>
      <c r="AO119" s="5"/>
      <c r="AP119" s="5"/>
      <c r="AQ119" s="5"/>
      <c r="AR119" s="9"/>
      <c r="BZ119" s="3" t="s">
        <v>105</v>
      </c>
      <c r="CA119" s="15">
        <f>CA118/BC118-1</f>
        <v>0.25066985492076777</v>
      </c>
      <c r="CB119" s="15"/>
      <c r="CK119" s="3"/>
      <c r="CL119" s="15"/>
      <c r="CV119" s="3"/>
      <c r="CW119" s="15"/>
      <c r="CX119" s="15">
        <f t="shared" si="368"/>
        <v>0.32263565172418396</v>
      </c>
    </row>
    <row r="120" spans="16:107" ht="15.75" customHeight="1" x14ac:dyDescent="0.3">
      <c r="P120" s="9"/>
      <c r="Y120" s="212"/>
      <c r="Z120" s="212" t="s">
        <v>4</v>
      </c>
      <c r="AA120" s="212" t="s">
        <v>106</v>
      </c>
      <c r="AB120" s="212" t="s">
        <v>5</v>
      </c>
      <c r="AC120" s="5"/>
      <c r="AD120" s="5"/>
      <c r="AE120" s="5"/>
      <c r="AF120" s="5"/>
      <c r="AG120" s="9"/>
      <c r="AH120" s="9"/>
      <c r="AI120" s="9"/>
      <c r="AJ120" s="5"/>
      <c r="AK120" s="5"/>
      <c r="AL120" s="5"/>
      <c r="AM120" s="5"/>
      <c r="AN120" s="5"/>
      <c r="AO120" s="5"/>
      <c r="AP120" s="5"/>
      <c r="AQ120" s="5"/>
      <c r="AR120" s="9"/>
      <c r="BC120" s="66">
        <f>BC118/3</f>
        <v>291612541.41325474</v>
      </c>
      <c r="CA120" s="66"/>
      <c r="CB120" s="66"/>
      <c r="CZ120" s="101" t="s">
        <v>562</v>
      </c>
    </row>
    <row r="121" spans="16:107" ht="33.65" customHeight="1" x14ac:dyDescent="0.3">
      <c r="P121" s="9"/>
      <c r="Y121" s="213" t="s">
        <v>8</v>
      </c>
      <c r="Z121" s="212">
        <v>1466</v>
      </c>
      <c r="AA121" s="212">
        <v>3227</v>
      </c>
      <c r="AB121" s="215">
        <f t="shared" ref="AB121:AB126" si="404">SUM(Z121:AA121)</f>
        <v>4693</v>
      </c>
      <c r="AC121" s="5"/>
      <c r="AD121" s="5"/>
      <c r="AE121" s="5"/>
      <c r="AF121" s="5"/>
      <c r="AG121" s="9"/>
      <c r="AH121" s="9"/>
      <c r="AI121" s="9"/>
      <c r="AJ121" s="5"/>
      <c r="AK121" s="5"/>
      <c r="AL121" s="5"/>
      <c r="AM121" s="5"/>
      <c r="AN121" s="5"/>
      <c r="AO121" s="5"/>
      <c r="AP121" s="5"/>
      <c r="AQ121" s="5"/>
      <c r="AR121" s="9"/>
      <c r="BC121" s="66">
        <f>BC118*13</f>
        <v>11372889115.116936</v>
      </c>
      <c r="CA121" s="66"/>
      <c r="CB121" s="66"/>
      <c r="CU121" s="39"/>
      <c r="CV121" s="40" t="s">
        <v>4</v>
      </c>
      <c r="CW121" s="40" t="s">
        <v>106</v>
      </c>
      <c r="CX121" s="40" t="s">
        <v>5</v>
      </c>
      <c r="CZ121" s="102" t="s">
        <v>559</v>
      </c>
      <c r="DA121" s="103">
        <v>1.0619934954796171</v>
      </c>
    </row>
    <row r="122" spans="16:107" ht="33.65" customHeight="1" x14ac:dyDescent="0.3">
      <c r="P122" s="9"/>
      <c r="Y122" s="213" t="s">
        <v>13</v>
      </c>
      <c r="Z122" s="212">
        <v>2830</v>
      </c>
      <c r="AA122" s="212">
        <v>8993</v>
      </c>
      <c r="AB122" s="215">
        <f t="shared" si="404"/>
        <v>11823</v>
      </c>
      <c r="AC122" s="5"/>
      <c r="AD122" s="5"/>
      <c r="AE122" s="5"/>
      <c r="AF122" s="5"/>
      <c r="AG122" s="9"/>
      <c r="AH122" s="9"/>
      <c r="AI122" s="9"/>
      <c r="AJ122" s="5"/>
      <c r="AK122" s="5"/>
      <c r="AL122" s="5"/>
      <c r="AM122" s="5"/>
      <c r="AN122" s="5"/>
      <c r="AO122" s="5"/>
      <c r="AP122" s="5"/>
      <c r="AQ122" s="5"/>
      <c r="AR122" s="9"/>
      <c r="AZ122" s="67"/>
      <c r="BC122" s="68">
        <f>SUM(BC120:BC121)</f>
        <v>11664501656.53019</v>
      </c>
      <c r="BY122" s="41"/>
      <c r="BZ122" s="42" t="s">
        <v>7</v>
      </c>
      <c r="CA122" s="43">
        <f>(BC118*13)+(BC118/3)</f>
        <v>11664501656.53019</v>
      </c>
      <c r="CJ122" s="41"/>
      <c r="CK122" s="42" t="s">
        <v>7</v>
      </c>
      <c r="CL122" s="43">
        <v>0</v>
      </c>
      <c r="CU122" s="104" t="s">
        <v>561</v>
      </c>
      <c r="CV122" s="44">
        <f>(BC118*DA121*13)+(BC118*DA121/3)</f>
        <v>12387624887.246279</v>
      </c>
      <c r="CW122" s="44">
        <f>(BO118*DA122*13)</f>
        <v>7925809402.3640308</v>
      </c>
      <c r="CX122" s="44">
        <f>SUM(CV122:CW122)</f>
        <v>20313434289.61031</v>
      </c>
      <c r="CZ122" s="102" t="s">
        <v>560</v>
      </c>
      <c r="DA122" s="103">
        <v>1.1542395990926253</v>
      </c>
    </row>
    <row r="123" spans="16:107" ht="33.65" customHeight="1" x14ac:dyDescent="0.3">
      <c r="P123" s="9"/>
      <c r="Y123" s="213" t="s">
        <v>14</v>
      </c>
      <c r="Z123" s="212">
        <v>17517</v>
      </c>
      <c r="AA123" s="212">
        <v>22754</v>
      </c>
      <c r="AB123" s="215">
        <f t="shared" si="404"/>
        <v>40271</v>
      </c>
      <c r="AC123" s="5"/>
      <c r="AD123" s="5"/>
      <c r="AE123" s="5"/>
      <c r="AF123" s="5"/>
      <c r="AG123" s="9"/>
      <c r="AH123" s="9"/>
      <c r="AI123" s="9"/>
      <c r="AJ123" s="5"/>
      <c r="AK123" s="5"/>
      <c r="AL123" s="5"/>
      <c r="AM123" s="5"/>
      <c r="AN123" s="5"/>
      <c r="AO123" s="5"/>
      <c r="AP123" s="5"/>
      <c r="AQ123" s="5"/>
      <c r="AR123" s="9"/>
      <c r="BC123" s="66">
        <f>(BC118*13)+(BC118/3)</f>
        <v>11664501656.53019</v>
      </c>
      <c r="BY123" s="41"/>
      <c r="BZ123" s="42" t="s">
        <v>10</v>
      </c>
      <c r="CA123" s="45">
        <f>(CA118*13)+(CA118/3)</f>
        <v>14588440594.495668</v>
      </c>
      <c r="CJ123" s="41"/>
      <c r="CK123" s="42" t="s">
        <v>10</v>
      </c>
      <c r="CL123" s="45">
        <f>(CL118*13)+(CL118/3)</f>
        <v>446715162.31909972</v>
      </c>
      <c r="CU123" s="193" t="s">
        <v>563</v>
      </c>
      <c r="CV123" s="194">
        <f>(CA118*DA121*13)+(CA118*DA121/3)</f>
        <v>15492829020.545197</v>
      </c>
      <c r="CW123" s="194">
        <f>(CW118*DA122*13)</f>
        <v>9989156220.6871052</v>
      </c>
      <c r="CX123" s="194">
        <f>SUM(CV123:CW123)</f>
        <v>25481985241.2323</v>
      </c>
      <c r="DC123" s="15"/>
    </row>
    <row r="124" spans="16:107" ht="33.65" customHeight="1" x14ac:dyDescent="0.3">
      <c r="P124" s="9"/>
      <c r="Y124" s="213" t="s">
        <v>15</v>
      </c>
      <c r="Z124" s="212">
        <v>63677</v>
      </c>
      <c r="AA124" s="212">
        <v>34911</v>
      </c>
      <c r="AB124" s="215">
        <f t="shared" si="404"/>
        <v>98588</v>
      </c>
      <c r="AC124" s="5"/>
      <c r="AD124" s="5"/>
      <c r="AE124" s="5"/>
      <c r="AF124" s="5"/>
      <c r="AG124" s="9"/>
      <c r="AH124" s="9"/>
      <c r="AI124" s="9"/>
      <c r="AJ124" s="5"/>
      <c r="AK124" s="5"/>
      <c r="AL124" s="5"/>
      <c r="AM124" s="5"/>
      <c r="AN124" s="5"/>
      <c r="AO124" s="5"/>
      <c r="AP124" s="5"/>
      <c r="AQ124" s="5"/>
      <c r="AR124" s="9"/>
      <c r="BC124" s="66"/>
      <c r="BY124" s="47"/>
      <c r="BZ124" s="188" t="s">
        <v>12</v>
      </c>
      <c r="CA124" s="189">
        <f>CA123-CA122</f>
        <v>2923938937.9654789</v>
      </c>
      <c r="CJ124" s="47"/>
      <c r="CK124" s="48" t="s">
        <v>12</v>
      </c>
      <c r="CL124" s="49">
        <f>CL123-CL122</f>
        <v>446715162.31909972</v>
      </c>
      <c r="CU124" s="195" t="s">
        <v>151</v>
      </c>
      <c r="CV124" s="196">
        <f>(CL118*13)+(CL118/3)</f>
        <v>446715162.31909972</v>
      </c>
      <c r="CW124" s="196">
        <v>0</v>
      </c>
      <c r="CX124" s="196">
        <f>SUM(CV124:CW124)</f>
        <v>446715162.31909972</v>
      </c>
    </row>
    <row r="125" spans="16:107" ht="33.65" customHeight="1" x14ac:dyDescent="0.3">
      <c r="P125" s="9"/>
      <c r="Y125" s="213" t="s">
        <v>16</v>
      </c>
      <c r="Z125" s="212">
        <v>46680</v>
      </c>
      <c r="AA125" s="212">
        <v>22616</v>
      </c>
      <c r="AB125" s="215">
        <f t="shared" si="404"/>
        <v>69296</v>
      </c>
      <c r="AC125" s="5"/>
      <c r="AD125" s="5"/>
      <c r="AE125" s="5"/>
      <c r="AF125" s="5"/>
      <c r="AG125" s="9"/>
      <c r="AH125" s="9"/>
      <c r="AI125" s="9"/>
      <c r="AJ125" s="5"/>
      <c r="AK125" s="5"/>
      <c r="AL125" s="5"/>
      <c r="AM125" s="5"/>
      <c r="AN125" s="5"/>
      <c r="AO125" s="5"/>
      <c r="AP125" s="5"/>
      <c r="AQ125" s="5"/>
      <c r="AR125" s="9"/>
      <c r="BY125" s="187"/>
      <c r="BZ125" s="190" t="s">
        <v>613</v>
      </c>
      <c r="CA125" s="191">
        <f>(CB118*13)+(CB118/3)</f>
        <v>528825030.27086437</v>
      </c>
      <c r="CB125" s="192">
        <f>CA125/CA123</f>
        <v>3.6249592740597247E-2</v>
      </c>
      <c r="CU125" s="197" t="s">
        <v>107</v>
      </c>
      <c r="CV125" s="198">
        <f>CV123-CV122</f>
        <v>3105204133.2989178</v>
      </c>
      <c r="CW125" s="198">
        <f>CW123-CW122</f>
        <v>2063346818.3230743</v>
      </c>
      <c r="CX125" s="198">
        <f>CX123-CX122</f>
        <v>5168550951.6219902</v>
      </c>
    </row>
    <row r="126" spans="16:107" ht="33.65" customHeight="1" x14ac:dyDescent="0.3">
      <c r="P126" s="9"/>
      <c r="Y126" s="214" t="s">
        <v>5</v>
      </c>
      <c r="Z126" s="215">
        <v>132170</v>
      </c>
      <c r="AA126" s="215">
        <v>92501</v>
      </c>
      <c r="AB126" s="215">
        <f t="shared" si="404"/>
        <v>224671</v>
      </c>
      <c r="AC126" s="5"/>
      <c r="AD126" s="5"/>
      <c r="AE126" s="5"/>
      <c r="AF126" s="5"/>
      <c r="AG126" s="9"/>
      <c r="AH126" s="9"/>
      <c r="AI126" s="9"/>
      <c r="AJ126" s="5"/>
      <c r="AK126" s="5"/>
      <c r="AL126" s="5"/>
      <c r="AM126" s="5"/>
      <c r="AN126" s="5"/>
      <c r="AO126" s="5"/>
      <c r="AP126" s="5"/>
      <c r="AQ126" s="5"/>
      <c r="AR126" s="9"/>
      <c r="CU126" s="199" t="s">
        <v>108</v>
      </c>
      <c r="CV126" s="200">
        <f>CV123-CV122+CV124</f>
        <v>3551919295.6180177</v>
      </c>
      <c r="CW126" s="200">
        <f>CW123-CW122+CW124</f>
        <v>2063346818.3230743</v>
      </c>
      <c r="CX126" s="200">
        <f>CX123-CX122+CX124</f>
        <v>5615266113.9410896</v>
      </c>
    </row>
    <row r="127" spans="16:107" ht="32.5" customHeight="1" x14ac:dyDescent="0.3">
      <c r="P127" s="9"/>
      <c r="Y127" s="5"/>
      <c r="Z127" s="5"/>
      <c r="AA127" s="5"/>
      <c r="AB127" s="5"/>
      <c r="AC127" s="5"/>
      <c r="AD127" s="5"/>
      <c r="AE127" s="5"/>
      <c r="AF127" s="5"/>
      <c r="AG127" s="9"/>
      <c r="AH127" s="9"/>
      <c r="AI127" s="9"/>
      <c r="AJ127" s="5"/>
      <c r="AK127" s="5"/>
      <c r="AL127" s="5"/>
      <c r="AM127" s="5"/>
      <c r="AN127" s="5"/>
      <c r="AO127" s="5"/>
      <c r="AP127" s="5"/>
      <c r="AQ127" s="5"/>
      <c r="AR127" s="9"/>
      <c r="CU127" s="201" t="s">
        <v>138</v>
      </c>
      <c r="CV127" s="202">
        <f>CV125/12</f>
        <v>258767011.10824314</v>
      </c>
      <c r="CW127" s="202">
        <f>CW125/12</f>
        <v>171945568.19358954</v>
      </c>
      <c r="CX127" s="202">
        <f>CX125/12</f>
        <v>430712579.3018325</v>
      </c>
    </row>
    <row r="128" spans="16:107" ht="32.5" customHeight="1" x14ac:dyDescent="0.3">
      <c r="P128" s="9"/>
      <c r="Y128" s="5"/>
      <c r="Z128" s="5"/>
      <c r="AA128" s="5"/>
      <c r="AB128" s="5"/>
      <c r="AC128" s="5"/>
      <c r="AD128" s="5"/>
      <c r="AE128" s="5"/>
      <c r="AF128" s="5"/>
      <c r="AG128" s="9"/>
      <c r="AH128" s="9"/>
      <c r="AI128" s="9"/>
      <c r="AJ128" s="5"/>
      <c r="AK128" s="5"/>
      <c r="AL128" s="5"/>
      <c r="AM128" s="5"/>
      <c r="AN128" s="5"/>
      <c r="AO128" s="5"/>
      <c r="AP128" s="5"/>
      <c r="AQ128" s="5"/>
      <c r="AR128" s="9"/>
      <c r="CU128" s="203" t="s">
        <v>150</v>
      </c>
      <c r="CV128" s="202">
        <f>CV124/12</f>
        <v>37226263.526591644</v>
      </c>
      <c r="CW128" s="202">
        <f>CW124/12</f>
        <v>0</v>
      </c>
      <c r="CX128" s="202">
        <f>CX124/12</f>
        <v>37226263.526591644</v>
      </c>
    </row>
    <row r="129" spans="16:102" ht="32.5" customHeight="1" x14ac:dyDescent="0.3">
      <c r="P129" s="9"/>
      <c r="Y129" s="5"/>
      <c r="Z129" s="5"/>
      <c r="AA129" s="5"/>
      <c r="AB129" s="5"/>
      <c r="AC129" s="5"/>
      <c r="AD129" s="5"/>
      <c r="AE129" s="5"/>
      <c r="AF129" s="5"/>
      <c r="AG129" s="9"/>
      <c r="AH129" s="9"/>
      <c r="AI129" s="9"/>
      <c r="AJ129" s="5"/>
      <c r="AK129" s="5"/>
      <c r="AL129" s="5"/>
      <c r="AM129" s="5"/>
      <c r="AN129" s="5"/>
      <c r="AO129" s="5"/>
      <c r="AP129" s="5"/>
      <c r="AQ129" s="5"/>
      <c r="AR129" s="9"/>
      <c r="CU129" s="201" t="s">
        <v>139</v>
      </c>
      <c r="CV129" s="202">
        <f>CV126/12</f>
        <v>295993274.63483483</v>
      </c>
      <c r="CW129" s="202">
        <f>CW126/12</f>
        <v>171945568.19358954</v>
      </c>
      <c r="CX129" s="202">
        <f>CX126/12</f>
        <v>467938842.82842416</v>
      </c>
    </row>
    <row r="130" spans="16:102" ht="44.25" customHeight="1" x14ac:dyDescent="0.3">
      <c r="P130" s="9"/>
      <c r="Y130" s="5"/>
      <c r="Z130" s="5"/>
      <c r="AA130" s="5"/>
      <c r="AB130" s="5"/>
      <c r="AC130" s="5"/>
      <c r="AD130" s="5"/>
      <c r="AE130" s="5"/>
      <c r="AF130" s="5"/>
      <c r="AG130" s="9"/>
      <c r="AH130" s="9"/>
      <c r="AI130" s="9"/>
      <c r="AJ130" s="5"/>
      <c r="AK130" s="5"/>
      <c r="AL130" s="5"/>
      <c r="AM130" s="5"/>
      <c r="AN130" s="5"/>
      <c r="AO130" s="5"/>
      <c r="AP130" s="5"/>
      <c r="AQ130" s="5"/>
      <c r="AR130" s="9"/>
      <c r="CU130" s="204" t="s">
        <v>614</v>
      </c>
      <c r="CV130" s="205">
        <f>CA125</f>
        <v>528825030.27086437</v>
      </c>
      <c r="CW130" s="206">
        <v>0</v>
      </c>
      <c r="CX130" s="205">
        <f>SUM(CV130:CW130)</f>
        <v>528825030.27086437</v>
      </c>
    </row>
    <row r="131" spans="16:102" ht="15.75" customHeight="1" x14ac:dyDescent="0.3">
      <c r="P131" s="9"/>
      <c r="Y131" s="5"/>
      <c r="Z131" s="5"/>
      <c r="AA131" s="5"/>
      <c r="AB131" s="5"/>
      <c r="AC131" s="5"/>
      <c r="AD131" s="5"/>
      <c r="AE131" s="5"/>
      <c r="AF131" s="5"/>
      <c r="AG131" s="9"/>
      <c r="AH131" s="9"/>
      <c r="AI131" s="9"/>
      <c r="AJ131" s="5"/>
      <c r="AK131" s="5"/>
      <c r="AL131" s="5"/>
      <c r="AM131" s="5"/>
      <c r="AN131" s="5"/>
      <c r="AO131" s="5"/>
      <c r="AP131" s="5"/>
      <c r="AQ131" s="5"/>
      <c r="AR131" s="9"/>
    </row>
    <row r="132" spans="16:102" ht="15.75" customHeight="1" x14ac:dyDescent="0.3">
      <c r="P132" s="9"/>
      <c r="Y132" s="5"/>
      <c r="Z132" s="5"/>
      <c r="AA132" s="5"/>
      <c r="AB132" s="5"/>
      <c r="AC132" s="5"/>
      <c r="AD132" s="5"/>
      <c r="AE132" s="5"/>
      <c r="AF132" s="5"/>
      <c r="AG132" s="9"/>
      <c r="AH132" s="9"/>
      <c r="AI132" s="9"/>
      <c r="AJ132" s="5"/>
      <c r="AK132" s="5"/>
      <c r="AL132" s="5"/>
      <c r="AM132" s="5"/>
      <c r="AN132" s="5"/>
      <c r="AO132" s="5"/>
      <c r="AP132" s="5"/>
      <c r="AQ132" s="5"/>
      <c r="AR132" s="9"/>
    </row>
    <row r="133" spans="16:102" ht="15.75" customHeight="1" x14ac:dyDescent="0.3">
      <c r="P133" s="9"/>
      <c r="Y133" s="5"/>
      <c r="Z133" s="5"/>
      <c r="AA133" s="5"/>
      <c r="AB133" s="5"/>
      <c r="AC133" s="5"/>
      <c r="AD133" s="5"/>
      <c r="AE133" s="5"/>
      <c r="AF133" s="5"/>
      <c r="AG133" s="9"/>
      <c r="AH133" s="9"/>
      <c r="AI133" s="9"/>
      <c r="AJ133" s="5"/>
      <c r="AK133" s="5"/>
      <c r="AL133" s="5"/>
      <c r="AM133" s="5"/>
      <c r="AN133" s="5"/>
      <c r="AO133" s="5"/>
      <c r="AP133" s="5"/>
      <c r="AQ133" s="5"/>
      <c r="AR133" s="9"/>
    </row>
    <row r="134" spans="16:102" ht="15.75" customHeight="1" x14ac:dyDescent="0.3">
      <c r="P134" s="9"/>
      <c r="Y134" s="5"/>
      <c r="Z134" s="5"/>
      <c r="AA134" s="5"/>
      <c r="AB134" s="5"/>
      <c r="AC134" s="5"/>
      <c r="AD134" s="5"/>
      <c r="AE134" s="5"/>
      <c r="AF134" s="5"/>
      <c r="AG134" s="9"/>
      <c r="AH134" s="9"/>
      <c r="AI134" s="9"/>
      <c r="AJ134" s="5"/>
      <c r="AK134" s="5"/>
      <c r="AL134" s="5"/>
      <c r="AM134" s="5"/>
      <c r="AN134" s="5"/>
      <c r="AO134" s="5"/>
      <c r="AP134" s="5"/>
      <c r="AQ134" s="5"/>
      <c r="AR134" s="9"/>
    </row>
    <row r="135" spans="16:102" ht="15.75" customHeight="1" x14ac:dyDescent="0.3">
      <c r="P135" s="9"/>
      <c r="Y135" s="5"/>
      <c r="Z135" s="5"/>
      <c r="AA135" s="5"/>
      <c r="AB135" s="5"/>
      <c r="AC135" s="5"/>
      <c r="AD135" s="5"/>
      <c r="AE135" s="5"/>
      <c r="AF135" s="5"/>
      <c r="AG135" s="9"/>
      <c r="AH135" s="9"/>
      <c r="AI135" s="9"/>
      <c r="AJ135" s="5"/>
      <c r="AK135" s="5"/>
      <c r="AL135" s="5"/>
      <c r="AM135" s="5"/>
      <c r="AN135" s="5"/>
      <c r="AO135" s="5"/>
      <c r="AP135" s="5"/>
      <c r="AQ135" s="5"/>
      <c r="AR135" s="9"/>
    </row>
    <row r="136" spans="16:102" ht="15.75" customHeight="1" x14ac:dyDescent="0.3">
      <c r="P136" s="9"/>
      <c r="Y136" s="5"/>
      <c r="Z136" s="5"/>
      <c r="AA136" s="5"/>
      <c r="AB136" s="5"/>
      <c r="AC136" s="5"/>
      <c r="AD136" s="5"/>
      <c r="AE136" s="5"/>
      <c r="AF136" s="5"/>
      <c r="AG136" s="9"/>
      <c r="AH136" s="9"/>
      <c r="AI136" s="9"/>
      <c r="AJ136" s="5"/>
      <c r="AK136" s="5"/>
      <c r="AL136" s="5"/>
      <c r="AM136" s="5"/>
      <c r="AN136" s="5"/>
      <c r="AO136" s="5"/>
      <c r="AP136" s="5"/>
      <c r="AQ136" s="5"/>
      <c r="AR136" s="9"/>
    </row>
    <row r="137" spans="16:102" ht="15.75" customHeight="1" x14ac:dyDescent="0.3">
      <c r="P137" s="9"/>
      <c r="Y137" s="5"/>
      <c r="Z137" s="5"/>
      <c r="AA137" s="5"/>
      <c r="AB137" s="5"/>
      <c r="AC137" s="5"/>
      <c r="AD137" s="5"/>
      <c r="AE137" s="5"/>
      <c r="AF137" s="5"/>
      <c r="AG137" s="9"/>
      <c r="AH137" s="9"/>
      <c r="AI137" s="9"/>
      <c r="AJ137" s="5"/>
      <c r="AK137" s="5"/>
      <c r="AL137" s="5"/>
      <c r="AM137" s="5"/>
      <c r="AN137" s="5"/>
      <c r="AO137" s="5"/>
      <c r="AP137" s="5"/>
      <c r="AQ137" s="5"/>
      <c r="AR137" s="9"/>
    </row>
    <row r="138" spans="16:102" ht="15.75" customHeight="1" x14ac:dyDescent="0.3">
      <c r="P138" s="9"/>
      <c r="Y138" s="5"/>
      <c r="Z138" s="5"/>
      <c r="AA138" s="5"/>
      <c r="AB138" s="5"/>
      <c r="AC138" s="5"/>
      <c r="AD138" s="5"/>
      <c r="AE138" s="5"/>
      <c r="AF138" s="5"/>
      <c r="AG138" s="9"/>
      <c r="AH138" s="9"/>
      <c r="AI138" s="9"/>
      <c r="AJ138" s="5"/>
      <c r="AK138" s="5"/>
      <c r="AL138" s="5"/>
      <c r="AM138" s="5"/>
      <c r="AN138" s="5"/>
      <c r="AO138" s="5"/>
      <c r="AP138" s="5"/>
      <c r="AQ138" s="5"/>
      <c r="AR138" s="9"/>
    </row>
    <row r="139" spans="16:102" ht="15.75" customHeight="1" x14ac:dyDescent="0.3">
      <c r="P139" s="9"/>
      <c r="Y139" s="5"/>
      <c r="Z139" s="5"/>
      <c r="AA139" s="5"/>
      <c r="AB139" s="5"/>
      <c r="AC139" s="5"/>
      <c r="AD139" s="5"/>
      <c r="AE139" s="5"/>
      <c r="AF139" s="5"/>
      <c r="AG139" s="9"/>
      <c r="AH139" s="9"/>
      <c r="AI139" s="9"/>
      <c r="AJ139" s="5"/>
      <c r="AK139" s="5"/>
      <c r="AL139" s="5"/>
      <c r="AM139" s="5"/>
      <c r="AN139" s="5"/>
      <c r="AO139" s="5"/>
      <c r="AP139" s="5"/>
      <c r="AQ139" s="5"/>
      <c r="AR139" s="9"/>
    </row>
    <row r="140" spans="16:102" ht="15.75" customHeight="1" x14ac:dyDescent="0.3">
      <c r="P140" s="9"/>
      <c r="Y140" s="5"/>
      <c r="Z140" s="5"/>
      <c r="AA140" s="5"/>
      <c r="AB140" s="5"/>
      <c r="AC140" s="5"/>
      <c r="AD140" s="5"/>
      <c r="AE140" s="5"/>
      <c r="AF140" s="5"/>
      <c r="AG140" s="9"/>
      <c r="AH140" s="9"/>
      <c r="AI140" s="9"/>
      <c r="AJ140" s="5"/>
      <c r="AK140" s="5"/>
      <c r="AL140" s="5"/>
      <c r="AM140" s="5"/>
      <c r="AN140" s="5"/>
      <c r="AO140" s="5"/>
      <c r="AP140" s="5"/>
      <c r="AQ140" s="5"/>
      <c r="AR140" s="9"/>
    </row>
    <row r="141" spans="16:102" ht="15.75" customHeight="1" x14ac:dyDescent="0.3">
      <c r="P141" s="9"/>
      <c r="Y141" s="5"/>
      <c r="Z141" s="5"/>
      <c r="AA141" s="5"/>
      <c r="AB141" s="5"/>
      <c r="AC141" s="5"/>
      <c r="AD141" s="5"/>
      <c r="AE141" s="5"/>
      <c r="AF141" s="5"/>
      <c r="AG141" s="9"/>
      <c r="AH141" s="9"/>
      <c r="AI141" s="9"/>
      <c r="AJ141" s="5"/>
      <c r="AK141" s="5"/>
      <c r="AL141" s="5"/>
      <c r="AM141" s="5"/>
      <c r="AN141" s="5"/>
      <c r="AO141" s="5"/>
      <c r="AP141" s="5"/>
      <c r="AQ141" s="5"/>
      <c r="AR141" s="9"/>
    </row>
    <row r="142" spans="16:102" ht="15.75" customHeight="1" x14ac:dyDescent="0.3">
      <c r="P142" s="9"/>
      <c r="Y142" s="5"/>
      <c r="Z142" s="5"/>
      <c r="AA142" s="5"/>
      <c r="AB142" s="5"/>
      <c r="AC142" s="5"/>
      <c r="AD142" s="5"/>
      <c r="AE142" s="5"/>
      <c r="AF142" s="5"/>
      <c r="AG142" s="9"/>
      <c r="AH142" s="9"/>
      <c r="AI142" s="9"/>
      <c r="AJ142" s="5"/>
      <c r="AK142" s="5"/>
      <c r="AL142" s="5"/>
      <c r="AM142" s="5"/>
      <c r="AN142" s="5"/>
      <c r="AO142" s="5"/>
      <c r="AP142" s="5"/>
      <c r="AQ142" s="5"/>
      <c r="AR142" s="9"/>
    </row>
    <row r="143" spans="16:102" ht="15.75" customHeight="1" x14ac:dyDescent="0.3">
      <c r="P143" s="9"/>
      <c r="Y143" s="5"/>
      <c r="Z143" s="5"/>
      <c r="AA143" s="5"/>
      <c r="AB143" s="5"/>
      <c r="AC143" s="5"/>
      <c r="AD143" s="5"/>
      <c r="AE143" s="5"/>
      <c r="AF143" s="5"/>
      <c r="AG143" s="9"/>
      <c r="AH143" s="9"/>
      <c r="AI143" s="9"/>
      <c r="AJ143" s="5"/>
      <c r="AK143" s="5"/>
      <c r="AL143" s="5"/>
      <c r="AM143" s="5"/>
      <c r="AN143" s="5"/>
      <c r="AO143" s="5"/>
      <c r="AP143" s="5"/>
      <c r="AQ143" s="5"/>
      <c r="AR143" s="9"/>
    </row>
    <row r="144" spans="16:102" ht="15.75" customHeight="1" x14ac:dyDescent="0.3">
      <c r="P144" s="9"/>
      <c r="Y144" s="5"/>
      <c r="Z144" s="5"/>
      <c r="AA144" s="5"/>
      <c r="AB144" s="5"/>
      <c r="AC144" s="5"/>
      <c r="AD144" s="5"/>
      <c r="AE144" s="5"/>
      <c r="AF144" s="5"/>
      <c r="AG144" s="9"/>
      <c r="AH144" s="9"/>
      <c r="AI144" s="9"/>
      <c r="AJ144" s="5"/>
      <c r="AK144" s="5"/>
      <c r="AL144" s="5"/>
      <c r="AM144" s="5"/>
      <c r="AN144" s="5"/>
      <c r="AO144" s="5"/>
      <c r="AP144" s="5"/>
      <c r="AQ144" s="5"/>
      <c r="AR144" s="9"/>
    </row>
    <row r="145" spans="16:44" ht="15.75" customHeight="1" x14ac:dyDescent="0.3">
      <c r="P145" s="9"/>
      <c r="Y145" s="5"/>
      <c r="Z145" s="5"/>
      <c r="AA145" s="5"/>
      <c r="AB145" s="5"/>
      <c r="AC145" s="5"/>
      <c r="AD145" s="5"/>
      <c r="AE145" s="5"/>
      <c r="AF145" s="5"/>
      <c r="AG145" s="9"/>
      <c r="AH145" s="9"/>
      <c r="AI145" s="9"/>
      <c r="AJ145" s="5"/>
      <c r="AK145" s="5"/>
      <c r="AL145" s="5"/>
      <c r="AM145" s="5"/>
      <c r="AN145" s="5"/>
      <c r="AO145" s="5"/>
      <c r="AP145" s="5"/>
      <c r="AQ145" s="5"/>
      <c r="AR145" s="9"/>
    </row>
    <row r="146" spans="16:44" ht="15.75" customHeight="1" x14ac:dyDescent="0.3">
      <c r="P146" s="9"/>
      <c r="Y146" s="5"/>
      <c r="Z146" s="5"/>
      <c r="AA146" s="5"/>
      <c r="AB146" s="5"/>
      <c r="AC146" s="5"/>
      <c r="AD146" s="5"/>
      <c r="AE146" s="5"/>
      <c r="AF146" s="5"/>
      <c r="AG146" s="9"/>
      <c r="AH146" s="9"/>
      <c r="AI146" s="9"/>
      <c r="AJ146" s="5"/>
      <c r="AK146" s="5"/>
      <c r="AL146" s="5"/>
      <c r="AM146" s="5"/>
      <c r="AN146" s="5"/>
      <c r="AO146" s="5"/>
      <c r="AP146" s="5"/>
      <c r="AQ146" s="5"/>
      <c r="AR146" s="9"/>
    </row>
    <row r="147" spans="16:44" ht="15.75" customHeight="1" x14ac:dyDescent="0.3">
      <c r="P147" s="9"/>
      <c r="Y147" s="5"/>
      <c r="Z147" s="5"/>
      <c r="AA147" s="5"/>
      <c r="AB147" s="5"/>
      <c r="AC147" s="5"/>
      <c r="AD147" s="5"/>
      <c r="AE147" s="5"/>
      <c r="AF147" s="5"/>
      <c r="AG147" s="9"/>
      <c r="AH147" s="9"/>
      <c r="AI147" s="9"/>
      <c r="AJ147" s="5"/>
      <c r="AK147" s="5"/>
      <c r="AL147" s="5"/>
      <c r="AM147" s="5"/>
      <c r="AN147" s="5"/>
      <c r="AO147" s="5"/>
      <c r="AP147" s="5"/>
      <c r="AQ147" s="5"/>
      <c r="AR147" s="9"/>
    </row>
    <row r="148" spans="16:44" ht="15.75" customHeight="1" x14ac:dyDescent="0.3">
      <c r="P148" s="9"/>
      <c r="Y148" s="5"/>
      <c r="Z148" s="5"/>
      <c r="AA148" s="5"/>
      <c r="AB148" s="5"/>
      <c r="AC148" s="5"/>
      <c r="AD148" s="5"/>
      <c r="AE148" s="5"/>
      <c r="AF148" s="5"/>
      <c r="AG148" s="9"/>
      <c r="AH148" s="9"/>
      <c r="AI148" s="9"/>
      <c r="AJ148" s="5"/>
      <c r="AK148" s="5"/>
      <c r="AL148" s="5"/>
      <c r="AM148" s="5"/>
      <c r="AN148" s="5"/>
      <c r="AO148" s="5"/>
      <c r="AP148" s="5"/>
      <c r="AQ148" s="5"/>
      <c r="AR148" s="9"/>
    </row>
    <row r="149" spans="16:44" ht="15.75" customHeight="1" x14ac:dyDescent="0.3">
      <c r="P149" s="9"/>
      <c r="Y149" s="5"/>
      <c r="Z149" s="5"/>
      <c r="AA149" s="5"/>
      <c r="AB149" s="5"/>
      <c r="AC149" s="5"/>
      <c r="AD149" s="5"/>
      <c r="AE149" s="5"/>
      <c r="AF149" s="5"/>
      <c r="AG149" s="9"/>
      <c r="AH149" s="9"/>
      <c r="AI149" s="9"/>
      <c r="AJ149" s="5"/>
      <c r="AK149" s="5"/>
      <c r="AL149" s="5"/>
      <c r="AM149" s="5"/>
      <c r="AN149" s="5"/>
      <c r="AO149" s="5"/>
      <c r="AP149" s="5"/>
      <c r="AQ149" s="5"/>
      <c r="AR149" s="9"/>
    </row>
    <row r="150" spans="16:44" ht="15.75" customHeight="1" x14ac:dyDescent="0.3">
      <c r="P150" s="9"/>
      <c r="Y150" s="5"/>
      <c r="Z150" s="5"/>
      <c r="AA150" s="5"/>
      <c r="AB150" s="5"/>
      <c r="AC150" s="5"/>
      <c r="AD150" s="5"/>
      <c r="AE150" s="5"/>
      <c r="AF150" s="5"/>
      <c r="AG150" s="9"/>
      <c r="AH150" s="9"/>
      <c r="AI150" s="9"/>
      <c r="AJ150" s="5"/>
      <c r="AK150" s="5"/>
      <c r="AL150" s="5"/>
      <c r="AM150" s="5"/>
      <c r="AN150" s="5"/>
      <c r="AO150" s="5"/>
      <c r="AP150" s="5"/>
      <c r="AQ150" s="5"/>
      <c r="AR150" s="9"/>
    </row>
    <row r="151" spans="16:44" ht="15.75" customHeight="1" x14ac:dyDescent="0.3">
      <c r="P151" s="9"/>
      <c r="Y151" s="5"/>
      <c r="Z151" s="5"/>
      <c r="AA151" s="5"/>
      <c r="AB151" s="5"/>
      <c r="AC151" s="5"/>
      <c r="AD151" s="5"/>
      <c r="AE151" s="5"/>
      <c r="AF151" s="5"/>
      <c r="AG151" s="9"/>
      <c r="AH151" s="9"/>
      <c r="AI151" s="9"/>
      <c r="AJ151" s="5"/>
      <c r="AK151" s="5"/>
      <c r="AL151" s="5"/>
      <c r="AM151" s="5"/>
      <c r="AN151" s="5"/>
      <c r="AO151" s="5"/>
      <c r="AP151" s="5"/>
      <c r="AQ151" s="5"/>
      <c r="AR151" s="9"/>
    </row>
    <row r="152" spans="16:44" ht="15.75" customHeight="1" x14ac:dyDescent="0.3">
      <c r="P152" s="9"/>
      <c r="Y152" s="5"/>
      <c r="Z152" s="5"/>
      <c r="AA152" s="5"/>
      <c r="AB152" s="5"/>
      <c r="AC152" s="5"/>
      <c r="AD152" s="5"/>
      <c r="AE152" s="5"/>
      <c r="AF152" s="5"/>
      <c r="AG152" s="9"/>
      <c r="AH152" s="9"/>
      <c r="AI152" s="9"/>
      <c r="AJ152" s="5"/>
      <c r="AK152" s="5"/>
      <c r="AL152" s="5"/>
      <c r="AM152" s="5"/>
      <c r="AN152" s="5"/>
      <c r="AO152" s="5"/>
      <c r="AP152" s="5"/>
      <c r="AQ152" s="5"/>
      <c r="AR152" s="9"/>
    </row>
    <row r="153" spans="16:44" ht="15.75" customHeight="1" x14ac:dyDescent="0.3">
      <c r="P153" s="9"/>
      <c r="Y153" s="5"/>
      <c r="Z153" s="5"/>
      <c r="AA153" s="5"/>
      <c r="AB153" s="5"/>
      <c r="AC153" s="5"/>
      <c r="AD153" s="5"/>
      <c r="AE153" s="5"/>
      <c r="AF153" s="5"/>
      <c r="AG153" s="9"/>
      <c r="AH153" s="9"/>
      <c r="AI153" s="9"/>
      <c r="AJ153" s="5"/>
      <c r="AK153" s="5"/>
      <c r="AL153" s="5"/>
      <c r="AM153" s="5"/>
      <c r="AN153" s="5"/>
      <c r="AO153" s="5"/>
      <c r="AP153" s="5"/>
      <c r="AQ153" s="5"/>
      <c r="AR153" s="9"/>
    </row>
    <row r="154" spans="16:44" ht="15.75" customHeight="1" x14ac:dyDescent="0.3">
      <c r="P154" s="9"/>
      <c r="Y154" s="5"/>
      <c r="Z154" s="5"/>
      <c r="AA154" s="5"/>
      <c r="AB154" s="5"/>
      <c r="AC154" s="5"/>
      <c r="AD154" s="5"/>
      <c r="AE154" s="5"/>
      <c r="AF154" s="5"/>
      <c r="AG154" s="9"/>
      <c r="AH154" s="9"/>
      <c r="AI154" s="9"/>
      <c r="AJ154" s="5"/>
      <c r="AK154" s="5"/>
      <c r="AL154" s="5"/>
      <c r="AM154" s="5"/>
      <c r="AN154" s="5"/>
      <c r="AO154" s="5"/>
      <c r="AP154" s="5"/>
      <c r="AQ154" s="5"/>
      <c r="AR154" s="9"/>
    </row>
    <row r="155" spans="16:44" ht="15.75" customHeight="1" x14ac:dyDescent="0.3">
      <c r="P155" s="9"/>
      <c r="Y155" s="5"/>
      <c r="Z155" s="5"/>
      <c r="AA155" s="5"/>
      <c r="AB155" s="5"/>
      <c r="AC155" s="5"/>
      <c r="AD155" s="5"/>
      <c r="AE155" s="5"/>
      <c r="AF155" s="5"/>
      <c r="AG155" s="9"/>
      <c r="AH155" s="9"/>
      <c r="AI155" s="9"/>
      <c r="AJ155" s="5"/>
      <c r="AK155" s="5"/>
      <c r="AL155" s="5"/>
      <c r="AM155" s="5"/>
      <c r="AN155" s="5"/>
      <c r="AO155" s="5"/>
      <c r="AP155" s="5"/>
      <c r="AQ155" s="5"/>
      <c r="AR155" s="9"/>
    </row>
    <row r="156" spans="16:44" ht="15.75" customHeight="1" x14ac:dyDescent="0.3">
      <c r="P156" s="9"/>
      <c r="Y156" s="5"/>
      <c r="Z156" s="5"/>
      <c r="AA156" s="5"/>
      <c r="AB156" s="5"/>
      <c r="AC156" s="5"/>
      <c r="AD156" s="5"/>
      <c r="AE156" s="5"/>
      <c r="AF156" s="5"/>
      <c r="AG156" s="9"/>
      <c r="AH156" s="9"/>
      <c r="AI156" s="9"/>
      <c r="AJ156" s="5"/>
      <c r="AK156" s="5"/>
      <c r="AL156" s="5"/>
      <c r="AM156" s="5"/>
      <c r="AN156" s="5"/>
      <c r="AO156" s="5"/>
      <c r="AP156" s="5"/>
      <c r="AQ156" s="5"/>
      <c r="AR156" s="9"/>
    </row>
    <row r="157" spans="16:44" ht="15.75" customHeight="1" x14ac:dyDescent="0.3">
      <c r="P157" s="9"/>
      <c r="Y157" s="5"/>
      <c r="Z157" s="5"/>
      <c r="AA157" s="5"/>
      <c r="AB157" s="5"/>
      <c r="AC157" s="5"/>
      <c r="AD157" s="5"/>
      <c r="AE157" s="5"/>
      <c r="AF157" s="5"/>
      <c r="AG157" s="9"/>
      <c r="AH157" s="9"/>
      <c r="AI157" s="9"/>
      <c r="AJ157" s="5"/>
      <c r="AK157" s="5"/>
      <c r="AL157" s="5"/>
      <c r="AM157" s="5"/>
      <c r="AN157" s="5"/>
      <c r="AO157" s="5"/>
      <c r="AP157" s="5"/>
      <c r="AQ157" s="5"/>
      <c r="AR157" s="9"/>
    </row>
    <row r="158" spans="16:44" ht="15.75" customHeight="1" x14ac:dyDescent="0.3">
      <c r="P158" s="9"/>
      <c r="Y158" s="5"/>
      <c r="Z158" s="5"/>
      <c r="AA158" s="5"/>
      <c r="AB158" s="5"/>
      <c r="AC158" s="5"/>
      <c r="AD158" s="5"/>
      <c r="AE158" s="5"/>
      <c r="AF158" s="5"/>
      <c r="AG158" s="9"/>
      <c r="AH158" s="9"/>
      <c r="AI158" s="9"/>
      <c r="AJ158" s="5"/>
      <c r="AK158" s="5"/>
      <c r="AL158" s="5"/>
      <c r="AM158" s="5"/>
      <c r="AN158" s="5"/>
      <c r="AO158" s="5"/>
      <c r="AP158" s="5"/>
      <c r="AQ158" s="5"/>
      <c r="AR158" s="9"/>
    </row>
    <row r="159" spans="16:44" ht="15.75" customHeight="1" x14ac:dyDescent="0.3">
      <c r="P159" s="9"/>
      <c r="Y159" s="5"/>
      <c r="Z159" s="5"/>
      <c r="AA159" s="5"/>
      <c r="AB159" s="5"/>
      <c r="AC159" s="5"/>
      <c r="AD159" s="5"/>
      <c r="AE159" s="5"/>
      <c r="AF159" s="5"/>
      <c r="AG159" s="9"/>
      <c r="AH159" s="9"/>
      <c r="AI159" s="9"/>
      <c r="AJ159" s="5"/>
      <c r="AK159" s="5"/>
      <c r="AL159" s="5"/>
      <c r="AM159" s="5"/>
      <c r="AN159" s="5"/>
      <c r="AO159" s="5"/>
      <c r="AP159" s="5"/>
      <c r="AQ159" s="5"/>
      <c r="AR159" s="9"/>
    </row>
    <row r="160" spans="16:44" ht="15.75" customHeight="1" x14ac:dyDescent="0.3">
      <c r="P160" s="9"/>
      <c r="Y160" s="5"/>
      <c r="Z160" s="5"/>
      <c r="AA160" s="5"/>
      <c r="AB160" s="5"/>
      <c r="AC160" s="5"/>
      <c r="AD160" s="5"/>
      <c r="AE160" s="5"/>
      <c r="AF160" s="5"/>
      <c r="AG160" s="9"/>
      <c r="AH160" s="9"/>
      <c r="AI160" s="9"/>
      <c r="AJ160" s="5"/>
      <c r="AK160" s="5"/>
      <c r="AL160" s="5"/>
      <c r="AM160" s="5"/>
      <c r="AN160" s="5"/>
      <c r="AO160" s="5"/>
      <c r="AP160" s="5"/>
      <c r="AQ160" s="5"/>
      <c r="AR160" s="9"/>
    </row>
    <row r="161" spans="16:44" ht="15.75" customHeight="1" x14ac:dyDescent="0.3">
      <c r="P161" s="9"/>
      <c r="Y161" s="5"/>
      <c r="Z161" s="5"/>
      <c r="AA161" s="5"/>
      <c r="AB161" s="5"/>
      <c r="AC161" s="5"/>
      <c r="AD161" s="5"/>
      <c r="AE161" s="5"/>
      <c r="AF161" s="5"/>
      <c r="AG161" s="9"/>
      <c r="AH161" s="9"/>
      <c r="AI161" s="9"/>
      <c r="AJ161" s="5"/>
      <c r="AK161" s="5"/>
      <c r="AL161" s="5"/>
      <c r="AM161" s="5"/>
      <c r="AN161" s="5"/>
      <c r="AO161" s="5"/>
      <c r="AP161" s="5"/>
      <c r="AQ161" s="5"/>
      <c r="AR161" s="9"/>
    </row>
    <row r="162" spans="16:44" ht="15.75" customHeight="1" x14ac:dyDescent="0.3">
      <c r="P162" s="9"/>
      <c r="Y162" s="5"/>
      <c r="Z162" s="5"/>
      <c r="AA162" s="5"/>
      <c r="AB162" s="5"/>
      <c r="AC162" s="5"/>
      <c r="AD162" s="5"/>
      <c r="AE162" s="5"/>
      <c r="AF162" s="5"/>
      <c r="AG162" s="9"/>
      <c r="AH162" s="9"/>
      <c r="AI162" s="9"/>
      <c r="AJ162" s="5"/>
      <c r="AK162" s="5"/>
      <c r="AL162" s="5"/>
      <c r="AM162" s="5"/>
      <c r="AN162" s="5"/>
      <c r="AO162" s="5"/>
      <c r="AP162" s="5"/>
      <c r="AQ162" s="5"/>
      <c r="AR162" s="9"/>
    </row>
    <row r="163" spans="16:44" ht="15.75" customHeight="1" x14ac:dyDescent="0.3">
      <c r="P163" s="9"/>
      <c r="Y163" s="5"/>
      <c r="Z163" s="5"/>
      <c r="AA163" s="5"/>
      <c r="AB163" s="5"/>
      <c r="AC163" s="5"/>
      <c r="AD163" s="5"/>
      <c r="AE163" s="5"/>
      <c r="AF163" s="5"/>
      <c r="AG163" s="9"/>
      <c r="AH163" s="9"/>
      <c r="AI163" s="9"/>
      <c r="AJ163" s="5"/>
      <c r="AK163" s="5"/>
      <c r="AL163" s="5"/>
      <c r="AM163" s="5"/>
      <c r="AN163" s="5"/>
      <c r="AO163" s="5"/>
      <c r="AP163" s="5"/>
      <c r="AQ163" s="5"/>
      <c r="AR163" s="9"/>
    </row>
    <row r="164" spans="16:44" ht="15.75" customHeight="1" x14ac:dyDescent="0.3">
      <c r="P164" s="9"/>
      <c r="Y164" s="5"/>
      <c r="Z164" s="5"/>
      <c r="AA164" s="5"/>
      <c r="AB164" s="5"/>
      <c r="AC164" s="5"/>
      <c r="AD164" s="5"/>
      <c r="AE164" s="5"/>
      <c r="AF164" s="5"/>
      <c r="AG164" s="9"/>
      <c r="AH164" s="9"/>
      <c r="AI164" s="9"/>
      <c r="AJ164" s="5"/>
      <c r="AK164" s="5"/>
      <c r="AL164" s="5"/>
      <c r="AM164" s="5"/>
      <c r="AN164" s="5"/>
      <c r="AO164" s="5"/>
      <c r="AP164" s="5"/>
      <c r="AQ164" s="5"/>
      <c r="AR164" s="9"/>
    </row>
    <row r="165" spans="16:44" ht="15.75" customHeight="1" x14ac:dyDescent="0.3">
      <c r="P165" s="9"/>
      <c r="Y165" s="5"/>
      <c r="Z165" s="5"/>
      <c r="AA165" s="5"/>
      <c r="AB165" s="5"/>
      <c r="AC165" s="5"/>
      <c r="AD165" s="5"/>
      <c r="AE165" s="5"/>
      <c r="AF165" s="5"/>
      <c r="AG165" s="9"/>
      <c r="AH165" s="9"/>
      <c r="AI165" s="9"/>
      <c r="AJ165" s="5"/>
      <c r="AK165" s="5"/>
      <c r="AL165" s="5"/>
      <c r="AM165" s="5"/>
      <c r="AN165" s="5"/>
      <c r="AO165" s="5"/>
      <c r="AP165" s="5"/>
      <c r="AQ165" s="5"/>
      <c r="AR165" s="9"/>
    </row>
    <row r="166" spans="16:44" ht="15.75" customHeight="1" x14ac:dyDescent="0.3">
      <c r="P166" s="9"/>
      <c r="Y166" s="5"/>
      <c r="Z166" s="5"/>
      <c r="AA166" s="5"/>
      <c r="AB166" s="5"/>
      <c r="AC166" s="5"/>
      <c r="AD166" s="5"/>
      <c r="AE166" s="5"/>
      <c r="AF166" s="5"/>
      <c r="AG166" s="9"/>
      <c r="AH166" s="9"/>
      <c r="AI166" s="9"/>
      <c r="AJ166" s="5"/>
      <c r="AK166" s="5"/>
      <c r="AL166" s="5"/>
      <c r="AM166" s="5"/>
      <c r="AN166" s="5"/>
      <c r="AO166" s="5"/>
      <c r="AP166" s="5"/>
      <c r="AQ166" s="5"/>
      <c r="AR166" s="9"/>
    </row>
    <row r="167" spans="16:44" ht="15.75" customHeight="1" x14ac:dyDescent="0.3">
      <c r="P167" s="9"/>
      <c r="Y167" s="5"/>
      <c r="Z167" s="5"/>
      <c r="AA167" s="5"/>
      <c r="AB167" s="5"/>
      <c r="AC167" s="5"/>
      <c r="AD167" s="5"/>
      <c r="AE167" s="5"/>
      <c r="AF167" s="5"/>
      <c r="AG167" s="9"/>
      <c r="AH167" s="9"/>
      <c r="AI167" s="9"/>
      <c r="AJ167" s="5"/>
      <c r="AK167" s="5"/>
      <c r="AL167" s="5"/>
      <c r="AM167" s="5"/>
      <c r="AN167" s="5"/>
      <c r="AO167" s="5"/>
      <c r="AP167" s="5"/>
      <c r="AQ167" s="5"/>
      <c r="AR167" s="9"/>
    </row>
    <row r="168" spans="16:44" ht="15.75" customHeight="1" x14ac:dyDescent="0.3">
      <c r="P168" s="9"/>
      <c r="Y168" s="5"/>
      <c r="Z168" s="5"/>
      <c r="AA168" s="5"/>
      <c r="AB168" s="5"/>
      <c r="AC168" s="5"/>
      <c r="AD168" s="5"/>
      <c r="AE168" s="5"/>
      <c r="AF168" s="5"/>
      <c r="AG168" s="9"/>
      <c r="AH168" s="9"/>
      <c r="AI168" s="9"/>
      <c r="AJ168" s="5"/>
      <c r="AK168" s="5"/>
      <c r="AL168" s="5"/>
      <c r="AM168" s="5"/>
      <c r="AN168" s="5"/>
      <c r="AO168" s="5"/>
      <c r="AP168" s="5"/>
      <c r="AQ168" s="5"/>
      <c r="AR168" s="9"/>
    </row>
    <row r="169" spans="16:44" ht="15.75" customHeight="1" x14ac:dyDescent="0.3">
      <c r="P169" s="9"/>
      <c r="Y169" s="5"/>
      <c r="Z169" s="5"/>
      <c r="AA169" s="5"/>
      <c r="AB169" s="5"/>
      <c r="AC169" s="5"/>
      <c r="AD169" s="5"/>
      <c r="AE169" s="5"/>
      <c r="AF169" s="5"/>
      <c r="AG169" s="9"/>
      <c r="AH169" s="9"/>
      <c r="AI169" s="9"/>
      <c r="AJ169" s="5"/>
      <c r="AK169" s="5"/>
      <c r="AL169" s="5"/>
      <c r="AM169" s="5"/>
      <c r="AN169" s="5"/>
      <c r="AO169" s="5"/>
      <c r="AP169" s="5"/>
      <c r="AQ169" s="5"/>
      <c r="AR169" s="9"/>
    </row>
    <row r="170" spans="16:44" ht="15.75" customHeight="1" x14ac:dyDescent="0.3">
      <c r="P170" s="9"/>
      <c r="Y170" s="5"/>
      <c r="Z170" s="5"/>
      <c r="AA170" s="5"/>
      <c r="AB170" s="5"/>
      <c r="AC170" s="5"/>
      <c r="AD170" s="5"/>
      <c r="AE170" s="5"/>
      <c r="AF170" s="5"/>
      <c r="AG170" s="9"/>
      <c r="AH170" s="9"/>
      <c r="AI170" s="9"/>
      <c r="AJ170" s="5"/>
      <c r="AK170" s="5"/>
      <c r="AL170" s="5"/>
      <c r="AM170" s="5"/>
      <c r="AN170" s="5"/>
      <c r="AO170" s="5"/>
      <c r="AP170" s="5"/>
      <c r="AQ170" s="5"/>
      <c r="AR170" s="9"/>
    </row>
    <row r="171" spans="16:44" ht="15.75" customHeight="1" x14ac:dyDescent="0.3">
      <c r="P171" s="9"/>
      <c r="Y171" s="5"/>
      <c r="Z171" s="5"/>
      <c r="AA171" s="5"/>
      <c r="AB171" s="5"/>
      <c r="AC171" s="5"/>
      <c r="AD171" s="5"/>
      <c r="AE171" s="5"/>
      <c r="AF171" s="5"/>
      <c r="AG171" s="9"/>
      <c r="AH171" s="9"/>
      <c r="AI171" s="9"/>
      <c r="AJ171" s="5"/>
      <c r="AK171" s="5"/>
      <c r="AL171" s="5"/>
      <c r="AM171" s="5"/>
      <c r="AN171" s="5"/>
      <c r="AO171" s="5"/>
      <c r="AP171" s="5"/>
      <c r="AQ171" s="5"/>
      <c r="AR171" s="9"/>
    </row>
    <row r="172" spans="16:44" ht="15.75" customHeight="1" x14ac:dyDescent="0.3">
      <c r="P172" s="9"/>
      <c r="Y172" s="5"/>
      <c r="Z172" s="5"/>
      <c r="AA172" s="5"/>
      <c r="AB172" s="5"/>
      <c r="AC172" s="5"/>
      <c r="AD172" s="5"/>
      <c r="AE172" s="5"/>
      <c r="AF172" s="5"/>
      <c r="AG172" s="9"/>
      <c r="AH172" s="9"/>
      <c r="AI172" s="9"/>
      <c r="AJ172" s="5"/>
      <c r="AK172" s="5"/>
      <c r="AL172" s="5"/>
      <c r="AM172" s="5"/>
      <c r="AN172" s="5"/>
      <c r="AO172" s="5"/>
      <c r="AP172" s="5"/>
      <c r="AQ172" s="5"/>
      <c r="AR172" s="9"/>
    </row>
    <row r="173" spans="16:44" ht="15.75" customHeight="1" x14ac:dyDescent="0.3">
      <c r="P173" s="9"/>
      <c r="Y173" s="5"/>
      <c r="Z173" s="5"/>
      <c r="AA173" s="5"/>
      <c r="AB173" s="5"/>
      <c r="AC173" s="5"/>
      <c r="AD173" s="5"/>
      <c r="AE173" s="5"/>
      <c r="AF173" s="5"/>
      <c r="AG173" s="9"/>
      <c r="AH173" s="9"/>
      <c r="AI173" s="9"/>
      <c r="AJ173" s="5"/>
      <c r="AK173" s="5"/>
      <c r="AL173" s="5"/>
      <c r="AM173" s="5"/>
      <c r="AN173" s="5"/>
      <c r="AO173" s="5"/>
      <c r="AP173" s="5"/>
      <c r="AQ173" s="5"/>
      <c r="AR173" s="9"/>
    </row>
    <row r="174" spans="16:44" ht="15.75" customHeight="1" x14ac:dyDescent="0.3">
      <c r="P174" s="9"/>
      <c r="Y174" s="5"/>
      <c r="Z174" s="5"/>
      <c r="AA174" s="5"/>
      <c r="AB174" s="5"/>
      <c r="AC174" s="5"/>
      <c r="AD174" s="5"/>
      <c r="AE174" s="5"/>
      <c r="AF174" s="5"/>
      <c r="AG174" s="9"/>
      <c r="AH174" s="9"/>
      <c r="AI174" s="9"/>
      <c r="AJ174" s="5"/>
      <c r="AK174" s="5"/>
      <c r="AL174" s="5"/>
      <c r="AM174" s="5"/>
      <c r="AN174" s="5"/>
      <c r="AO174" s="5"/>
      <c r="AP174" s="5"/>
      <c r="AQ174" s="5"/>
      <c r="AR174" s="9"/>
    </row>
    <row r="175" spans="16:44" ht="15.75" customHeight="1" x14ac:dyDescent="0.3">
      <c r="P175" s="9"/>
      <c r="Y175" s="5"/>
      <c r="Z175" s="5"/>
      <c r="AA175" s="5"/>
      <c r="AB175" s="5"/>
      <c r="AC175" s="5"/>
      <c r="AD175" s="5"/>
      <c r="AE175" s="5"/>
      <c r="AF175" s="5"/>
      <c r="AG175" s="9"/>
      <c r="AH175" s="9"/>
      <c r="AI175" s="9"/>
      <c r="AJ175" s="5"/>
      <c r="AK175" s="5"/>
      <c r="AL175" s="5"/>
      <c r="AM175" s="5"/>
      <c r="AN175" s="5"/>
      <c r="AO175" s="5"/>
      <c r="AP175" s="5"/>
      <c r="AQ175" s="5"/>
      <c r="AR175" s="9"/>
    </row>
    <row r="176" spans="16:44" ht="15.75" customHeight="1" x14ac:dyDescent="0.3">
      <c r="P176" s="9"/>
      <c r="Y176" s="5"/>
      <c r="Z176" s="5"/>
      <c r="AA176" s="5"/>
      <c r="AB176" s="5"/>
      <c r="AC176" s="5"/>
      <c r="AD176" s="5"/>
      <c r="AE176" s="5"/>
      <c r="AF176" s="5"/>
      <c r="AG176" s="9"/>
      <c r="AH176" s="9"/>
      <c r="AI176" s="9"/>
      <c r="AJ176" s="5"/>
      <c r="AK176" s="5"/>
      <c r="AL176" s="5"/>
      <c r="AM176" s="5"/>
      <c r="AN176" s="5"/>
      <c r="AO176" s="5"/>
      <c r="AP176" s="5"/>
      <c r="AQ176" s="5"/>
      <c r="AR176" s="9"/>
    </row>
    <row r="177" spans="16:44" ht="15.75" customHeight="1" x14ac:dyDescent="0.3">
      <c r="P177" s="9"/>
      <c r="Y177" s="5"/>
      <c r="Z177" s="5"/>
      <c r="AA177" s="5"/>
      <c r="AB177" s="5"/>
      <c r="AC177" s="5"/>
      <c r="AD177" s="5"/>
      <c r="AE177" s="5"/>
      <c r="AF177" s="5"/>
      <c r="AG177" s="9"/>
      <c r="AH177" s="9"/>
      <c r="AI177" s="9"/>
      <c r="AJ177" s="5"/>
      <c r="AK177" s="5"/>
      <c r="AL177" s="5"/>
      <c r="AM177" s="5"/>
      <c r="AN177" s="5"/>
      <c r="AO177" s="5"/>
      <c r="AP177" s="5"/>
      <c r="AQ177" s="5"/>
      <c r="AR177" s="9"/>
    </row>
    <row r="178" spans="16:44" ht="15.75" customHeight="1" x14ac:dyDescent="0.3">
      <c r="P178" s="9"/>
      <c r="Y178" s="5"/>
      <c r="Z178" s="5"/>
      <c r="AA178" s="5"/>
      <c r="AB178" s="5"/>
      <c r="AC178" s="5"/>
      <c r="AD178" s="5"/>
      <c r="AE178" s="5"/>
      <c r="AF178" s="5"/>
      <c r="AG178" s="9"/>
      <c r="AH178" s="9"/>
      <c r="AI178" s="9"/>
      <c r="AJ178" s="5"/>
      <c r="AK178" s="5"/>
      <c r="AL178" s="5"/>
      <c r="AM178" s="5"/>
      <c r="AN178" s="5"/>
      <c r="AO178" s="5"/>
      <c r="AP178" s="5"/>
      <c r="AQ178" s="5"/>
      <c r="AR178" s="9"/>
    </row>
    <row r="179" spans="16:44" ht="15.75" customHeight="1" x14ac:dyDescent="0.3">
      <c r="P179" s="9"/>
      <c r="Y179" s="5"/>
      <c r="Z179" s="5"/>
      <c r="AA179" s="5"/>
      <c r="AB179" s="5"/>
      <c r="AC179" s="5"/>
      <c r="AD179" s="5"/>
      <c r="AE179" s="5"/>
      <c r="AF179" s="5"/>
      <c r="AG179" s="9"/>
      <c r="AH179" s="9"/>
      <c r="AI179" s="9"/>
      <c r="AJ179" s="5"/>
      <c r="AK179" s="5"/>
      <c r="AL179" s="5"/>
      <c r="AM179" s="5"/>
      <c r="AN179" s="5"/>
      <c r="AO179" s="5"/>
      <c r="AP179" s="5"/>
      <c r="AQ179" s="5"/>
      <c r="AR179" s="9"/>
    </row>
    <row r="180" spans="16:44" ht="15.75" customHeight="1" x14ac:dyDescent="0.3">
      <c r="P180" s="9"/>
      <c r="Y180" s="5"/>
      <c r="Z180" s="5"/>
      <c r="AA180" s="5"/>
      <c r="AB180" s="5"/>
      <c r="AC180" s="5"/>
      <c r="AD180" s="5"/>
      <c r="AE180" s="5"/>
      <c r="AF180" s="5"/>
      <c r="AG180" s="9"/>
      <c r="AH180" s="9"/>
      <c r="AI180" s="9"/>
      <c r="AJ180" s="5"/>
      <c r="AK180" s="5"/>
      <c r="AL180" s="5"/>
      <c r="AM180" s="5"/>
      <c r="AN180" s="5"/>
      <c r="AO180" s="5"/>
      <c r="AP180" s="5"/>
      <c r="AQ180" s="5"/>
      <c r="AR180" s="9"/>
    </row>
    <row r="181" spans="16:44" ht="15.75" customHeight="1" x14ac:dyDescent="0.3">
      <c r="P181" s="9"/>
      <c r="Y181" s="5"/>
      <c r="Z181" s="5"/>
      <c r="AA181" s="5"/>
      <c r="AB181" s="5"/>
      <c r="AC181" s="5"/>
      <c r="AD181" s="5"/>
      <c r="AE181" s="5"/>
      <c r="AF181" s="5"/>
      <c r="AG181" s="9"/>
      <c r="AH181" s="9"/>
      <c r="AI181" s="9"/>
      <c r="AJ181" s="5"/>
      <c r="AK181" s="5"/>
      <c r="AL181" s="5"/>
      <c r="AM181" s="5"/>
      <c r="AN181" s="5"/>
      <c r="AO181" s="5"/>
      <c r="AP181" s="5"/>
      <c r="AQ181" s="5"/>
      <c r="AR181" s="9"/>
    </row>
    <row r="182" spans="16:44" ht="15.75" customHeight="1" x14ac:dyDescent="0.3">
      <c r="P182" s="9"/>
      <c r="Y182" s="5"/>
      <c r="Z182" s="5"/>
      <c r="AA182" s="5"/>
      <c r="AB182" s="5"/>
      <c r="AC182" s="5"/>
      <c r="AD182" s="5"/>
      <c r="AE182" s="5"/>
      <c r="AF182" s="5"/>
      <c r="AG182" s="9"/>
      <c r="AH182" s="9"/>
      <c r="AI182" s="9"/>
      <c r="AJ182" s="5"/>
      <c r="AK182" s="5"/>
      <c r="AL182" s="5"/>
      <c r="AM182" s="5"/>
      <c r="AN182" s="5"/>
      <c r="AO182" s="5"/>
      <c r="AP182" s="5"/>
      <c r="AQ182" s="5"/>
      <c r="AR182" s="9"/>
    </row>
    <row r="183" spans="16:44" ht="15.75" customHeight="1" x14ac:dyDescent="0.3">
      <c r="P183" s="9"/>
      <c r="Y183" s="5"/>
      <c r="Z183" s="5"/>
      <c r="AA183" s="5"/>
      <c r="AB183" s="5"/>
      <c r="AC183" s="5"/>
      <c r="AD183" s="5"/>
      <c r="AE183" s="5"/>
      <c r="AF183" s="5"/>
      <c r="AG183" s="9"/>
      <c r="AH183" s="9"/>
      <c r="AI183" s="9"/>
      <c r="AJ183" s="5"/>
      <c r="AK183" s="5"/>
      <c r="AL183" s="5"/>
      <c r="AM183" s="5"/>
      <c r="AN183" s="5"/>
      <c r="AO183" s="5"/>
      <c r="AP183" s="5"/>
      <c r="AQ183" s="5"/>
      <c r="AR183" s="9"/>
    </row>
    <row r="184" spans="16:44" ht="15.75" customHeight="1" x14ac:dyDescent="0.3">
      <c r="P184" s="9"/>
      <c r="Y184" s="5"/>
      <c r="Z184" s="5"/>
      <c r="AA184" s="5"/>
      <c r="AB184" s="5"/>
      <c r="AC184" s="5"/>
      <c r="AD184" s="5"/>
      <c r="AE184" s="5"/>
      <c r="AF184" s="5"/>
      <c r="AG184" s="9"/>
      <c r="AH184" s="9"/>
      <c r="AI184" s="9"/>
      <c r="AJ184" s="5"/>
      <c r="AK184" s="5"/>
      <c r="AL184" s="5"/>
      <c r="AM184" s="5"/>
      <c r="AN184" s="5"/>
      <c r="AO184" s="5"/>
      <c r="AP184" s="5"/>
      <c r="AQ184" s="5"/>
      <c r="AR184" s="9"/>
    </row>
    <row r="185" spans="16:44" ht="15.75" customHeight="1" x14ac:dyDescent="0.3">
      <c r="P185" s="9"/>
      <c r="Y185" s="5"/>
      <c r="Z185" s="5"/>
      <c r="AA185" s="5"/>
      <c r="AB185" s="5"/>
      <c r="AC185" s="5"/>
      <c r="AD185" s="5"/>
      <c r="AE185" s="5"/>
      <c r="AF185" s="5"/>
      <c r="AG185" s="9"/>
      <c r="AH185" s="9"/>
      <c r="AI185" s="9"/>
      <c r="AJ185" s="5"/>
      <c r="AK185" s="5"/>
      <c r="AL185" s="5"/>
      <c r="AM185" s="5"/>
      <c r="AN185" s="5"/>
      <c r="AO185" s="5"/>
      <c r="AP185" s="5"/>
      <c r="AQ185" s="5"/>
      <c r="AR185" s="9"/>
    </row>
    <row r="186" spans="16:44" ht="15.75" customHeight="1" x14ac:dyDescent="0.3">
      <c r="P186" s="9"/>
      <c r="Y186" s="5"/>
      <c r="Z186" s="5"/>
      <c r="AA186" s="5"/>
      <c r="AB186" s="5"/>
      <c r="AC186" s="5"/>
      <c r="AD186" s="5"/>
      <c r="AE186" s="5"/>
      <c r="AF186" s="5"/>
      <c r="AG186" s="9"/>
      <c r="AH186" s="9"/>
      <c r="AI186" s="9"/>
      <c r="AJ186" s="5"/>
      <c r="AK186" s="5"/>
      <c r="AL186" s="5"/>
      <c r="AM186" s="5"/>
      <c r="AN186" s="5"/>
      <c r="AO186" s="5"/>
      <c r="AP186" s="5"/>
      <c r="AQ186" s="5"/>
      <c r="AR186" s="9"/>
    </row>
    <row r="187" spans="16:44" ht="15.75" customHeight="1" x14ac:dyDescent="0.3">
      <c r="P187" s="9"/>
      <c r="Y187" s="5"/>
      <c r="Z187" s="5"/>
      <c r="AA187" s="5"/>
      <c r="AB187" s="5"/>
      <c r="AC187" s="5"/>
      <c r="AD187" s="5"/>
      <c r="AE187" s="5"/>
      <c r="AF187" s="5"/>
      <c r="AG187" s="9"/>
      <c r="AH187" s="9"/>
      <c r="AI187" s="9"/>
      <c r="AJ187" s="5"/>
      <c r="AK187" s="5"/>
      <c r="AL187" s="5"/>
      <c r="AM187" s="5"/>
      <c r="AN187" s="5"/>
      <c r="AO187" s="5"/>
      <c r="AP187" s="5"/>
      <c r="AQ187" s="5"/>
      <c r="AR187" s="9"/>
    </row>
    <row r="188" spans="16:44" ht="15.75" customHeight="1" x14ac:dyDescent="0.3">
      <c r="P188" s="9"/>
      <c r="Y188" s="5"/>
      <c r="Z188" s="5"/>
      <c r="AA188" s="5"/>
      <c r="AB188" s="5"/>
      <c r="AC188" s="5"/>
      <c r="AD188" s="5"/>
      <c r="AE188" s="5"/>
      <c r="AF188" s="5"/>
      <c r="AG188" s="9"/>
      <c r="AH188" s="9"/>
      <c r="AI188" s="9"/>
      <c r="AJ188" s="5"/>
      <c r="AK188" s="5"/>
      <c r="AL188" s="5"/>
      <c r="AM188" s="5"/>
      <c r="AN188" s="5"/>
      <c r="AO188" s="5"/>
      <c r="AP188" s="5"/>
      <c r="AQ188" s="5"/>
      <c r="AR188" s="9"/>
    </row>
    <row r="189" spans="16:44" ht="15.75" customHeight="1" x14ac:dyDescent="0.3">
      <c r="P189" s="9"/>
      <c r="Y189" s="5"/>
      <c r="Z189" s="5"/>
      <c r="AA189" s="5"/>
      <c r="AB189" s="5"/>
      <c r="AC189" s="5"/>
      <c r="AD189" s="5"/>
      <c r="AE189" s="5"/>
      <c r="AF189" s="5"/>
      <c r="AG189" s="9"/>
      <c r="AH189" s="9"/>
      <c r="AI189" s="9"/>
      <c r="AJ189" s="5"/>
      <c r="AK189" s="5"/>
      <c r="AL189" s="5"/>
      <c r="AM189" s="5"/>
      <c r="AN189" s="5"/>
      <c r="AO189" s="5"/>
      <c r="AP189" s="5"/>
      <c r="AQ189" s="5"/>
      <c r="AR189" s="9"/>
    </row>
    <row r="190" spans="16:44" ht="15.75" customHeight="1" x14ac:dyDescent="0.3">
      <c r="P190" s="9"/>
      <c r="Y190" s="5"/>
      <c r="Z190" s="5"/>
      <c r="AA190" s="5"/>
      <c r="AB190" s="5"/>
      <c r="AC190" s="5"/>
      <c r="AD190" s="5"/>
      <c r="AE190" s="5"/>
      <c r="AF190" s="5"/>
      <c r="AG190" s="9"/>
      <c r="AH190" s="9"/>
      <c r="AI190" s="9"/>
      <c r="AJ190" s="5"/>
      <c r="AK190" s="5"/>
      <c r="AL190" s="5"/>
      <c r="AM190" s="5"/>
      <c r="AN190" s="5"/>
      <c r="AO190" s="5"/>
      <c r="AP190" s="5"/>
      <c r="AQ190" s="5"/>
      <c r="AR190" s="9"/>
    </row>
    <row r="191" spans="16:44" ht="15.75" customHeight="1" x14ac:dyDescent="0.3">
      <c r="P191" s="9"/>
      <c r="Y191" s="5"/>
      <c r="Z191" s="5"/>
      <c r="AA191" s="5"/>
      <c r="AB191" s="5"/>
      <c r="AC191" s="5"/>
      <c r="AD191" s="5"/>
      <c r="AE191" s="5"/>
      <c r="AF191" s="5"/>
      <c r="AG191" s="9"/>
      <c r="AH191" s="9"/>
      <c r="AI191" s="9"/>
      <c r="AJ191" s="5"/>
      <c r="AK191" s="5"/>
      <c r="AL191" s="5"/>
      <c r="AM191" s="5"/>
      <c r="AN191" s="5"/>
      <c r="AO191" s="5"/>
      <c r="AP191" s="5"/>
      <c r="AQ191" s="5"/>
      <c r="AR191" s="9"/>
    </row>
    <row r="192" spans="16:44" ht="15.75" customHeight="1" x14ac:dyDescent="0.3">
      <c r="P192" s="9"/>
      <c r="Y192" s="5"/>
      <c r="Z192" s="5"/>
      <c r="AA192" s="5"/>
      <c r="AB192" s="5"/>
      <c r="AC192" s="5"/>
      <c r="AD192" s="5"/>
      <c r="AE192" s="5"/>
      <c r="AF192" s="5"/>
      <c r="AG192" s="9"/>
      <c r="AH192" s="9"/>
      <c r="AI192" s="9"/>
      <c r="AJ192" s="5"/>
      <c r="AK192" s="5"/>
      <c r="AL192" s="5"/>
      <c r="AM192" s="5"/>
      <c r="AN192" s="5"/>
      <c r="AO192" s="5"/>
      <c r="AP192" s="5"/>
      <c r="AQ192" s="5"/>
      <c r="AR192" s="9"/>
    </row>
    <row r="193" spans="16:44" ht="15.75" customHeight="1" x14ac:dyDescent="0.3">
      <c r="P193" s="9"/>
      <c r="Y193" s="5"/>
      <c r="Z193" s="5"/>
      <c r="AA193" s="5"/>
      <c r="AB193" s="5"/>
      <c r="AC193" s="5"/>
      <c r="AD193" s="5"/>
      <c r="AE193" s="5"/>
      <c r="AF193" s="5"/>
      <c r="AG193" s="9"/>
      <c r="AH193" s="9"/>
      <c r="AI193" s="9"/>
      <c r="AJ193" s="5"/>
      <c r="AK193" s="5"/>
      <c r="AL193" s="5"/>
      <c r="AM193" s="5"/>
      <c r="AN193" s="5"/>
      <c r="AO193" s="5"/>
      <c r="AP193" s="5"/>
      <c r="AQ193" s="5"/>
      <c r="AR193" s="9"/>
    </row>
    <row r="194" spans="16:44" ht="15.75" customHeight="1" x14ac:dyDescent="0.3">
      <c r="P194" s="9"/>
      <c r="Y194" s="5"/>
      <c r="Z194" s="5"/>
      <c r="AA194" s="5"/>
      <c r="AB194" s="5"/>
      <c r="AC194" s="5"/>
      <c r="AD194" s="5"/>
      <c r="AE194" s="5"/>
      <c r="AF194" s="5"/>
      <c r="AG194" s="9"/>
      <c r="AH194" s="9"/>
      <c r="AI194" s="9"/>
      <c r="AJ194" s="5"/>
      <c r="AK194" s="5"/>
      <c r="AL194" s="5"/>
      <c r="AM194" s="5"/>
      <c r="AN194" s="5"/>
      <c r="AO194" s="5"/>
      <c r="AP194" s="5"/>
      <c r="AQ194" s="5"/>
      <c r="AR194" s="9"/>
    </row>
    <row r="195" spans="16:44" ht="15.75" customHeight="1" x14ac:dyDescent="0.3">
      <c r="P195" s="9"/>
      <c r="Y195" s="5"/>
      <c r="Z195" s="5"/>
      <c r="AA195" s="5"/>
      <c r="AB195" s="5"/>
      <c r="AC195" s="5"/>
      <c r="AD195" s="5"/>
      <c r="AE195" s="5"/>
      <c r="AF195" s="5"/>
      <c r="AG195" s="9"/>
      <c r="AH195" s="9"/>
      <c r="AI195" s="9"/>
      <c r="AJ195" s="5"/>
      <c r="AK195" s="5"/>
      <c r="AL195" s="5"/>
      <c r="AM195" s="5"/>
      <c r="AN195" s="5"/>
      <c r="AO195" s="5"/>
      <c r="AP195" s="5"/>
      <c r="AQ195" s="5"/>
      <c r="AR195" s="9"/>
    </row>
    <row r="196" spans="16:44" ht="15.75" customHeight="1" x14ac:dyDescent="0.3">
      <c r="P196" s="9"/>
      <c r="Y196" s="5"/>
      <c r="Z196" s="5"/>
      <c r="AA196" s="5"/>
      <c r="AB196" s="5"/>
      <c r="AC196" s="5"/>
      <c r="AD196" s="5"/>
      <c r="AE196" s="5"/>
      <c r="AF196" s="5"/>
      <c r="AG196" s="9"/>
      <c r="AH196" s="9"/>
      <c r="AI196" s="9"/>
      <c r="AJ196" s="5"/>
      <c r="AK196" s="5"/>
      <c r="AL196" s="5"/>
      <c r="AM196" s="5"/>
      <c r="AN196" s="5"/>
      <c r="AO196" s="5"/>
      <c r="AP196" s="5"/>
      <c r="AQ196" s="5"/>
      <c r="AR196" s="9"/>
    </row>
    <row r="197" spans="16:44" ht="15.75" customHeight="1" x14ac:dyDescent="0.3">
      <c r="P197" s="9"/>
      <c r="Y197" s="5"/>
      <c r="Z197" s="5"/>
      <c r="AA197" s="5"/>
      <c r="AB197" s="5"/>
      <c r="AC197" s="5"/>
      <c r="AD197" s="5"/>
      <c r="AE197" s="5"/>
      <c r="AF197" s="5"/>
      <c r="AG197" s="9"/>
      <c r="AH197" s="9"/>
      <c r="AI197" s="9"/>
      <c r="AJ197" s="5"/>
      <c r="AK197" s="5"/>
      <c r="AL197" s="5"/>
      <c r="AM197" s="5"/>
      <c r="AN197" s="5"/>
      <c r="AO197" s="5"/>
      <c r="AP197" s="5"/>
      <c r="AQ197" s="5"/>
      <c r="AR197" s="9"/>
    </row>
    <row r="198" spans="16:44" ht="15.75" customHeight="1" x14ac:dyDescent="0.3">
      <c r="P198" s="9"/>
      <c r="Y198" s="5"/>
      <c r="Z198" s="5"/>
      <c r="AA198" s="5"/>
      <c r="AB198" s="5"/>
      <c r="AC198" s="5"/>
      <c r="AD198" s="5"/>
      <c r="AE198" s="5"/>
      <c r="AF198" s="5"/>
      <c r="AG198" s="9"/>
      <c r="AH198" s="9"/>
      <c r="AI198" s="9"/>
      <c r="AJ198" s="5"/>
      <c r="AK198" s="5"/>
      <c r="AL198" s="5"/>
      <c r="AM198" s="5"/>
      <c r="AN198" s="5"/>
      <c r="AO198" s="5"/>
      <c r="AP198" s="5"/>
      <c r="AQ198" s="5"/>
      <c r="AR198" s="9"/>
    </row>
    <row r="199" spans="16:44" ht="15.75" customHeight="1" x14ac:dyDescent="0.3">
      <c r="P199" s="9"/>
      <c r="Y199" s="5"/>
      <c r="Z199" s="5"/>
      <c r="AA199" s="5"/>
      <c r="AB199" s="5"/>
      <c r="AC199" s="5"/>
      <c r="AD199" s="5"/>
      <c r="AE199" s="5"/>
      <c r="AF199" s="5"/>
      <c r="AG199" s="9"/>
      <c r="AH199" s="9"/>
      <c r="AI199" s="9"/>
      <c r="AJ199" s="5"/>
      <c r="AK199" s="5"/>
      <c r="AL199" s="5"/>
      <c r="AM199" s="5"/>
      <c r="AN199" s="5"/>
      <c r="AO199" s="5"/>
      <c r="AP199" s="5"/>
      <c r="AQ199" s="5"/>
      <c r="AR199" s="9"/>
    </row>
    <row r="200" spans="16:44" ht="15.75" customHeight="1" x14ac:dyDescent="0.3">
      <c r="P200" s="9"/>
      <c r="Y200" s="5"/>
      <c r="Z200" s="5"/>
      <c r="AA200" s="5"/>
      <c r="AB200" s="5"/>
      <c r="AC200" s="5"/>
      <c r="AD200" s="5"/>
      <c r="AE200" s="5"/>
      <c r="AF200" s="5"/>
      <c r="AG200" s="9"/>
      <c r="AH200" s="9"/>
      <c r="AI200" s="9"/>
      <c r="AJ200" s="5"/>
      <c r="AK200" s="5"/>
      <c r="AL200" s="5"/>
      <c r="AM200" s="5"/>
      <c r="AN200" s="5"/>
      <c r="AO200" s="5"/>
      <c r="AP200" s="5"/>
      <c r="AQ200" s="5"/>
      <c r="AR200" s="9"/>
    </row>
    <row r="201" spans="16:44" ht="15.75" customHeight="1" x14ac:dyDescent="0.3">
      <c r="P201" s="9"/>
      <c r="Y201" s="5"/>
      <c r="Z201" s="5"/>
      <c r="AA201" s="5"/>
      <c r="AB201" s="5"/>
      <c r="AC201" s="5"/>
      <c r="AD201" s="5"/>
      <c r="AE201" s="5"/>
      <c r="AF201" s="5"/>
      <c r="AG201" s="9"/>
      <c r="AH201" s="9"/>
      <c r="AI201" s="9"/>
      <c r="AJ201" s="5"/>
      <c r="AK201" s="5"/>
      <c r="AL201" s="5"/>
      <c r="AM201" s="5"/>
      <c r="AN201" s="5"/>
      <c r="AO201" s="5"/>
      <c r="AP201" s="5"/>
      <c r="AQ201" s="5"/>
      <c r="AR201" s="9"/>
    </row>
    <row r="202" spans="16:44" ht="15.75" customHeight="1" x14ac:dyDescent="0.3">
      <c r="P202" s="9"/>
      <c r="Y202" s="5"/>
      <c r="Z202" s="5"/>
      <c r="AA202" s="5"/>
      <c r="AB202" s="5"/>
      <c r="AC202" s="5"/>
      <c r="AD202" s="5"/>
      <c r="AE202" s="5"/>
      <c r="AF202" s="5"/>
      <c r="AG202" s="9"/>
      <c r="AH202" s="9"/>
      <c r="AI202" s="9"/>
      <c r="AJ202" s="5"/>
      <c r="AK202" s="5"/>
      <c r="AL202" s="5"/>
      <c r="AM202" s="5"/>
      <c r="AN202" s="5"/>
      <c r="AO202" s="5"/>
      <c r="AP202" s="5"/>
      <c r="AQ202" s="5"/>
      <c r="AR202" s="9"/>
    </row>
    <row r="203" spans="16:44" ht="15.75" customHeight="1" x14ac:dyDescent="0.3">
      <c r="P203" s="9"/>
      <c r="Y203" s="5"/>
      <c r="Z203" s="5"/>
      <c r="AA203" s="5"/>
      <c r="AB203" s="5"/>
      <c r="AC203" s="5"/>
      <c r="AD203" s="5"/>
      <c r="AE203" s="5"/>
      <c r="AF203" s="5"/>
      <c r="AG203" s="9"/>
      <c r="AH203" s="9"/>
      <c r="AI203" s="9"/>
      <c r="AJ203" s="5"/>
      <c r="AK203" s="5"/>
      <c r="AL203" s="5"/>
      <c r="AM203" s="5"/>
      <c r="AN203" s="5"/>
      <c r="AO203" s="5"/>
      <c r="AP203" s="5"/>
      <c r="AQ203" s="5"/>
      <c r="AR203" s="9"/>
    </row>
    <row r="204" spans="16:44" ht="15.75" customHeight="1" x14ac:dyDescent="0.3">
      <c r="P204" s="9"/>
      <c r="Y204" s="5"/>
      <c r="Z204" s="5"/>
      <c r="AA204" s="5"/>
      <c r="AB204" s="5"/>
      <c r="AC204" s="5"/>
      <c r="AD204" s="5"/>
      <c r="AE204" s="5"/>
      <c r="AF204" s="5"/>
      <c r="AG204" s="9"/>
      <c r="AH204" s="9"/>
      <c r="AI204" s="9"/>
      <c r="AJ204" s="5"/>
      <c r="AK204" s="5"/>
      <c r="AL204" s="5"/>
      <c r="AM204" s="5"/>
      <c r="AN204" s="5"/>
      <c r="AO204" s="5"/>
      <c r="AP204" s="5"/>
      <c r="AQ204" s="5"/>
      <c r="AR204" s="9"/>
    </row>
    <row r="205" spans="16:44" ht="15.75" customHeight="1" x14ac:dyDescent="0.3">
      <c r="P205" s="9"/>
      <c r="Y205" s="5"/>
      <c r="Z205" s="5"/>
      <c r="AA205" s="5"/>
      <c r="AB205" s="5"/>
      <c r="AC205" s="5"/>
      <c r="AD205" s="5"/>
      <c r="AE205" s="5"/>
      <c r="AF205" s="5"/>
      <c r="AG205" s="9"/>
      <c r="AH205" s="9"/>
      <c r="AI205" s="9"/>
      <c r="AJ205" s="5"/>
      <c r="AK205" s="5"/>
      <c r="AL205" s="5"/>
      <c r="AM205" s="5"/>
      <c r="AN205" s="5"/>
      <c r="AO205" s="5"/>
      <c r="AP205" s="5"/>
      <c r="AQ205" s="5"/>
      <c r="AR205" s="9"/>
    </row>
    <row r="206" spans="16:44" ht="15.75" customHeight="1" x14ac:dyDescent="0.3">
      <c r="P206" s="9"/>
      <c r="Y206" s="5"/>
      <c r="Z206" s="5"/>
      <c r="AA206" s="5"/>
      <c r="AB206" s="5"/>
      <c r="AC206" s="5"/>
      <c r="AD206" s="5"/>
      <c r="AE206" s="5"/>
      <c r="AF206" s="5"/>
      <c r="AG206" s="9"/>
      <c r="AH206" s="9"/>
      <c r="AI206" s="9"/>
      <c r="AJ206" s="5"/>
      <c r="AK206" s="5"/>
      <c r="AL206" s="5"/>
      <c r="AM206" s="5"/>
      <c r="AN206" s="5"/>
      <c r="AO206" s="5"/>
      <c r="AP206" s="5"/>
      <c r="AQ206" s="5"/>
      <c r="AR206" s="9"/>
    </row>
    <row r="207" spans="16:44" ht="15.75" customHeight="1" x14ac:dyDescent="0.3">
      <c r="P207" s="9"/>
      <c r="Y207" s="5"/>
      <c r="Z207" s="5"/>
      <c r="AA207" s="5"/>
      <c r="AB207" s="5"/>
      <c r="AC207" s="5"/>
      <c r="AD207" s="5"/>
      <c r="AE207" s="5"/>
      <c r="AF207" s="5"/>
      <c r="AG207" s="9"/>
      <c r="AH207" s="9"/>
      <c r="AI207" s="9"/>
      <c r="AJ207" s="5"/>
      <c r="AK207" s="5"/>
      <c r="AL207" s="5"/>
      <c r="AM207" s="5"/>
      <c r="AN207" s="5"/>
      <c r="AO207" s="5"/>
      <c r="AP207" s="5"/>
      <c r="AQ207" s="5"/>
      <c r="AR207" s="9"/>
    </row>
    <row r="208" spans="16:44" ht="15.75" customHeight="1" x14ac:dyDescent="0.3">
      <c r="P208" s="9"/>
      <c r="Y208" s="5"/>
      <c r="Z208" s="5"/>
      <c r="AA208" s="5"/>
      <c r="AB208" s="5"/>
      <c r="AC208" s="5"/>
      <c r="AD208" s="5"/>
      <c r="AE208" s="5"/>
      <c r="AF208" s="5"/>
      <c r="AG208" s="9"/>
      <c r="AH208" s="9"/>
      <c r="AI208" s="9"/>
      <c r="AJ208" s="5"/>
      <c r="AK208" s="5"/>
      <c r="AL208" s="5"/>
      <c r="AM208" s="5"/>
      <c r="AN208" s="5"/>
      <c r="AO208" s="5"/>
      <c r="AP208" s="5"/>
      <c r="AQ208" s="5"/>
      <c r="AR208" s="9"/>
    </row>
    <row r="209" spans="16:44" ht="15.75" customHeight="1" x14ac:dyDescent="0.3">
      <c r="P209" s="9"/>
      <c r="Y209" s="5"/>
      <c r="Z209" s="5"/>
      <c r="AA209" s="5"/>
      <c r="AB209" s="5"/>
      <c r="AC209" s="5"/>
      <c r="AD209" s="5"/>
      <c r="AE209" s="5"/>
      <c r="AF209" s="5"/>
      <c r="AG209" s="9"/>
      <c r="AH209" s="9"/>
      <c r="AI209" s="9"/>
      <c r="AJ209" s="5"/>
      <c r="AK209" s="5"/>
      <c r="AL209" s="5"/>
      <c r="AM209" s="5"/>
      <c r="AN209" s="5"/>
      <c r="AO209" s="5"/>
      <c r="AP209" s="5"/>
      <c r="AQ209" s="5"/>
      <c r="AR209" s="9"/>
    </row>
    <row r="210" spans="16:44" ht="15.75" customHeight="1" x14ac:dyDescent="0.3">
      <c r="P210" s="9"/>
      <c r="Y210" s="5"/>
      <c r="Z210" s="5"/>
      <c r="AA210" s="5"/>
      <c r="AB210" s="5"/>
      <c r="AC210" s="5"/>
      <c r="AD210" s="5"/>
      <c r="AE210" s="5"/>
      <c r="AF210" s="5"/>
      <c r="AG210" s="9"/>
      <c r="AH210" s="9"/>
      <c r="AI210" s="9"/>
      <c r="AJ210" s="5"/>
      <c r="AK210" s="5"/>
      <c r="AL210" s="5"/>
      <c r="AM210" s="5"/>
      <c r="AN210" s="5"/>
      <c r="AO210" s="5"/>
      <c r="AP210" s="5"/>
      <c r="AQ210" s="5"/>
      <c r="AR210" s="9"/>
    </row>
    <row r="211" spans="16:44" ht="15.75" customHeight="1" x14ac:dyDescent="0.3">
      <c r="P211" s="9"/>
      <c r="Y211" s="5"/>
      <c r="Z211" s="5"/>
      <c r="AA211" s="5"/>
      <c r="AB211" s="5"/>
      <c r="AC211" s="5"/>
      <c r="AD211" s="5"/>
      <c r="AE211" s="5"/>
      <c r="AF211" s="5"/>
      <c r="AG211" s="9"/>
      <c r="AH211" s="9"/>
      <c r="AI211" s="9"/>
      <c r="AJ211" s="5"/>
      <c r="AK211" s="5"/>
      <c r="AL211" s="5"/>
      <c r="AM211" s="5"/>
      <c r="AN211" s="5"/>
      <c r="AO211" s="5"/>
      <c r="AP211" s="5"/>
      <c r="AQ211" s="5"/>
      <c r="AR211" s="9"/>
    </row>
    <row r="212" spans="16:44" ht="15.75" customHeight="1" x14ac:dyDescent="0.3">
      <c r="P212" s="9"/>
      <c r="Y212" s="5"/>
      <c r="Z212" s="5"/>
      <c r="AA212" s="5"/>
      <c r="AB212" s="5"/>
      <c r="AC212" s="5"/>
      <c r="AD212" s="5"/>
      <c r="AE212" s="5"/>
      <c r="AF212" s="5"/>
      <c r="AG212" s="9"/>
      <c r="AH212" s="9"/>
      <c r="AI212" s="9"/>
      <c r="AJ212" s="5"/>
      <c r="AK212" s="5"/>
      <c r="AL212" s="5"/>
      <c r="AM212" s="5"/>
      <c r="AN212" s="5"/>
      <c r="AO212" s="5"/>
      <c r="AP212" s="5"/>
      <c r="AQ212" s="5"/>
      <c r="AR212" s="9"/>
    </row>
    <row r="213" spans="16:44" ht="15.75" customHeight="1" x14ac:dyDescent="0.3">
      <c r="P213" s="9"/>
      <c r="Y213" s="5"/>
      <c r="Z213" s="5"/>
      <c r="AA213" s="5"/>
      <c r="AB213" s="5"/>
      <c r="AC213" s="5"/>
      <c r="AD213" s="5"/>
      <c r="AE213" s="5"/>
      <c r="AF213" s="5"/>
      <c r="AG213" s="9"/>
      <c r="AH213" s="9"/>
      <c r="AI213" s="9"/>
      <c r="AJ213" s="5"/>
      <c r="AK213" s="5"/>
      <c r="AL213" s="5"/>
      <c r="AM213" s="5"/>
      <c r="AN213" s="5"/>
      <c r="AO213" s="5"/>
      <c r="AP213" s="5"/>
      <c r="AQ213" s="5"/>
      <c r="AR213" s="9"/>
    </row>
    <row r="214" spans="16:44" ht="15.75" customHeight="1" x14ac:dyDescent="0.3">
      <c r="P214" s="9"/>
      <c r="Y214" s="5"/>
      <c r="Z214" s="5"/>
      <c r="AA214" s="5"/>
      <c r="AB214" s="5"/>
      <c r="AC214" s="5"/>
      <c r="AD214" s="5"/>
      <c r="AE214" s="5"/>
      <c r="AF214" s="5"/>
      <c r="AG214" s="9"/>
      <c r="AH214" s="9"/>
      <c r="AI214" s="9"/>
      <c r="AJ214" s="5"/>
      <c r="AK214" s="5"/>
      <c r="AL214" s="5"/>
      <c r="AM214" s="5"/>
      <c r="AN214" s="5"/>
      <c r="AO214" s="5"/>
      <c r="AP214" s="5"/>
      <c r="AQ214" s="5"/>
      <c r="AR214" s="9"/>
    </row>
    <row r="215" spans="16:44" ht="15.75" customHeight="1" x14ac:dyDescent="0.3">
      <c r="P215" s="9"/>
      <c r="Y215" s="5"/>
      <c r="Z215" s="5"/>
      <c r="AA215" s="5"/>
      <c r="AB215" s="5"/>
      <c r="AC215" s="5"/>
      <c r="AD215" s="5"/>
      <c r="AE215" s="5"/>
      <c r="AF215" s="5"/>
      <c r="AG215" s="9"/>
      <c r="AH215" s="9"/>
      <c r="AI215" s="9"/>
      <c r="AJ215" s="5"/>
      <c r="AK215" s="5"/>
      <c r="AL215" s="5"/>
      <c r="AM215" s="5"/>
      <c r="AN215" s="5"/>
      <c r="AO215" s="5"/>
      <c r="AP215" s="5"/>
      <c r="AQ215" s="5"/>
      <c r="AR215" s="9"/>
    </row>
    <row r="216" spans="16:44" ht="15.75" customHeight="1" x14ac:dyDescent="0.3">
      <c r="P216" s="9"/>
      <c r="Y216" s="5"/>
      <c r="Z216" s="5"/>
      <c r="AA216" s="5"/>
      <c r="AB216" s="5"/>
      <c r="AC216" s="5"/>
      <c r="AD216" s="5"/>
      <c r="AE216" s="5"/>
      <c r="AF216" s="5"/>
      <c r="AG216" s="9"/>
      <c r="AH216" s="9"/>
      <c r="AI216" s="9"/>
      <c r="AJ216" s="5"/>
      <c r="AK216" s="5"/>
      <c r="AL216" s="5"/>
      <c r="AM216" s="5"/>
      <c r="AN216" s="5"/>
      <c r="AO216" s="5"/>
      <c r="AP216" s="5"/>
      <c r="AQ216" s="5"/>
      <c r="AR216" s="9"/>
    </row>
    <row r="217" spans="16:44" ht="15.75" customHeight="1" x14ac:dyDescent="0.3">
      <c r="P217" s="9"/>
      <c r="Y217" s="5"/>
      <c r="Z217" s="5"/>
      <c r="AA217" s="5"/>
      <c r="AB217" s="5"/>
      <c r="AC217" s="5"/>
      <c r="AD217" s="5"/>
      <c r="AE217" s="5"/>
      <c r="AF217" s="5"/>
      <c r="AG217" s="9"/>
      <c r="AH217" s="9"/>
      <c r="AI217" s="9"/>
      <c r="AJ217" s="5"/>
      <c r="AK217" s="5"/>
      <c r="AL217" s="5"/>
      <c r="AM217" s="5"/>
      <c r="AN217" s="5"/>
      <c r="AO217" s="5"/>
      <c r="AP217" s="5"/>
      <c r="AQ217" s="5"/>
      <c r="AR217" s="9"/>
    </row>
    <row r="218" spans="16:44" ht="15.75" customHeight="1" x14ac:dyDescent="0.3">
      <c r="P218" s="9"/>
      <c r="Y218" s="5"/>
      <c r="Z218" s="5"/>
      <c r="AA218" s="5"/>
      <c r="AB218" s="5"/>
      <c r="AC218" s="5"/>
      <c r="AD218" s="5"/>
      <c r="AE218" s="5"/>
      <c r="AF218" s="5"/>
      <c r="AG218" s="9"/>
      <c r="AH218" s="9"/>
      <c r="AI218" s="9"/>
      <c r="AJ218" s="5"/>
      <c r="AK218" s="5"/>
      <c r="AL218" s="5"/>
      <c r="AM218" s="5"/>
      <c r="AN218" s="5"/>
      <c r="AO218" s="5"/>
      <c r="AP218" s="5"/>
      <c r="AQ218" s="5"/>
      <c r="AR218" s="9"/>
    </row>
    <row r="219" spans="16:44" ht="15.75" customHeight="1" x14ac:dyDescent="0.3">
      <c r="P219" s="9"/>
      <c r="Y219" s="5"/>
      <c r="Z219" s="5"/>
      <c r="AA219" s="5"/>
      <c r="AB219" s="5"/>
      <c r="AC219" s="5"/>
      <c r="AD219" s="5"/>
      <c r="AE219" s="5"/>
      <c r="AF219" s="5"/>
      <c r="AG219" s="9"/>
      <c r="AH219" s="9"/>
      <c r="AI219" s="9"/>
      <c r="AJ219" s="5"/>
      <c r="AK219" s="5"/>
      <c r="AL219" s="5"/>
      <c r="AM219" s="5"/>
      <c r="AN219" s="5"/>
      <c r="AO219" s="5"/>
      <c r="AP219" s="5"/>
      <c r="AQ219" s="5"/>
      <c r="AR219" s="9"/>
    </row>
    <row r="220" spans="16:44" ht="15.75" customHeight="1" x14ac:dyDescent="0.3">
      <c r="P220" s="9"/>
      <c r="Y220" s="5"/>
      <c r="Z220" s="5"/>
      <c r="AA220" s="5"/>
      <c r="AB220" s="5"/>
      <c r="AC220" s="5"/>
      <c r="AD220" s="5"/>
      <c r="AE220" s="5"/>
      <c r="AF220" s="5"/>
      <c r="AG220" s="9"/>
      <c r="AH220" s="9"/>
      <c r="AI220" s="9"/>
      <c r="AJ220" s="5"/>
      <c r="AK220" s="5"/>
      <c r="AL220" s="5"/>
      <c r="AM220" s="5"/>
      <c r="AN220" s="5"/>
      <c r="AO220" s="5"/>
      <c r="AP220" s="5"/>
      <c r="AQ220" s="5"/>
      <c r="AR220" s="9"/>
    </row>
    <row r="221" spans="16:44" ht="15.75" customHeight="1" x14ac:dyDescent="0.3">
      <c r="P221" s="9"/>
      <c r="Y221" s="5"/>
      <c r="Z221" s="5"/>
      <c r="AA221" s="5"/>
      <c r="AB221" s="5"/>
      <c r="AC221" s="5"/>
      <c r="AD221" s="5"/>
      <c r="AE221" s="5"/>
      <c r="AF221" s="5"/>
      <c r="AG221" s="9"/>
      <c r="AH221" s="9"/>
      <c r="AI221" s="9"/>
      <c r="AJ221" s="5"/>
      <c r="AK221" s="5"/>
      <c r="AL221" s="5"/>
      <c r="AM221" s="5"/>
      <c r="AN221" s="5"/>
      <c r="AO221" s="5"/>
      <c r="AP221" s="5"/>
      <c r="AQ221" s="5"/>
      <c r="AR221" s="9"/>
    </row>
    <row r="222" spans="16:44" ht="15.75" customHeight="1" x14ac:dyDescent="0.3">
      <c r="P222" s="9"/>
      <c r="Y222" s="5"/>
      <c r="Z222" s="5"/>
      <c r="AA222" s="5"/>
      <c r="AB222" s="5"/>
      <c r="AC222" s="5"/>
      <c r="AD222" s="5"/>
      <c r="AE222" s="5"/>
      <c r="AF222" s="5"/>
      <c r="AG222" s="9"/>
      <c r="AH222" s="9"/>
      <c r="AI222" s="9"/>
      <c r="AJ222" s="5"/>
      <c r="AK222" s="5"/>
      <c r="AL222" s="5"/>
      <c r="AM222" s="5"/>
      <c r="AN222" s="5"/>
      <c r="AO222" s="5"/>
      <c r="AP222" s="5"/>
      <c r="AQ222" s="5"/>
      <c r="AR222" s="9"/>
    </row>
    <row r="223" spans="16:44" ht="15.75" customHeight="1" x14ac:dyDescent="0.3">
      <c r="P223" s="9"/>
      <c r="Y223" s="5"/>
      <c r="Z223" s="5"/>
      <c r="AA223" s="5"/>
      <c r="AB223" s="5"/>
      <c r="AC223" s="5"/>
      <c r="AD223" s="5"/>
      <c r="AE223" s="5"/>
      <c r="AF223" s="5"/>
      <c r="AG223" s="9"/>
      <c r="AH223" s="9"/>
      <c r="AI223" s="9"/>
      <c r="AJ223" s="5"/>
      <c r="AK223" s="5"/>
      <c r="AL223" s="5"/>
      <c r="AM223" s="5"/>
      <c r="AN223" s="5"/>
      <c r="AO223" s="5"/>
      <c r="AP223" s="5"/>
      <c r="AQ223" s="5"/>
      <c r="AR223" s="9"/>
    </row>
    <row r="224" spans="16:44" ht="15.75" customHeight="1" x14ac:dyDescent="0.3">
      <c r="P224" s="9"/>
      <c r="Y224" s="5"/>
      <c r="Z224" s="5"/>
      <c r="AA224" s="5"/>
      <c r="AB224" s="5"/>
      <c r="AC224" s="5"/>
      <c r="AD224" s="5"/>
      <c r="AE224" s="5"/>
      <c r="AF224" s="5"/>
      <c r="AG224" s="9"/>
      <c r="AH224" s="9"/>
      <c r="AI224" s="9"/>
      <c r="AJ224" s="5"/>
      <c r="AK224" s="5"/>
      <c r="AL224" s="5"/>
      <c r="AM224" s="5"/>
      <c r="AN224" s="5"/>
      <c r="AO224" s="5"/>
      <c r="AP224" s="5"/>
      <c r="AQ224" s="5"/>
      <c r="AR224" s="9"/>
    </row>
    <row r="225" spans="16:44" ht="15.75" customHeight="1" x14ac:dyDescent="0.3">
      <c r="P225" s="9"/>
      <c r="Y225" s="5"/>
      <c r="Z225" s="5"/>
      <c r="AA225" s="5"/>
      <c r="AB225" s="5"/>
      <c r="AC225" s="5"/>
      <c r="AD225" s="5"/>
      <c r="AE225" s="5"/>
      <c r="AF225" s="5"/>
      <c r="AG225" s="9"/>
      <c r="AH225" s="9"/>
      <c r="AI225" s="9"/>
      <c r="AJ225" s="5"/>
      <c r="AK225" s="5"/>
      <c r="AL225" s="5"/>
      <c r="AM225" s="5"/>
      <c r="AN225" s="5"/>
      <c r="AO225" s="5"/>
      <c r="AP225" s="5"/>
      <c r="AQ225" s="5"/>
      <c r="AR225" s="9"/>
    </row>
    <row r="226" spans="16:44" ht="15.75" customHeight="1" x14ac:dyDescent="0.3">
      <c r="P226" s="9"/>
      <c r="Y226" s="5"/>
      <c r="Z226" s="5"/>
      <c r="AA226" s="5"/>
      <c r="AB226" s="5"/>
      <c r="AC226" s="5"/>
      <c r="AD226" s="5"/>
      <c r="AE226" s="5"/>
      <c r="AF226" s="5"/>
      <c r="AG226" s="9"/>
      <c r="AH226" s="9"/>
      <c r="AI226" s="9"/>
      <c r="AJ226" s="5"/>
      <c r="AK226" s="5"/>
      <c r="AL226" s="5"/>
      <c r="AM226" s="5"/>
      <c r="AN226" s="5"/>
      <c r="AO226" s="5"/>
      <c r="AP226" s="5"/>
      <c r="AQ226" s="5"/>
      <c r="AR226" s="9"/>
    </row>
    <row r="227" spans="16:44" ht="15.75" customHeight="1" x14ac:dyDescent="0.3">
      <c r="P227" s="9"/>
      <c r="Y227" s="5"/>
      <c r="Z227" s="5"/>
      <c r="AA227" s="5"/>
      <c r="AB227" s="5"/>
      <c r="AC227" s="5"/>
      <c r="AD227" s="5"/>
      <c r="AE227" s="5"/>
      <c r="AF227" s="5"/>
      <c r="AG227" s="9"/>
      <c r="AH227" s="9"/>
      <c r="AI227" s="9"/>
      <c r="AJ227" s="5"/>
      <c r="AK227" s="5"/>
      <c r="AL227" s="5"/>
      <c r="AM227" s="5"/>
      <c r="AN227" s="5"/>
      <c r="AO227" s="5"/>
      <c r="AP227" s="5"/>
      <c r="AQ227" s="5"/>
      <c r="AR227" s="9"/>
    </row>
    <row r="228" spans="16:44" ht="15.75" customHeight="1" x14ac:dyDescent="0.3">
      <c r="P228" s="9"/>
      <c r="Y228" s="5"/>
      <c r="Z228" s="5"/>
      <c r="AA228" s="5"/>
      <c r="AB228" s="5"/>
      <c r="AC228" s="5"/>
      <c r="AD228" s="5"/>
      <c r="AE228" s="5"/>
      <c r="AF228" s="5"/>
      <c r="AG228" s="9"/>
      <c r="AH228" s="9"/>
      <c r="AI228" s="9"/>
      <c r="AJ228" s="5"/>
      <c r="AK228" s="5"/>
      <c r="AL228" s="5"/>
      <c r="AM228" s="5"/>
      <c r="AN228" s="5"/>
      <c r="AO228" s="5"/>
      <c r="AP228" s="5"/>
      <c r="AQ228" s="5"/>
      <c r="AR228" s="9"/>
    </row>
    <row r="229" spans="16:44" ht="15.75" customHeight="1" x14ac:dyDescent="0.3">
      <c r="P229" s="9"/>
      <c r="Y229" s="5"/>
      <c r="Z229" s="5"/>
      <c r="AA229" s="5"/>
      <c r="AB229" s="5"/>
      <c r="AC229" s="5"/>
      <c r="AD229" s="5"/>
      <c r="AE229" s="5"/>
      <c r="AF229" s="5"/>
      <c r="AG229" s="9"/>
      <c r="AH229" s="9"/>
      <c r="AI229" s="9"/>
      <c r="AJ229" s="5"/>
      <c r="AK229" s="5"/>
      <c r="AL229" s="5"/>
      <c r="AM229" s="5"/>
      <c r="AN229" s="5"/>
      <c r="AO229" s="5"/>
      <c r="AP229" s="5"/>
      <c r="AQ229" s="5"/>
      <c r="AR229" s="9"/>
    </row>
    <row r="230" spans="16:44" ht="15.75" customHeight="1" x14ac:dyDescent="0.3">
      <c r="P230" s="9"/>
      <c r="Y230" s="5"/>
      <c r="Z230" s="5"/>
      <c r="AA230" s="5"/>
      <c r="AB230" s="5"/>
      <c r="AC230" s="5"/>
      <c r="AD230" s="5"/>
      <c r="AE230" s="5"/>
      <c r="AF230" s="5"/>
      <c r="AG230" s="9"/>
      <c r="AH230" s="9"/>
      <c r="AI230" s="9"/>
      <c r="AJ230" s="5"/>
      <c r="AK230" s="5"/>
      <c r="AL230" s="5"/>
      <c r="AM230" s="5"/>
      <c r="AN230" s="5"/>
      <c r="AO230" s="5"/>
      <c r="AP230" s="5"/>
      <c r="AQ230" s="5"/>
      <c r="AR230" s="9"/>
    </row>
    <row r="231" spans="16:44" ht="15.75" customHeight="1" x14ac:dyDescent="0.3">
      <c r="P231" s="9"/>
      <c r="Y231" s="5"/>
      <c r="Z231" s="5"/>
      <c r="AA231" s="5"/>
      <c r="AB231" s="5"/>
      <c r="AC231" s="5"/>
      <c r="AD231" s="5"/>
      <c r="AE231" s="5"/>
      <c r="AF231" s="5"/>
      <c r="AG231" s="9"/>
      <c r="AH231" s="9"/>
      <c r="AI231" s="9"/>
      <c r="AJ231" s="5"/>
      <c r="AK231" s="5"/>
      <c r="AL231" s="5"/>
      <c r="AM231" s="5"/>
      <c r="AN231" s="5"/>
      <c r="AO231" s="5"/>
      <c r="AP231" s="5"/>
      <c r="AQ231" s="5"/>
      <c r="AR231" s="9"/>
    </row>
    <row r="232" spans="16:44" ht="15.75" customHeight="1" x14ac:dyDescent="0.3">
      <c r="P232" s="9"/>
      <c r="Y232" s="5"/>
      <c r="Z232" s="5"/>
      <c r="AA232" s="5"/>
      <c r="AB232" s="5"/>
      <c r="AC232" s="5"/>
      <c r="AD232" s="5"/>
      <c r="AE232" s="5"/>
      <c r="AF232" s="5"/>
      <c r="AG232" s="9"/>
      <c r="AH232" s="9"/>
      <c r="AI232" s="9"/>
      <c r="AJ232" s="5"/>
      <c r="AK232" s="5"/>
      <c r="AL232" s="5"/>
      <c r="AM232" s="5"/>
      <c r="AN232" s="5"/>
      <c r="AO232" s="5"/>
      <c r="AP232" s="5"/>
      <c r="AQ232" s="5"/>
      <c r="AR232" s="9"/>
    </row>
    <row r="233" spans="16:44" ht="15.75" customHeight="1" x14ac:dyDescent="0.3">
      <c r="P233" s="9"/>
      <c r="Y233" s="5"/>
      <c r="Z233" s="5"/>
      <c r="AA233" s="5"/>
      <c r="AB233" s="5"/>
      <c r="AC233" s="5"/>
      <c r="AD233" s="5"/>
      <c r="AE233" s="5"/>
      <c r="AF233" s="5"/>
      <c r="AG233" s="9"/>
      <c r="AH233" s="9"/>
      <c r="AI233" s="9"/>
      <c r="AJ233" s="5"/>
      <c r="AK233" s="5"/>
      <c r="AL233" s="5"/>
      <c r="AM233" s="5"/>
      <c r="AN233" s="5"/>
      <c r="AO233" s="5"/>
      <c r="AP233" s="5"/>
      <c r="AQ233" s="5"/>
      <c r="AR233" s="9"/>
    </row>
    <row r="234" spans="16:44" ht="15.75" customHeight="1" x14ac:dyDescent="0.3">
      <c r="P234" s="9"/>
      <c r="Y234" s="5"/>
      <c r="Z234" s="5"/>
      <c r="AA234" s="5"/>
      <c r="AB234" s="5"/>
      <c r="AC234" s="5"/>
      <c r="AD234" s="5"/>
      <c r="AE234" s="5"/>
      <c r="AF234" s="5"/>
      <c r="AG234" s="9"/>
      <c r="AH234" s="9"/>
      <c r="AI234" s="9"/>
      <c r="AJ234" s="5"/>
      <c r="AK234" s="5"/>
      <c r="AL234" s="5"/>
      <c r="AM234" s="5"/>
      <c r="AN234" s="5"/>
      <c r="AO234" s="5"/>
      <c r="AP234" s="5"/>
      <c r="AQ234" s="5"/>
      <c r="AR234" s="9"/>
    </row>
    <row r="235" spans="16:44" ht="15.75" customHeight="1" x14ac:dyDescent="0.3">
      <c r="P235" s="9"/>
      <c r="Y235" s="5"/>
      <c r="Z235" s="5"/>
      <c r="AA235" s="5"/>
      <c r="AB235" s="5"/>
      <c r="AC235" s="5"/>
      <c r="AD235" s="5"/>
      <c r="AE235" s="5"/>
      <c r="AF235" s="5"/>
      <c r="AG235" s="9"/>
      <c r="AH235" s="9"/>
      <c r="AI235" s="9"/>
      <c r="AJ235" s="5"/>
      <c r="AK235" s="5"/>
      <c r="AL235" s="5"/>
      <c r="AM235" s="5"/>
      <c r="AN235" s="5"/>
      <c r="AO235" s="5"/>
      <c r="AP235" s="5"/>
      <c r="AQ235" s="5"/>
      <c r="AR235" s="9"/>
    </row>
    <row r="236" spans="16:44" ht="15.75" customHeight="1" x14ac:dyDescent="0.3">
      <c r="P236" s="9"/>
      <c r="Y236" s="5"/>
      <c r="Z236" s="5"/>
      <c r="AA236" s="5"/>
      <c r="AB236" s="5"/>
      <c r="AC236" s="5"/>
      <c r="AD236" s="5"/>
      <c r="AE236" s="5"/>
      <c r="AF236" s="5"/>
      <c r="AG236" s="9"/>
      <c r="AH236" s="9"/>
      <c r="AI236" s="9"/>
      <c r="AJ236" s="5"/>
      <c r="AK236" s="5"/>
      <c r="AL236" s="5"/>
      <c r="AM236" s="5"/>
      <c r="AN236" s="5"/>
      <c r="AO236" s="5"/>
      <c r="AP236" s="5"/>
      <c r="AQ236" s="5"/>
      <c r="AR236" s="9"/>
    </row>
    <row r="237" spans="16:44" ht="15.75" customHeight="1" x14ac:dyDescent="0.3">
      <c r="P237" s="9"/>
      <c r="Y237" s="5"/>
      <c r="Z237" s="5"/>
      <c r="AA237" s="5"/>
      <c r="AB237" s="5"/>
      <c r="AC237" s="5"/>
      <c r="AD237" s="5"/>
      <c r="AE237" s="5"/>
      <c r="AF237" s="5"/>
      <c r="AG237" s="9"/>
      <c r="AH237" s="9"/>
      <c r="AI237" s="9"/>
      <c r="AJ237" s="5"/>
      <c r="AK237" s="5"/>
      <c r="AL237" s="5"/>
      <c r="AM237" s="5"/>
      <c r="AN237" s="5"/>
      <c r="AO237" s="5"/>
      <c r="AP237" s="5"/>
      <c r="AQ237" s="5"/>
      <c r="AR237" s="9"/>
    </row>
    <row r="238" spans="16:44" ht="15.75" customHeight="1" x14ac:dyDescent="0.3">
      <c r="P238" s="9"/>
      <c r="Y238" s="5"/>
      <c r="Z238" s="5"/>
      <c r="AA238" s="5"/>
      <c r="AB238" s="5"/>
      <c r="AC238" s="5"/>
      <c r="AD238" s="5"/>
      <c r="AE238" s="5"/>
      <c r="AF238" s="5"/>
      <c r="AG238" s="9"/>
      <c r="AH238" s="9"/>
      <c r="AI238" s="9"/>
      <c r="AJ238" s="5"/>
      <c r="AK238" s="5"/>
      <c r="AL238" s="5"/>
      <c r="AM238" s="5"/>
      <c r="AN238" s="5"/>
      <c r="AO238" s="5"/>
      <c r="AP238" s="5"/>
      <c r="AQ238" s="5"/>
      <c r="AR238" s="9"/>
    </row>
    <row r="239" spans="16:44" ht="15.75" customHeight="1" x14ac:dyDescent="0.3">
      <c r="P239" s="9"/>
      <c r="Y239" s="5"/>
      <c r="Z239" s="5"/>
      <c r="AA239" s="5"/>
      <c r="AB239" s="5"/>
      <c r="AC239" s="5"/>
      <c r="AD239" s="5"/>
      <c r="AE239" s="5"/>
      <c r="AF239" s="5"/>
      <c r="AG239" s="9"/>
      <c r="AH239" s="9"/>
      <c r="AI239" s="9"/>
      <c r="AJ239" s="5"/>
      <c r="AK239" s="5"/>
      <c r="AL239" s="5"/>
      <c r="AM239" s="5"/>
      <c r="AN239" s="5"/>
      <c r="AO239" s="5"/>
      <c r="AP239" s="5"/>
      <c r="AQ239" s="5"/>
      <c r="AR239" s="9"/>
    </row>
    <row r="240" spans="16:44" ht="15.75" customHeight="1" x14ac:dyDescent="0.3">
      <c r="P240" s="9"/>
      <c r="Y240" s="5"/>
      <c r="Z240" s="5"/>
      <c r="AA240" s="5"/>
      <c r="AB240" s="5"/>
      <c r="AC240" s="5"/>
      <c r="AD240" s="5"/>
      <c r="AE240" s="5"/>
      <c r="AF240" s="5"/>
      <c r="AG240" s="9"/>
      <c r="AH240" s="9"/>
      <c r="AI240" s="9"/>
      <c r="AJ240" s="5"/>
      <c r="AK240" s="5"/>
      <c r="AL240" s="5"/>
      <c r="AM240" s="5"/>
      <c r="AN240" s="5"/>
      <c r="AO240" s="5"/>
      <c r="AP240" s="5"/>
      <c r="AQ240" s="5"/>
      <c r="AR240" s="9"/>
    </row>
    <row r="241" spans="16:44" ht="15.75" customHeight="1" x14ac:dyDescent="0.3">
      <c r="P241" s="9"/>
      <c r="Y241" s="5"/>
      <c r="Z241" s="5"/>
      <c r="AA241" s="5"/>
      <c r="AB241" s="5"/>
      <c r="AC241" s="5"/>
      <c r="AD241" s="5"/>
      <c r="AE241" s="5"/>
      <c r="AF241" s="5"/>
      <c r="AG241" s="9"/>
      <c r="AH241" s="9"/>
      <c r="AI241" s="9"/>
      <c r="AJ241" s="5"/>
      <c r="AK241" s="5"/>
      <c r="AL241" s="5"/>
      <c r="AM241" s="5"/>
      <c r="AN241" s="5"/>
      <c r="AO241" s="5"/>
      <c r="AP241" s="5"/>
      <c r="AQ241" s="5"/>
      <c r="AR241" s="9"/>
    </row>
    <row r="242" spans="16:44" ht="15.75" customHeight="1" x14ac:dyDescent="0.3">
      <c r="P242" s="9"/>
      <c r="Y242" s="5"/>
      <c r="Z242" s="5"/>
      <c r="AA242" s="5"/>
      <c r="AB242" s="5"/>
      <c r="AC242" s="5"/>
      <c r="AD242" s="5"/>
      <c r="AE242" s="5"/>
      <c r="AF242" s="5"/>
      <c r="AG242" s="9"/>
      <c r="AH242" s="9"/>
      <c r="AI242" s="9"/>
      <c r="AJ242" s="5"/>
      <c r="AK242" s="5"/>
      <c r="AL242" s="5"/>
      <c r="AM242" s="5"/>
      <c r="AN242" s="5"/>
      <c r="AO242" s="5"/>
      <c r="AP242" s="5"/>
      <c r="AQ242" s="5"/>
      <c r="AR242" s="9"/>
    </row>
    <row r="243" spans="16:44" ht="15.75" customHeight="1" x14ac:dyDescent="0.3">
      <c r="P243" s="9"/>
      <c r="Y243" s="5"/>
      <c r="Z243" s="5"/>
      <c r="AA243" s="5"/>
      <c r="AB243" s="5"/>
      <c r="AC243" s="5"/>
      <c r="AD243" s="5"/>
      <c r="AE243" s="5"/>
      <c r="AF243" s="5"/>
      <c r="AG243" s="9"/>
      <c r="AH243" s="9"/>
      <c r="AI243" s="9"/>
      <c r="AJ243" s="5"/>
      <c r="AK243" s="5"/>
      <c r="AL243" s="5"/>
      <c r="AM243" s="5"/>
      <c r="AN243" s="5"/>
      <c r="AO243" s="5"/>
      <c r="AP243" s="5"/>
      <c r="AQ243" s="5"/>
      <c r="AR243" s="9"/>
    </row>
    <row r="244" spans="16:44" ht="15.75" customHeight="1" x14ac:dyDescent="0.3">
      <c r="P244" s="9"/>
      <c r="Y244" s="5"/>
      <c r="Z244" s="5"/>
      <c r="AA244" s="5"/>
      <c r="AB244" s="5"/>
      <c r="AC244" s="5"/>
      <c r="AD244" s="5"/>
      <c r="AE244" s="5"/>
      <c r="AF244" s="5"/>
      <c r="AG244" s="9"/>
      <c r="AH244" s="9"/>
      <c r="AI244" s="9"/>
      <c r="AJ244" s="5"/>
      <c r="AK244" s="5"/>
      <c r="AL244" s="5"/>
      <c r="AM244" s="5"/>
      <c r="AN244" s="5"/>
      <c r="AO244" s="5"/>
      <c r="AP244" s="5"/>
      <c r="AQ244" s="5"/>
      <c r="AR244" s="9"/>
    </row>
    <row r="245" spans="16:44" ht="15.75" customHeight="1" x14ac:dyDescent="0.3">
      <c r="P245" s="9"/>
      <c r="Y245" s="5"/>
      <c r="Z245" s="5"/>
      <c r="AA245" s="5"/>
      <c r="AB245" s="5"/>
      <c r="AC245" s="5"/>
      <c r="AD245" s="5"/>
      <c r="AE245" s="5"/>
      <c r="AF245" s="5"/>
      <c r="AG245" s="9"/>
      <c r="AH245" s="9"/>
      <c r="AI245" s="9"/>
      <c r="AJ245" s="5"/>
      <c r="AK245" s="5"/>
      <c r="AL245" s="5"/>
      <c r="AM245" s="5"/>
      <c r="AN245" s="5"/>
      <c r="AO245" s="5"/>
      <c r="AP245" s="5"/>
      <c r="AQ245" s="5"/>
      <c r="AR245" s="9"/>
    </row>
    <row r="246" spans="16:44" ht="15.75" customHeight="1" x14ac:dyDescent="0.3">
      <c r="P246" s="9"/>
      <c r="Y246" s="5"/>
      <c r="Z246" s="5"/>
      <c r="AA246" s="5"/>
      <c r="AB246" s="5"/>
      <c r="AC246" s="5"/>
      <c r="AD246" s="5"/>
      <c r="AE246" s="5"/>
      <c r="AF246" s="5"/>
      <c r="AG246" s="9"/>
      <c r="AH246" s="9"/>
      <c r="AI246" s="9"/>
      <c r="AJ246" s="5"/>
      <c r="AK246" s="5"/>
      <c r="AL246" s="5"/>
      <c r="AM246" s="5"/>
      <c r="AN246" s="5"/>
      <c r="AO246" s="5"/>
      <c r="AP246" s="5"/>
      <c r="AQ246" s="5"/>
      <c r="AR246" s="9"/>
    </row>
    <row r="247" spans="16:44" ht="15.75" customHeight="1" x14ac:dyDescent="0.3">
      <c r="P247" s="9"/>
      <c r="Y247" s="5"/>
      <c r="Z247" s="5"/>
      <c r="AA247" s="5"/>
      <c r="AB247" s="5"/>
      <c r="AC247" s="5"/>
      <c r="AD247" s="5"/>
      <c r="AE247" s="5"/>
      <c r="AF247" s="5"/>
      <c r="AG247" s="9"/>
      <c r="AH247" s="9"/>
      <c r="AI247" s="9"/>
      <c r="AJ247" s="5"/>
      <c r="AK247" s="5"/>
      <c r="AL247" s="5"/>
      <c r="AM247" s="5"/>
      <c r="AN247" s="5"/>
      <c r="AO247" s="5"/>
      <c r="AP247" s="5"/>
      <c r="AQ247" s="5"/>
      <c r="AR247" s="9"/>
    </row>
    <row r="248" spans="16:44" ht="15.75" customHeight="1" x14ac:dyDescent="0.3">
      <c r="P248" s="9"/>
      <c r="Y248" s="5"/>
      <c r="Z248" s="5"/>
      <c r="AA248" s="5"/>
      <c r="AB248" s="5"/>
      <c r="AC248" s="5"/>
      <c r="AD248" s="5"/>
      <c r="AE248" s="5"/>
      <c r="AF248" s="5"/>
      <c r="AG248" s="9"/>
      <c r="AH248" s="9"/>
      <c r="AI248" s="9"/>
      <c r="AJ248" s="5"/>
      <c r="AK248" s="5"/>
      <c r="AL248" s="5"/>
      <c r="AM248" s="5"/>
      <c r="AN248" s="5"/>
      <c r="AO248" s="5"/>
      <c r="AP248" s="5"/>
      <c r="AQ248" s="5"/>
      <c r="AR248" s="9"/>
    </row>
    <row r="249" spans="16:44" ht="15.75" customHeight="1" x14ac:dyDescent="0.3">
      <c r="P249" s="9"/>
      <c r="Y249" s="5"/>
      <c r="Z249" s="5"/>
      <c r="AA249" s="5"/>
      <c r="AB249" s="5"/>
      <c r="AC249" s="5"/>
      <c r="AD249" s="5"/>
      <c r="AE249" s="5"/>
      <c r="AF249" s="5"/>
      <c r="AG249" s="9"/>
      <c r="AH249" s="9"/>
      <c r="AI249" s="9"/>
      <c r="AJ249" s="5"/>
      <c r="AK249" s="5"/>
      <c r="AL249" s="5"/>
      <c r="AM249" s="5"/>
      <c r="AN249" s="5"/>
      <c r="AO249" s="5"/>
      <c r="AP249" s="5"/>
      <c r="AQ249" s="5"/>
      <c r="AR249" s="9"/>
    </row>
    <row r="250" spans="16:44" ht="15.75" customHeight="1" x14ac:dyDescent="0.3">
      <c r="P250" s="9"/>
      <c r="Y250" s="5"/>
      <c r="Z250" s="5"/>
      <c r="AA250" s="5"/>
      <c r="AB250" s="5"/>
      <c r="AC250" s="5"/>
      <c r="AD250" s="5"/>
      <c r="AE250" s="5"/>
      <c r="AF250" s="5"/>
      <c r="AG250" s="9"/>
      <c r="AH250" s="9"/>
      <c r="AI250" s="9"/>
      <c r="AJ250" s="5"/>
      <c r="AK250" s="5"/>
      <c r="AL250" s="5"/>
      <c r="AM250" s="5"/>
      <c r="AN250" s="5"/>
      <c r="AO250" s="5"/>
      <c r="AP250" s="5"/>
      <c r="AQ250" s="5"/>
      <c r="AR250" s="9"/>
    </row>
    <row r="251" spans="16:44" ht="15.75" customHeight="1" x14ac:dyDescent="0.3">
      <c r="P251" s="9"/>
      <c r="Y251" s="5"/>
      <c r="Z251" s="5"/>
      <c r="AA251" s="5"/>
      <c r="AB251" s="5"/>
      <c r="AC251" s="5"/>
      <c r="AD251" s="5"/>
      <c r="AE251" s="5"/>
      <c r="AF251" s="5"/>
      <c r="AG251" s="9"/>
      <c r="AH251" s="9"/>
      <c r="AI251" s="9"/>
      <c r="AJ251" s="5"/>
      <c r="AK251" s="5"/>
      <c r="AL251" s="5"/>
      <c r="AM251" s="5"/>
      <c r="AN251" s="5"/>
      <c r="AO251" s="5"/>
      <c r="AP251" s="5"/>
      <c r="AQ251" s="5"/>
      <c r="AR251" s="9"/>
    </row>
    <row r="252" spans="16:44" ht="15.75" customHeight="1" x14ac:dyDescent="0.3">
      <c r="P252" s="9"/>
      <c r="Y252" s="5"/>
      <c r="Z252" s="5"/>
      <c r="AA252" s="5"/>
      <c r="AB252" s="5"/>
      <c r="AC252" s="5"/>
      <c r="AD252" s="5"/>
      <c r="AE252" s="5"/>
      <c r="AF252" s="5"/>
      <c r="AG252" s="9"/>
      <c r="AH252" s="9"/>
      <c r="AI252" s="9"/>
      <c r="AJ252" s="5"/>
      <c r="AK252" s="5"/>
      <c r="AL252" s="5"/>
      <c r="AM252" s="5"/>
      <c r="AN252" s="5"/>
      <c r="AO252" s="5"/>
      <c r="AP252" s="5"/>
      <c r="AQ252" s="5"/>
      <c r="AR252" s="9"/>
    </row>
    <row r="253" spans="16:44" ht="15.75" customHeight="1" x14ac:dyDescent="0.3">
      <c r="P253" s="9"/>
      <c r="Y253" s="5"/>
      <c r="Z253" s="5"/>
      <c r="AA253" s="5"/>
      <c r="AB253" s="5"/>
      <c r="AC253" s="5"/>
      <c r="AD253" s="5"/>
      <c r="AE253" s="5"/>
      <c r="AF253" s="5"/>
      <c r="AG253" s="9"/>
      <c r="AH253" s="9"/>
      <c r="AI253" s="9"/>
      <c r="AJ253" s="5"/>
      <c r="AK253" s="5"/>
      <c r="AL253" s="5"/>
      <c r="AM253" s="5"/>
      <c r="AN253" s="5"/>
      <c r="AO253" s="5"/>
      <c r="AP253" s="5"/>
      <c r="AQ253" s="5"/>
      <c r="AR253" s="9"/>
    </row>
    <row r="254" spans="16:44" ht="15.75" customHeight="1" x14ac:dyDescent="0.3">
      <c r="P254" s="9"/>
      <c r="Y254" s="5"/>
      <c r="Z254" s="5"/>
      <c r="AA254" s="5"/>
      <c r="AB254" s="5"/>
      <c r="AC254" s="5"/>
      <c r="AD254" s="5"/>
      <c r="AE254" s="5"/>
      <c r="AF254" s="5"/>
      <c r="AG254" s="9"/>
      <c r="AH254" s="9"/>
      <c r="AI254" s="9"/>
      <c r="AJ254" s="5"/>
      <c r="AK254" s="5"/>
      <c r="AL254" s="5"/>
      <c r="AM254" s="5"/>
      <c r="AN254" s="5"/>
      <c r="AO254" s="5"/>
      <c r="AP254" s="5"/>
      <c r="AQ254" s="5"/>
      <c r="AR254" s="9"/>
    </row>
    <row r="255" spans="16:44" ht="15.75" customHeight="1" x14ac:dyDescent="0.3">
      <c r="P255" s="9"/>
      <c r="Y255" s="5"/>
      <c r="Z255" s="5"/>
      <c r="AA255" s="5"/>
      <c r="AB255" s="5"/>
      <c r="AC255" s="5"/>
      <c r="AD255" s="5"/>
      <c r="AE255" s="5"/>
      <c r="AF255" s="5"/>
      <c r="AG255" s="9"/>
      <c r="AH255" s="9"/>
      <c r="AI255" s="9"/>
      <c r="AJ255" s="5"/>
      <c r="AK255" s="5"/>
      <c r="AL255" s="5"/>
      <c r="AM255" s="5"/>
      <c r="AN255" s="5"/>
      <c r="AO255" s="5"/>
      <c r="AP255" s="5"/>
      <c r="AQ255" s="5"/>
      <c r="AR255" s="9"/>
    </row>
    <row r="256" spans="16:44" ht="15.75" customHeight="1" x14ac:dyDescent="0.3">
      <c r="P256" s="9"/>
      <c r="Y256" s="5"/>
      <c r="Z256" s="5"/>
      <c r="AA256" s="5"/>
      <c r="AB256" s="5"/>
      <c r="AC256" s="5"/>
      <c r="AD256" s="5"/>
      <c r="AE256" s="5"/>
      <c r="AF256" s="5"/>
      <c r="AG256" s="9"/>
      <c r="AH256" s="9"/>
      <c r="AI256" s="9"/>
      <c r="AJ256" s="5"/>
      <c r="AK256" s="5"/>
      <c r="AL256" s="5"/>
      <c r="AM256" s="5"/>
      <c r="AN256" s="5"/>
      <c r="AO256" s="5"/>
      <c r="AP256" s="5"/>
      <c r="AQ256" s="5"/>
      <c r="AR256" s="9"/>
    </row>
    <row r="257" spans="16:44" ht="15.75" customHeight="1" x14ac:dyDescent="0.3">
      <c r="P257" s="9"/>
      <c r="Y257" s="5"/>
      <c r="Z257" s="5"/>
      <c r="AA257" s="5"/>
      <c r="AB257" s="5"/>
      <c r="AC257" s="5"/>
      <c r="AD257" s="5"/>
      <c r="AE257" s="5"/>
      <c r="AF257" s="5"/>
      <c r="AG257" s="9"/>
      <c r="AH257" s="9"/>
      <c r="AI257" s="9"/>
      <c r="AJ257" s="5"/>
      <c r="AK257" s="5"/>
      <c r="AL257" s="5"/>
      <c r="AM257" s="5"/>
      <c r="AN257" s="5"/>
      <c r="AO257" s="5"/>
      <c r="AP257" s="5"/>
      <c r="AQ257" s="5"/>
      <c r="AR257" s="9"/>
    </row>
    <row r="258" spans="16:44" ht="15.75" customHeight="1" x14ac:dyDescent="0.3">
      <c r="P258" s="9"/>
      <c r="Y258" s="5"/>
      <c r="Z258" s="5"/>
      <c r="AA258" s="5"/>
      <c r="AB258" s="5"/>
      <c r="AC258" s="5"/>
      <c r="AD258" s="5"/>
      <c r="AE258" s="5"/>
      <c r="AF258" s="5"/>
      <c r="AG258" s="9"/>
      <c r="AH258" s="9"/>
      <c r="AI258" s="9"/>
      <c r="AJ258" s="5"/>
      <c r="AK258" s="5"/>
      <c r="AL258" s="5"/>
      <c r="AM258" s="5"/>
      <c r="AN258" s="5"/>
      <c r="AO258" s="5"/>
      <c r="AP258" s="5"/>
      <c r="AQ258" s="5"/>
      <c r="AR258" s="9"/>
    </row>
    <row r="259" spans="16:44" ht="15.75" customHeight="1" x14ac:dyDescent="0.3">
      <c r="P259" s="9"/>
      <c r="Y259" s="5"/>
      <c r="Z259" s="5"/>
      <c r="AA259" s="5"/>
      <c r="AB259" s="5"/>
      <c r="AC259" s="5"/>
      <c r="AD259" s="5"/>
      <c r="AE259" s="5"/>
      <c r="AF259" s="5"/>
      <c r="AG259" s="9"/>
      <c r="AH259" s="9"/>
      <c r="AI259" s="9"/>
      <c r="AJ259" s="5"/>
      <c r="AK259" s="5"/>
      <c r="AL259" s="5"/>
      <c r="AM259" s="5"/>
      <c r="AN259" s="5"/>
      <c r="AO259" s="5"/>
      <c r="AP259" s="5"/>
      <c r="AQ259" s="5"/>
      <c r="AR259" s="9"/>
    </row>
    <row r="260" spans="16:44" ht="15.75" customHeight="1" x14ac:dyDescent="0.3">
      <c r="P260" s="9"/>
      <c r="Y260" s="5"/>
      <c r="Z260" s="5"/>
      <c r="AA260" s="5"/>
      <c r="AB260" s="5"/>
      <c r="AC260" s="5"/>
      <c r="AD260" s="5"/>
      <c r="AE260" s="5"/>
      <c r="AF260" s="5"/>
      <c r="AG260" s="9"/>
      <c r="AH260" s="9"/>
      <c r="AI260" s="9"/>
      <c r="AJ260" s="5"/>
      <c r="AK260" s="5"/>
      <c r="AL260" s="5"/>
      <c r="AM260" s="5"/>
      <c r="AN260" s="5"/>
      <c r="AO260" s="5"/>
      <c r="AP260" s="5"/>
      <c r="AQ260" s="5"/>
      <c r="AR260" s="9"/>
    </row>
    <row r="261" spans="16:44" ht="15.75" customHeight="1" x14ac:dyDescent="0.3">
      <c r="P261" s="9"/>
      <c r="Y261" s="5"/>
      <c r="Z261" s="5"/>
      <c r="AA261" s="5"/>
      <c r="AB261" s="5"/>
      <c r="AC261" s="5"/>
      <c r="AD261" s="5"/>
      <c r="AE261" s="5"/>
      <c r="AF261" s="5"/>
      <c r="AG261" s="9"/>
      <c r="AH261" s="9"/>
      <c r="AI261" s="9"/>
      <c r="AJ261" s="5"/>
      <c r="AK261" s="5"/>
      <c r="AL261" s="5"/>
      <c r="AM261" s="5"/>
      <c r="AN261" s="5"/>
      <c r="AO261" s="5"/>
      <c r="AP261" s="5"/>
      <c r="AQ261" s="5"/>
      <c r="AR261" s="9"/>
    </row>
    <row r="262" spans="16:44" ht="15.75" customHeight="1" x14ac:dyDescent="0.3">
      <c r="P262" s="9"/>
      <c r="Y262" s="5"/>
      <c r="Z262" s="5"/>
      <c r="AA262" s="5"/>
      <c r="AB262" s="5"/>
      <c r="AC262" s="5"/>
      <c r="AD262" s="5"/>
      <c r="AE262" s="5"/>
      <c r="AF262" s="5"/>
      <c r="AG262" s="9"/>
      <c r="AH262" s="9"/>
      <c r="AI262" s="9"/>
      <c r="AJ262" s="5"/>
      <c r="AK262" s="5"/>
      <c r="AL262" s="5"/>
      <c r="AM262" s="5"/>
      <c r="AN262" s="5"/>
      <c r="AO262" s="5"/>
      <c r="AP262" s="5"/>
      <c r="AQ262" s="5"/>
      <c r="AR262" s="9"/>
    </row>
    <row r="263" spans="16:44" ht="15.75" customHeight="1" x14ac:dyDescent="0.3">
      <c r="P263" s="9"/>
      <c r="Y263" s="5"/>
      <c r="Z263" s="5"/>
      <c r="AA263" s="5"/>
      <c r="AB263" s="5"/>
      <c r="AC263" s="5"/>
      <c r="AD263" s="5"/>
      <c r="AE263" s="5"/>
      <c r="AF263" s="5"/>
      <c r="AG263" s="9"/>
      <c r="AH263" s="9"/>
      <c r="AI263" s="9"/>
      <c r="AJ263" s="5"/>
      <c r="AK263" s="5"/>
      <c r="AL263" s="5"/>
      <c r="AM263" s="5"/>
      <c r="AN263" s="5"/>
      <c r="AO263" s="5"/>
      <c r="AP263" s="5"/>
      <c r="AQ263" s="5"/>
      <c r="AR263" s="9"/>
    </row>
    <row r="264" spans="16:44" ht="15.75" customHeight="1" x14ac:dyDescent="0.3">
      <c r="P264" s="9"/>
      <c r="Y264" s="5"/>
      <c r="Z264" s="5"/>
      <c r="AA264" s="5"/>
      <c r="AB264" s="5"/>
      <c r="AC264" s="5"/>
      <c r="AD264" s="5"/>
      <c r="AE264" s="5"/>
      <c r="AF264" s="5"/>
      <c r="AG264" s="9"/>
      <c r="AH264" s="9"/>
      <c r="AI264" s="9"/>
      <c r="AJ264" s="5"/>
      <c r="AK264" s="5"/>
      <c r="AL264" s="5"/>
      <c r="AM264" s="5"/>
      <c r="AN264" s="5"/>
      <c r="AO264" s="5"/>
      <c r="AP264" s="5"/>
      <c r="AQ264" s="5"/>
      <c r="AR264" s="9"/>
    </row>
    <row r="265" spans="16:44" ht="15.75" customHeight="1" x14ac:dyDescent="0.3">
      <c r="P265" s="9"/>
      <c r="Y265" s="5"/>
      <c r="Z265" s="5"/>
      <c r="AA265" s="5"/>
      <c r="AB265" s="5"/>
      <c r="AC265" s="5"/>
      <c r="AD265" s="5"/>
      <c r="AE265" s="5"/>
      <c r="AF265" s="5"/>
      <c r="AG265" s="9"/>
      <c r="AH265" s="9"/>
      <c r="AI265" s="9"/>
      <c r="AJ265" s="5"/>
      <c r="AK265" s="5"/>
      <c r="AL265" s="5"/>
      <c r="AM265" s="5"/>
      <c r="AN265" s="5"/>
      <c r="AO265" s="5"/>
      <c r="AP265" s="5"/>
      <c r="AQ265" s="5"/>
      <c r="AR265" s="9"/>
    </row>
    <row r="266" spans="16:44" ht="15.75" customHeight="1" x14ac:dyDescent="0.3">
      <c r="P266" s="9"/>
      <c r="Y266" s="5"/>
      <c r="Z266" s="5"/>
      <c r="AA266" s="5"/>
      <c r="AB266" s="5"/>
      <c r="AC266" s="5"/>
      <c r="AD266" s="5"/>
      <c r="AE266" s="5"/>
      <c r="AF266" s="5"/>
      <c r="AG266" s="9"/>
      <c r="AH266" s="9"/>
      <c r="AI266" s="9"/>
      <c r="AJ266" s="5"/>
      <c r="AK266" s="5"/>
      <c r="AL266" s="5"/>
      <c r="AM266" s="5"/>
      <c r="AN266" s="5"/>
      <c r="AO266" s="5"/>
      <c r="AP266" s="5"/>
      <c r="AQ266" s="5"/>
      <c r="AR266" s="9"/>
    </row>
    <row r="267" spans="16:44" ht="15.75" customHeight="1" x14ac:dyDescent="0.3">
      <c r="P267" s="9"/>
      <c r="Y267" s="5"/>
      <c r="Z267" s="5"/>
      <c r="AA267" s="5"/>
      <c r="AB267" s="5"/>
      <c r="AC267" s="5"/>
      <c r="AD267" s="5"/>
      <c r="AE267" s="5"/>
      <c r="AF267" s="5"/>
      <c r="AG267" s="9"/>
      <c r="AH267" s="9"/>
      <c r="AI267" s="9"/>
      <c r="AJ267" s="5"/>
      <c r="AK267" s="5"/>
      <c r="AL267" s="5"/>
      <c r="AM267" s="5"/>
      <c r="AN267" s="5"/>
      <c r="AO267" s="5"/>
      <c r="AP267" s="5"/>
      <c r="AQ267" s="5"/>
      <c r="AR267" s="9"/>
    </row>
    <row r="268" spans="16:44" ht="15.75" customHeight="1" x14ac:dyDescent="0.3">
      <c r="P268" s="9"/>
      <c r="Y268" s="5"/>
      <c r="Z268" s="5"/>
      <c r="AA268" s="5"/>
      <c r="AB268" s="5"/>
      <c r="AC268" s="5"/>
      <c r="AD268" s="5"/>
      <c r="AE268" s="5"/>
      <c r="AF268" s="5"/>
      <c r="AG268" s="9"/>
      <c r="AH268" s="9"/>
      <c r="AI268" s="9"/>
      <c r="AJ268" s="5"/>
      <c r="AK268" s="5"/>
      <c r="AL268" s="5"/>
      <c r="AM268" s="5"/>
      <c r="AN268" s="5"/>
      <c r="AO268" s="5"/>
      <c r="AP268" s="5"/>
      <c r="AQ268" s="5"/>
      <c r="AR268" s="9"/>
    </row>
    <row r="269" spans="16:44" ht="15.75" customHeight="1" x14ac:dyDescent="0.3">
      <c r="P269" s="9"/>
      <c r="Y269" s="5"/>
      <c r="Z269" s="5"/>
      <c r="AA269" s="5"/>
      <c r="AB269" s="5"/>
      <c r="AC269" s="5"/>
      <c r="AD269" s="5"/>
      <c r="AE269" s="5"/>
      <c r="AF269" s="5"/>
      <c r="AG269" s="9"/>
      <c r="AH269" s="9"/>
      <c r="AI269" s="9"/>
      <c r="AJ269" s="5"/>
      <c r="AK269" s="5"/>
      <c r="AL269" s="5"/>
      <c r="AM269" s="5"/>
      <c r="AN269" s="5"/>
      <c r="AO269" s="5"/>
      <c r="AP269" s="5"/>
      <c r="AQ269" s="5"/>
      <c r="AR269" s="9"/>
    </row>
    <row r="270" spans="16:44" ht="15.75" customHeight="1" x14ac:dyDescent="0.3">
      <c r="P270" s="9"/>
      <c r="Y270" s="5"/>
      <c r="Z270" s="5"/>
      <c r="AA270" s="5"/>
      <c r="AB270" s="5"/>
      <c r="AC270" s="5"/>
      <c r="AD270" s="5"/>
      <c r="AE270" s="5"/>
      <c r="AF270" s="5"/>
      <c r="AG270" s="9"/>
      <c r="AH270" s="9"/>
      <c r="AI270" s="9"/>
      <c r="AJ270" s="5"/>
      <c r="AK270" s="5"/>
      <c r="AL270" s="5"/>
      <c r="AM270" s="5"/>
      <c r="AN270" s="5"/>
      <c r="AO270" s="5"/>
      <c r="AP270" s="5"/>
      <c r="AQ270" s="5"/>
      <c r="AR270" s="9"/>
    </row>
    <row r="271" spans="16:44" ht="15.75" customHeight="1" x14ac:dyDescent="0.3">
      <c r="P271" s="9"/>
      <c r="Y271" s="5"/>
      <c r="Z271" s="5"/>
      <c r="AA271" s="5"/>
      <c r="AB271" s="5"/>
      <c r="AC271" s="5"/>
      <c r="AD271" s="5"/>
      <c r="AE271" s="5"/>
      <c r="AF271" s="5"/>
      <c r="AG271" s="9"/>
      <c r="AH271" s="9"/>
      <c r="AI271" s="9"/>
      <c r="AJ271" s="5"/>
      <c r="AK271" s="5"/>
      <c r="AL271" s="5"/>
      <c r="AM271" s="5"/>
      <c r="AN271" s="5"/>
      <c r="AO271" s="5"/>
      <c r="AP271" s="5"/>
      <c r="AQ271" s="5"/>
      <c r="AR271" s="9"/>
    </row>
    <row r="272" spans="16:44" ht="15.75" customHeight="1" x14ac:dyDescent="0.3">
      <c r="P272" s="9"/>
      <c r="Y272" s="5"/>
      <c r="Z272" s="5"/>
      <c r="AA272" s="5"/>
      <c r="AB272" s="5"/>
      <c r="AC272" s="5"/>
      <c r="AD272" s="5"/>
      <c r="AE272" s="5"/>
      <c r="AF272" s="5"/>
      <c r="AG272" s="9"/>
      <c r="AH272" s="9"/>
      <c r="AI272" s="9"/>
      <c r="AJ272" s="5"/>
      <c r="AK272" s="5"/>
      <c r="AL272" s="5"/>
      <c r="AM272" s="5"/>
      <c r="AN272" s="5"/>
      <c r="AO272" s="5"/>
      <c r="AP272" s="5"/>
      <c r="AQ272" s="5"/>
      <c r="AR272" s="9"/>
    </row>
    <row r="273" spans="16:44" ht="15.75" customHeight="1" x14ac:dyDescent="0.3">
      <c r="P273" s="9"/>
      <c r="Y273" s="5"/>
      <c r="Z273" s="5"/>
      <c r="AA273" s="5"/>
      <c r="AB273" s="5"/>
      <c r="AC273" s="5"/>
      <c r="AD273" s="5"/>
      <c r="AE273" s="5"/>
      <c r="AF273" s="5"/>
      <c r="AG273" s="9"/>
      <c r="AH273" s="9"/>
      <c r="AI273" s="9"/>
      <c r="AJ273" s="5"/>
      <c r="AK273" s="5"/>
      <c r="AL273" s="5"/>
      <c r="AM273" s="5"/>
      <c r="AN273" s="5"/>
      <c r="AO273" s="5"/>
      <c r="AP273" s="5"/>
      <c r="AQ273" s="5"/>
      <c r="AR273" s="9"/>
    </row>
    <row r="274" spans="16:44" ht="15.75" customHeight="1" x14ac:dyDescent="0.3">
      <c r="P274" s="9"/>
      <c r="Y274" s="5"/>
      <c r="Z274" s="5"/>
      <c r="AA274" s="5"/>
      <c r="AB274" s="5"/>
      <c r="AC274" s="5"/>
      <c r="AD274" s="5"/>
      <c r="AE274" s="5"/>
      <c r="AF274" s="5"/>
      <c r="AG274" s="9"/>
      <c r="AH274" s="9"/>
      <c r="AI274" s="9"/>
      <c r="AJ274" s="5"/>
      <c r="AK274" s="5"/>
      <c r="AL274" s="5"/>
      <c r="AM274" s="5"/>
      <c r="AN274" s="5"/>
      <c r="AO274" s="5"/>
      <c r="AP274" s="5"/>
      <c r="AQ274" s="5"/>
      <c r="AR274" s="9"/>
    </row>
    <row r="275" spans="16:44" ht="15.75" customHeight="1" x14ac:dyDescent="0.3">
      <c r="P275" s="9"/>
      <c r="Y275" s="5"/>
      <c r="Z275" s="5"/>
      <c r="AA275" s="5"/>
      <c r="AB275" s="5"/>
      <c r="AC275" s="5"/>
      <c r="AD275" s="5"/>
      <c r="AE275" s="5"/>
      <c r="AF275" s="5"/>
      <c r="AG275" s="9"/>
      <c r="AH275" s="9"/>
      <c r="AI275" s="9"/>
      <c r="AJ275" s="5"/>
      <c r="AK275" s="5"/>
      <c r="AL275" s="5"/>
      <c r="AM275" s="5"/>
      <c r="AN275" s="5"/>
      <c r="AO275" s="5"/>
      <c r="AP275" s="5"/>
      <c r="AQ275" s="5"/>
      <c r="AR275" s="9"/>
    </row>
    <row r="276" spans="16:44" ht="15.75" customHeight="1" x14ac:dyDescent="0.3">
      <c r="P276" s="9"/>
      <c r="Y276" s="5"/>
      <c r="Z276" s="5"/>
      <c r="AA276" s="5"/>
      <c r="AB276" s="5"/>
      <c r="AC276" s="5"/>
      <c r="AD276" s="5"/>
      <c r="AE276" s="5"/>
      <c r="AF276" s="5"/>
      <c r="AG276" s="9"/>
      <c r="AH276" s="9"/>
      <c r="AI276" s="9"/>
      <c r="AJ276" s="5"/>
      <c r="AK276" s="5"/>
      <c r="AL276" s="5"/>
      <c r="AM276" s="5"/>
      <c r="AN276" s="5"/>
      <c r="AO276" s="5"/>
      <c r="AP276" s="5"/>
      <c r="AQ276" s="5"/>
      <c r="AR276" s="9"/>
    </row>
    <row r="277" spans="16:44" ht="15.75" customHeight="1" x14ac:dyDescent="0.3">
      <c r="P277" s="9"/>
      <c r="Y277" s="5"/>
      <c r="Z277" s="5"/>
      <c r="AA277" s="5"/>
      <c r="AB277" s="5"/>
      <c r="AC277" s="5"/>
      <c r="AD277" s="5"/>
      <c r="AE277" s="5"/>
      <c r="AF277" s="5"/>
      <c r="AG277" s="9"/>
      <c r="AH277" s="9"/>
      <c r="AI277" s="9"/>
      <c r="AJ277" s="5"/>
      <c r="AK277" s="5"/>
      <c r="AL277" s="5"/>
      <c r="AM277" s="5"/>
      <c r="AN277" s="5"/>
      <c r="AO277" s="5"/>
      <c r="AP277" s="5"/>
      <c r="AQ277" s="5"/>
      <c r="AR277" s="9"/>
    </row>
    <row r="278" spans="16:44" ht="15.75" customHeight="1" x14ac:dyDescent="0.3">
      <c r="P278" s="9"/>
      <c r="Y278" s="5"/>
      <c r="Z278" s="5"/>
      <c r="AA278" s="5"/>
      <c r="AB278" s="5"/>
      <c r="AC278" s="5"/>
      <c r="AD278" s="5"/>
      <c r="AE278" s="5"/>
      <c r="AF278" s="5"/>
      <c r="AG278" s="9"/>
      <c r="AH278" s="9"/>
      <c r="AI278" s="9"/>
      <c r="AJ278" s="5"/>
      <c r="AK278" s="5"/>
      <c r="AL278" s="5"/>
      <c r="AM278" s="5"/>
      <c r="AN278" s="5"/>
      <c r="AO278" s="5"/>
      <c r="AP278" s="5"/>
      <c r="AQ278" s="5"/>
      <c r="AR278" s="9"/>
    </row>
    <row r="279" spans="16:44" ht="15.75" customHeight="1" x14ac:dyDescent="0.3">
      <c r="P279" s="9"/>
      <c r="Y279" s="5"/>
      <c r="Z279" s="5"/>
      <c r="AA279" s="5"/>
      <c r="AB279" s="5"/>
      <c r="AC279" s="5"/>
      <c r="AD279" s="5"/>
      <c r="AE279" s="5"/>
      <c r="AF279" s="5"/>
      <c r="AG279" s="9"/>
      <c r="AH279" s="9"/>
      <c r="AI279" s="9"/>
      <c r="AJ279" s="5"/>
      <c r="AK279" s="5"/>
      <c r="AL279" s="5"/>
      <c r="AM279" s="5"/>
      <c r="AN279" s="5"/>
      <c r="AO279" s="5"/>
      <c r="AP279" s="5"/>
      <c r="AQ279" s="5"/>
      <c r="AR279" s="9"/>
    </row>
    <row r="280" spans="16:44" ht="15.75" customHeight="1" x14ac:dyDescent="0.3">
      <c r="P280" s="9"/>
      <c r="Y280" s="5"/>
      <c r="Z280" s="5"/>
      <c r="AA280" s="5"/>
      <c r="AB280" s="5"/>
      <c r="AC280" s="5"/>
      <c r="AD280" s="5"/>
      <c r="AE280" s="5"/>
      <c r="AF280" s="5"/>
      <c r="AG280" s="9"/>
      <c r="AH280" s="9"/>
      <c r="AI280" s="9"/>
      <c r="AJ280" s="5"/>
      <c r="AK280" s="5"/>
      <c r="AL280" s="5"/>
      <c r="AM280" s="5"/>
      <c r="AN280" s="5"/>
      <c r="AO280" s="5"/>
      <c r="AP280" s="5"/>
      <c r="AQ280" s="5"/>
      <c r="AR280" s="9"/>
    </row>
    <row r="281" spans="16:44" ht="15.75" customHeight="1" x14ac:dyDescent="0.3">
      <c r="P281" s="9"/>
      <c r="Y281" s="5"/>
      <c r="Z281" s="5"/>
      <c r="AA281" s="5"/>
      <c r="AB281" s="5"/>
      <c r="AC281" s="5"/>
      <c r="AD281" s="5"/>
      <c r="AE281" s="5"/>
      <c r="AF281" s="5"/>
      <c r="AG281" s="9"/>
      <c r="AH281" s="9"/>
      <c r="AI281" s="9"/>
      <c r="AJ281" s="5"/>
      <c r="AK281" s="5"/>
      <c r="AL281" s="5"/>
      <c r="AM281" s="5"/>
      <c r="AN281" s="5"/>
      <c r="AO281" s="5"/>
      <c r="AP281" s="5"/>
      <c r="AQ281" s="5"/>
      <c r="AR281" s="9"/>
    </row>
    <row r="282" spans="16:44" ht="15.75" customHeight="1" x14ac:dyDescent="0.3">
      <c r="P282" s="9"/>
      <c r="Y282" s="5"/>
      <c r="Z282" s="5"/>
      <c r="AA282" s="5"/>
      <c r="AB282" s="5"/>
      <c r="AC282" s="5"/>
      <c r="AD282" s="5"/>
      <c r="AE282" s="5"/>
      <c r="AF282" s="5"/>
      <c r="AG282" s="9"/>
      <c r="AH282" s="9"/>
      <c r="AI282" s="9"/>
      <c r="AJ282" s="5"/>
      <c r="AK282" s="5"/>
      <c r="AL282" s="5"/>
      <c r="AM282" s="5"/>
      <c r="AN282" s="5"/>
      <c r="AO282" s="5"/>
      <c r="AP282" s="5"/>
      <c r="AQ282" s="5"/>
      <c r="AR282" s="9"/>
    </row>
    <row r="283" spans="16:44" ht="15.75" customHeight="1" x14ac:dyDescent="0.3">
      <c r="P283" s="9"/>
      <c r="Y283" s="5"/>
      <c r="Z283" s="5"/>
      <c r="AA283" s="5"/>
      <c r="AB283" s="5"/>
      <c r="AC283" s="5"/>
      <c r="AD283" s="5"/>
      <c r="AE283" s="5"/>
      <c r="AF283" s="5"/>
      <c r="AG283" s="9"/>
      <c r="AH283" s="9"/>
      <c r="AI283" s="9"/>
      <c r="AJ283" s="5"/>
      <c r="AK283" s="5"/>
      <c r="AL283" s="5"/>
      <c r="AM283" s="5"/>
      <c r="AN283" s="5"/>
      <c r="AO283" s="5"/>
      <c r="AP283" s="5"/>
      <c r="AQ283" s="5"/>
      <c r="AR283" s="9"/>
    </row>
    <row r="284" spans="16:44" ht="15.75" customHeight="1" x14ac:dyDescent="0.3">
      <c r="P284" s="9"/>
      <c r="Y284" s="5"/>
      <c r="Z284" s="5"/>
      <c r="AA284" s="5"/>
      <c r="AB284" s="5"/>
      <c r="AC284" s="5"/>
      <c r="AD284" s="5"/>
      <c r="AE284" s="5"/>
      <c r="AF284" s="5"/>
      <c r="AG284" s="9"/>
      <c r="AH284" s="9"/>
      <c r="AI284" s="9"/>
      <c r="AJ284" s="5"/>
      <c r="AK284" s="5"/>
      <c r="AL284" s="5"/>
      <c r="AM284" s="5"/>
      <c r="AN284" s="5"/>
      <c r="AO284" s="5"/>
      <c r="AP284" s="5"/>
      <c r="AQ284" s="5"/>
      <c r="AR284" s="9"/>
    </row>
    <row r="285" spans="16:44" ht="15.75" customHeight="1" x14ac:dyDescent="0.3">
      <c r="P285" s="9"/>
      <c r="Y285" s="5"/>
      <c r="Z285" s="5"/>
      <c r="AA285" s="5"/>
      <c r="AB285" s="5"/>
      <c r="AC285" s="5"/>
      <c r="AD285" s="5"/>
      <c r="AE285" s="5"/>
      <c r="AF285" s="5"/>
      <c r="AG285" s="9"/>
      <c r="AH285" s="9"/>
      <c r="AI285" s="9"/>
      <c r="AJ285" s="5"/>
      <c r="AK285" s="5"/>
      <c r="AL285" s="5"/>
      <c r="AM285" s="5"/>
      <c r="AN285" s="5"/>
      <c r="AO285" s="5"/>
      <c r="AP285" s="5"/>
      <c r="AQ285" s="5"/>
      <c r="AR285" s="9"/>
    </row>
    <row r="286" spans="16:44" ht="15.75" customHeight="1" x14ac:dyDescent="0.3">
      <c r="P286" s="9"/>
      <c r="Y286" s="5"/>
      <c r="Z286" s="5"/>
      <c r="AA286" s="5"/>
      <c r="AB286" s="5"/>
      <c r="AC286" s="5"/>
      <c r="AD286" s="5"/>
      <c r="AE286" s="5"/>
      <c r="AF286" s="5"/>
      <c r="AG286" s="9"/>
      <c r="AH286" s="9"/>
      <c r="AI286" s="9"/>
      <c r="AJ286" s="5"/>
      <c r="AK286" s="5"/>
      <c r="AL286" s="5"/>
      <c r="AM286" s="5"/>
      <c r="AN286" s="5"/>
      <c r="AO286" s="5"/>
      <c r="AP286" s="5"/>
      <c r="AQ286" s="5"/>
      <c r="AR286" s="9"/>
    </row>
    <row r="287" spans="16:44" ht="15.75" customHeight="1" x14ac:dyDescent="0.3">
      <c r="P287" s="9"/>
      <c r="Y287" s="5"/>
      <c r="Z287" s="5"/>
      <c r="AA287" s="5"/>
      <c r="AB287" s="5"/>
      <c r="AC287" s="5"/>
      <c r="AD287" s="5"/>
      <c r="AE287" s="5"/>
      <c r="AF287" s="5"/>
      <c r="AG287" s="9"/>
      <c r="AH287" s="9"/>
      <c r="AI287" s="9"/>
      <c r="AJ287" s="5"/>
      <c r="AK287" s="5"/>
      <c r="AL287" s="5"/>
      <c r="AM287" s="5"/>
      <c r="AN287" s="5"/>
      <c r="AO287" s="5"/>
      <c r="AP287" s="5"/>
      <c r="AQ287" s="5"/>
      <c r="AR287" s="9"/>
    </row>
    <row r="288" spans="16:44" ht="15.75" customHeight="1" x14ac:dyDescent="0.3">
      <c r="P288" s="9"/>
      <c r="Y288" s="5"/>
      <c r="Z288" s="5"/>
      <c r="AA288" s="5"/>
      <c r="AB288" s="5"/>
      <c r="AC288" s="5"/>
      <c r="AD288" s="5"/>
      <c r="AE288" s="5"/>
      <c r="AF288" s="5"/>
      <c r="AG288" s="9"/>
      <c r="AH288" s="9"/>
      <c r="AI288" s="9"/>
      <c r="AJ288" s="5"/>
      <c r="AK288" s="5"/>
      <c r="AL288" s="5"/>
      <c r="AM288" s="5"/>
      <c r="AN288" s="5"/>
      <c r="AO288" s="5"/>
      <c r="AP288" s="5"/>
      <c r="AQ288" s="5"/>
      <c r="AR288" s="9"/>
    </row>
    <row r="289" spans="16:44" ht="15.75" customHeight="1" x14ac:dyDescent="0.3">
      <c r="P289" s="9"/>
      <c r="Y289" s="5"/>
      <c r="Z289" s="5"/>
      <c r="AA289" s="5"/>
      <c r="AB289" s="5"/>
      <c r="AC289" s="5"/>
      <c r="AD289" s="5"/>
      <c r="AE289" s="5"/>
      <c r="AF289" s="5"/>
      <c r="AG289" s="9"/>
      <c r="AH289" s="9"/>
      <c r="AI289" s="9"/>
      <c r="AJ289" s="5"/>
      <c r="AK289" s="5"/>
      <c r="AL289" s="5"/>
      <c r="AM289" s="5"/>
      <c r="AN289" s="5"/>
      <c r="AO289" s="5"/>
      <c r="AP289" s="5"/>
      <c r="AQ289" s="5"/>
      <c r="AR289" s="9"/>
    </row>
    <row r="290" spans="16:44" ht="15.75" customHeight="1" x14ac:dyDescent="0.3">
      <c r="P290" s="9"/>
      <c r="Y290" s="5"/>
      <c r="Z290" s="5"/>
      <c r="AA290" s="5"/>
      <c r="AB290" s="5"/>
      <c r="AC290" s="5"/>
      <c r="AD290" s="5"/>
      <c r="AE290" s="5"/>
      <c r="AF290" s="5"/>
      <c r="AG290" s="9"/>
      <c r="AH290" s="9"/>
      <c r="AI290" s="9"/>
      <c r="AJ290" s="5"/>
      <c r="AK290" s="5"/>
      <c r="AL290" s="5"/>
      <c r="AM290" s="5"/>
      <c r="AN290" s="5"/>
      <c r="AO290" s="5"/>
      <c r="AP290" s="5"/>
      <c r="AQ290" s="5"/>
      <c r="AR290" s="9"/>
    </row>
    <row r="291" spans="16:44" ht="15.75" customHeight="1" x14ac:dyDescent="0.3">
      <c r="P291" s="9"/>
      <c r="Y291" s="5"/>
      <c r="Z291" s="5"/>
      <c r="AA291" s="5"/>
      <c r="AB291" s="5"/>
      <c r="AC291" s="5"/>
      <c r="AD291" s="5"/>
      <c r="AE291" s="5"/>
      <c r="AF291" s="5"/>
      <c r="AG291" s="9"/>
      <c r="AH291" s="9"/>
      <c r="AI291" s="9"/>
      <c r="AJ291" s="5"/>
      <c r="AK291" s="5"/>
      <c r="AL291" s="5"/>
      <c r="AM291" s="5"/>
      <c r="AN291" s="5"/>
      <c r="AO291" s="5"/>
      <c r="AP291" s="5"/>
      <c r="AQ291" s="5"/>
      <c r="AR291" s="9"/>
    </row>
    <row r="292" spans="16:44" ht="15.75" customHeight="1" x14ac:dyDescent="0.3">
      <c r="P292" s="9"/>
      <c r="Y292" s="5"/>
      <c r="Z292" s="5"/>
      <c r="AA292" s="5"/>
      <c r="AB292" s="5"/>
      <c r="AC292" s="5"/>
      <c r="AD292" s="5"/>
      <c r="AE292" s="5"/>
      <c r="AF292" s="5"/>
      <c r="AG292" s="9"/>
      <c r="AH292" s="9"/>
      <c r="AI292" s="9"/>
      <c r="AJ292" s="5"/>
      <c r="AK292" s="5"/>
      <c r="AL292" s="5"/>
      <c r="AM292" s="5"/>
      <c r="AN292" s="5"/>
      <c r="AO292" s="5"/>
      <c r="AP292" s="5"/>
      <c r="AQ292" s="5"/>
      <c r="AR292" s="9"/>
    </row>
    <row r="293" spans="16:44" ht="15.75" customHeight="1" x14ac:dyDescent="0.3">
      <c r="P293" s="9"/>
      <c r="Y293" s="5"/>
      <c r="Z293" s="5"/>
      <c r="AA293" s="5"/>
      <c r="AB293" s="5"/>
      <c r="AC293" s="5"/>
      <c r="AD293" s="5"/>
      <c r="AE293" s="5"/>
      <c r="AF293" s="5"/>
      <c r="AG293" s="9"/>
      <c r="AH293" s="9"/>
      <c r="AI293" s="9"/>
      <c r="AJ293" s="5"/>
      <c r="AK293" s="5"/>
      <c r="AL293" s="5"/>
      <c r="AM293" s="5"/>
      <c r="AN293" s="5"/>
      <c r="AO293" s="5"/>
      <c r="AP293" s="5"/>
      <c r="AQ293" s="5"/>
      <c r="AR293" s="9"/>
    </row>
    <row r="294" spans="16:44" ht="15.75" customHeight="1" x14ac:dyDescent="0.3">
      <c r="P294" s="9"/>
      <c r="Y294" s="5"/>
      <c r="Z294" s="5"/>
      <c r="AA294" s="5"/>
      <c r="AB294" s="5"/>
      <c r="AC294" s="5"/>
      <c r="AD294" s="5"/>
      <c r="AE294" s="5"/>
      <c r="AF294" s="5"/>
      <c r="AG294" s="9"/>
      <c r="AH294" s="9"/>
      <c r="AI294" s="9"/>
      <c r="AJ294" s="5"/>
      <c r="AK294" s="5"/>
      <c r="AL294" s="5"/>
      <c r="AM294" s="5"/>
      <c r="AN294" s="5"/>
      <c r="AO294" s="5"/>
      <c r="AP294" s="5"/>
      <c r="AQ294" s="5"/>
      <c r="AR294" s="9"/>
    </row>
    <row r="295" spans="16:44" ht="15.75" customHeight="1" x14ac:dyDescent="0.3">
      <c r="P295" s="9"/>
      <c r="Y295" s="5"/>
      <c r="Z295" s="5"/>
      <c r="AA295" s="5"/>
      <c r="AB295" s="5"/>
      <c r="AC295" s="5"/>
      <c r="AD295" s="5"/>
      <c r="AE295" s="5"/>
      <c r="AF295" s="5"/>
      <c r="AG295" s="9"/>
      <c r="AH295" s="9"/>
      <c r="AI295" s="9"/>
      <c r="AJ295" s="5"/>
      <c r="AK295" s="5"/>
      <c r="AL295" s="5"/>
      <c r="AM295" s="5"/>
      <c r="AN295" s="5"/>
      <c r="AO295" s="5"/>
      <c r="AP295" s="5"/>
      <c r="AQ295" s="5"/>
      <c r="AR295" s="9"/>
    </row>
    <row r="296" spans="16:44" ht="15.75" customHeight="1" x14ac:dyDescent="0.3">
      <c r="P296" s="9"/>
      <c r="Y296" s="5"/>
      <c r="Z296" s="5"/>
      <c r="AA296" s="5"/>
      <c r="AB296" s="5"/>
      <c r="AC296" s="5"/>
      <c r="AD296" s="5"/>
      <c r="AE296" s="5"/>
      <c r="AF296" s="5"/>
      <c r="AG296" s="9"/>
      <c r="AH296" s="9"/>
      <c r="AI296" s="9"/>
      <c r="AJ296" s="5"/>
      <c r="AK296" s="5"/>
      <c r="AL296" s="5"/>
      <c r="AM296" s="5"/>
      <c r="AN296" s="5"/>
      <c r="AO296" s="5"/>
      <c r="AP296" s="5"/>
      <c r="AQ296" s="5"/>
      <c r="AR296" s="9"/>
    </row>
    <row r="297" spans="16:44" ht="15.75" customHeight="1" x14ac:dyDescent="0.3">
      <c r="P297" s="9"/>
      <c r="Y297" s="5"/>
      <c r="Z297" s="5"/>
      <c r="AA297" s="5"/>
      <c r="AB297" s="5"/>
      <c r="AC297" s="5"/>
      <c r="AD297" s="5"/>
      <c r="AE297" s="5"/>
      <c r="AF297" s="5"/>
      <c r="AG297" s="9"/>
      <c r="AH297" s="9"/>
      <c r="AI297" s="9"/>
      <c r="AJ297" s="5"/>
      <c r="AK297" s="5"/>
      <c r="AL297" s="5"/>
      <c r="AM297" s="5"/>
      <c r="AN297" s="5"/>
      <c r="AO297" s="5"/>
      <c r="AP297" s="5"/>
      <c r="AQ297" s="5"/>
      <c r="AR297" s="9"/>
    </row>
    <row r="298" spans="16:44" ht="15.75" customHeight="1" x14ac:dyDescent="0.3">
      <c r="P298" s="9"/>
      <c r="Y298" s="5"/>
      <c r="Z298" s="5"/>
      <c r="AA298" s="5"/>
      <c r="AB298" s="5"/>
      <c r="AC298" s="5"/>
      <c r="AD298" s="5"/>
      <c r="AE298" s="5"/>
      <c r="AF298" s="5"/>
      <c r="AG298" s="9"/>
      <c r="AH298" s="9"/>
      <c r="AI298" s="9"/>
      <c r="AJ298" s="5"/>
      <c r="AK298" s="5"/>
      <c r="AL298" s="5"/>
      <c r="AM298" s="5"/>
      <c r="AN298" s="5"/>
      <c r="AO298" s="5"/>
      <c r="AP298" s="5"/>
      <c r="AQ298" s="5"/>
      <c r="AR298" s="9"/>
    </row>
    <row r="299" spans="16:44" ht="15.75" customHeight="1" x14ac:dyDescent="0.3">
      <c r="P299" s="9"/>
      <c r="Y299" s="5"/>
      <c r="Z299" s="5"/>
      <c r="AA299" s="5"/>
      <c r="AB299" s="5"/>
      <c r="AC299" s="5"/>
      <c r="AD299" s="5"/>
      <c r="AE299" s="5"/>
      <c r="AF299" s="5"/>
      <c r="AG299" s="9"/>
      <c r="AH299" s="9"/>
      <c r="AI299" s="9"/>
      <c r="AJ299" s="5"/>
      <c r="AK299" s="5"/>
      <c r="AL299" s="5"/>
      <c r="AM299" s="5"/>
      <c r="AN299" s="5"/>
      <c r="AO299" s="5"/>
      <c r="AP299" s="5"/>
      <c r="AQ299" s="5"/>
      <c r="AR299" s="9"/>
    </row>
    <row r="300" spans="16:44" ht="15.75" customHeight="1" x14ac:dyDescent="0.3">
      <c r="P300" s="9"/>
      <c r="Y300" s="5"/>
      <c r="Z300" s="5"/>
      <c r="AA300" s="5"/>
      <c r="AB300" s="5"/>
      <c r="AC300" s="5"/>
      <c r="AD300" s="5"/>
      <c r="AE300" s="5"/>
      <c r="AF300" s="5"/>
      <c r="AG300" s="9"/>
      <c r="AH300" s="9"/>
      <c r="AI300" s="9"/>
      <c r="AJ300" s="5"/>
      <c r="AK300" s="5"/>
      <c r="AL300" s="5"/>
      <c r="AM300" s="5"/>
      <c r="AN300" s="5"/>
      <c r="AO300" s="5"/>
      <c r="AP300" s="5"/>
      <c r="AQ300" s="5"/>
      <c r="AR300" s="9"/>
    </row>
    <row r="301" spans="16:44" ht="15.75" customHeight="1" x14ac:dyDescent="0.3">
      <c r="P301" s="9"/>
      <c r="Y301" s="5"/>
      <c r="Z301" s="5"/>
      <c r="AA301" s="5"/>
      <c r="AB301" s="5"/>
      <c r="AC301" s="5"/>
      <c r="AD301" s="5"/>
      <c r="AE301" s="5"/>
      <c r="AF301" s="5"/>
      <c r="AG301" s="9"/>
      <c r="AH301" s="9"/>
      <c r="AI301" s="9"/>
      <c r="AJ301" s="5"/>
      <c r="AK301" s="5"/>
      <c r="AL301" s="5"/>
      <c r="AM301" s="5"/>
      <c r="AN301" s="5"/>
      <c r="AO301" s="5"/>
      <c r="AP301" s="5"/>
      <c r="AQ301" s="5"/>
      <c r="AR301" s="9"/>
    </row>
    <row r="302" spans="16:44" ht="15.75" customHeight="1" x14ac:dyDescent="0.3">
      <c r="P302" s="9"/>
      <c r="Y302" s="5"/>
      <c r="Z302" s="5"/>
      <c r="AA302" s="5"/>
      <c r="AB302" s="5"/>
      <c r="AC302" s="5"/>
      <c r="AD302" s="5"/>
      <c r="AE302" s="5"/>
      <c r="AF302" s="5"/>
      <c r="AG302" s="9"/>
      <c r="AH302" s="9"/>
      <c r="AI302" s="9"/>
      <c r="AJ302" s="5"/>
      <c r="AK302" s="5"/>
      <c r="AL302" s="5"/>
      <c r="AM302" s="5"/>
      <c r="AN302" s="5"/>
      <c r="AO302" s="5"/>
      <c r="AP302" s="5"/>
      <c r="AQ302" s="5"/>
      <c r="AR302" s="9"/>
    </row>
    <row r="303" spans="16:44" ht="15.75" customHeight="1" x14ac:dyDescent="0.3">
      <c r="P303" s="9"/>
      <c r="Y303" s="5"/>
      <c r="Z303" s="5"/>
      <c r="AA303" s="5"/>
      <c r="AB303" s="5"/>
      <c r="AC303" s="5"/>
      <c r="AD303" s="5"/>
      <c r="AE303" s="5"/>
      <c r="AF303" s="5"/>
      <c r="AG303" s="9"/>
      <c r="AH303" s="9"/>
      <c r="AI303" s="9"/>
      <c r="AJ303" s="5"/>
      <c r="AK303" s="5"/>
      <c r="AL303" s="5"/>
      <c r="AM303" s="5"/>
      <c r="AN303" s="5"/>
      <c r="AO303" s="5"/>
      <c r="AP303" s="5"/>
      <c r="AQ303" s="5"/>
      <c r="AR303" s="9"/>
    </row>
    <row r="304" spans="16:44" ht="15.75" customHeight="1" x14ac:dyDescent="0.3">
      <c r="P304" s="9"/>
      <c r="Y304" s="5"/>
      <c r="Z304" s="5"/>
      <c r="AA304" s="5"/>
      <c r="AB304" s="5"/>
      <c r="AC304" s="5"/>
      <c r="AD304" s="5"/>
      <c r="AE304" s="5"/>
      <c r="AF304" s="5"/>
      <c r="AG304" s="9"/>
      <c r="AH304" s="9"/>
      <c r="AI304" s="9"/>
      <c r="AJ304" s="5"/>
      <c r="AK304" s="5"/>
      <c r="AL304" s="5"/>
      <c r="AM304" s="5"/>
      <c r="AN304" s="5"/>
      <c r="AO304" s="5"/>
      <c r="AP304" s="5"/>
      <c r="AQ304" s="5"/>
      <c r="AR304" s="9"/>
    </row>
    <row r="305" spans="16:44" ht="15.75" customHeight="1" x14ac:dyDescent="0.3">
      <c r="P305" s="9"/>
      <c r="Y305" s="5"/>
      <c r="Z305" s="5"/>
      <c r="AA305" s="5"/>
      <c r="AB305" s="5"/>
      <c r="AC305" s="5"/>
      <c r="AD305" s="5"/>
      <c r="AE305" s="5"/>
      <c r="AF305" s="5"/>
      <c r="AG305" s="9"/>
      <c r="AH305" s="9"/>
      <c r="AI305" s="9"/>
      <c r="AJ305" s="5"/>
      <c r="AK305" s="5"/>
      <c r="AL305" s="5"/>
      <c r="AM305" s="5"/>
      <c r="AN305" s="5"/>
      <c r="AO305" s="5"/>
      <c r="AP305" s="5"/>
      <c r="AQ305" s="5"/>
      <c r="AR305" s="9"/>
    </row>
    <row r="306" spans="16:44" ht="15.75" customHeight="1" x14ac:dyDescent="0.3">
      <c r="P306" s="9"/>
      <c r="Y306" s="5"/>
      <c r="Z306" s="5"/>
      <c r="AA306" s="5"/>
      <c r="AB306" s="5"/>
      <c r="AC306" s="5"/>
      <c r="AD306" s="5"/>
      <c r="AE306" s="5"/>
      <c r="AF306" s="5"/>
      <c r="AG306" s="9"/>
      <c r="AH306" s="9"/>
      <c r="AI306" s="9"/>
      <c r="AJ306" s="5"/>
      <c r="AK306" s="5"/>
      <c r="AL306" s="5"/>
      <c r="AM306" s="5"/>
      <c r="AN306" s="5"/>
      <c r="AO306" s="5"/>
      <c r="AP306" s="5"/>
      <c r="AQ306" s="5"/>
      <c r="AR306" s="9"/>
    </row>
    <row r="307" spans="16:44" ht="15.75" customHeight="1" x14ac:dyDescent="0.3">
      <c r="P307" s="9"/>
      <c r="Y307" s="5"/>
      <c r="Z307" s="5"/>
      <c r="AA307" s="5"/>
      <c r="AB307" s="5"/>
      <c r="AC307" s="5"/>
      <c r="AD307" s="5"/>
      <c r="AE307" s="5"/>
      <c r="AF307" s="5"/>
      <c r="AG307" s="9"/>
      <c r="AH307" s="9"/>
      <c r="AI307" s="9"/>
      <c r="AJ307" s="5"/>
      <c r="AK307" s="5"/>
      <c r="AL307" s="5"/>
      <c r="AM307" s="5"/>
      <c r="AN307" s="5"/>
      <c r="AO307" s="5"/>
      <c r="AP307" s="5"/>
      <c r="AQ307" s="5"/>
      <c r="AR307" s="9"/>
    </row>
    <row r="308" spans="16:44" ht="15.75" customHeight="1" x14ac:dyDescent="0.3">
      <c r="P308" s="9"/>
      <c r="Y308" s="5"/>
      <c r="Z308" s="5"/>
      <c r="AA308" s="5"/>
      <c r="AB308" s="5"/>
      <c r="AC308" s="5"/>
      <c r="AD308" s="5"/>
      <c r="AE308" s="5"/>
      <c r="AF308" s="5"/>
      <c r="AG308" s="9"/>
      <c r="AH308" s="9"/>
      <c r="AI308" s="9"/>
      <c r="AJ308" s="5"/>
      <c r="AK308" s="5"/>
      <c r="AL308" s="5"/>
      <c r="AM308" s="5"/>
      <c r="AN308" s="5"/>
      <c r="AO308" s="5"/>
      <c r="AP308" s="5"/>
      <c r="AQ308" s="5"/>
      <c r="AR308" s="9"/>
    </row>
    <row r="309" spans="16:44" ht="15.75" customHeight="1" x14ac:dyDescent="0.3">
      <c r="P309" s="9"/>
      <c r="Y309" s="5"/>
      <c r="Z309" s="5"/>
      <c r="AA309" s="5"/>
      <c r="AB309" s="5"/>
      <c r="AC309" s="5"/>
      <c r="AD309" s="5"/>
      <c r="AE309" s="5"/>
      <c r="AF309" s="5"/>
      <c r="AG309" s="9"/>
      <c r="AH309" s="9"/>
      <c r="AI309" s="9"/>
      <c r="AJ309" s="5"/>
      <c r="AK309" s="5"/>
      <c r="AL309" s="5"/>
      <c r="AM309" s="5"/>
      <c r="AN309" s="5"/>
      <c r="AO309" s="5"/>
      <c r="AP309" s="5"/>
      <c r="AQ309" s="5"/>
      <c r="AR309" s="9"/>
    </row>
    <row r="310" spans="16:44" ht="15.75" customHeight="1" x14ac:dyDescent="0.3">
      <c r="P310" s="9"/>
      <c r="Y310" s="5"/>
      <c r="Z310" s="5"/>
      <c r="AA310" s="5"/>
      <c r="AB310" s="5"/>
      <c r="AC310" s="5"/>
      <c r="AD310" s="5"/>
      <c r="AE310" s="5"/>
      <c r="AF310" s="5"/>
      <c r="AG310" s="9"/>
      <c r="AH310" s="9"/>
      <c r="AI310" s="9"/>
      <c r="AJ310" s="5"/>
      <c r="AK310" s="5"/>
      <c r="AL310" s="5"/>
      <c r="AM310" s="5"/>
      <c r="AN310" s="5"/>
      <c r="AO310" s="5"/>
      <c r="AP310" s="5"/>
      <c r="AQ310" s="5"/>
      <c r="AR310" s="9"/>
    </row>
    <row r="311" spans="16:44" ht="15.75" customHeight="1" x14ac:dyDescent="0.3">
      <c r="P311" s="9"/>
      <c r="Y311" s="5"/>
      <c r="Z311" s="5"/>
      <c r="AA311" s="5"/>
      <c r="AB311" s="5"/>
      <c r="AC311" s="5"/>
      <c r="AD311" s="5"/>
      <c r="AE311" s="5"/>
      <c r="AF311" s="5"/>
      <c r="AG311" s="9"/>
      <c r="AH311" s="9"/>
      <c r="AI311" s="9"/>
      <c r="AJ311" s="5"/>
      <c r="AK311" s="5"/>
      <c r="AL311" s="5"/>
      <c r="AM311" s="5"/>
      <c r="AN311" s="5"/>
      <c r="AO311" s="5"/>
      <c r="AP311" s="5"/>
      <c r="AQ311" s="5"/>
      <c r="AR311" s="9"/>
    </row>
    <row r="312" spans="16:44" ht="15.75" customHeight="1" x14ac:dyDescent="0.3">
      <c r="P312" s="9"/>
      <c r="Y312" s="5"/>
      <c r="Z312" s="5"/>
      <c r="AA312" s="5"/>
      <c r="AB312" s="5"/>
      <c r="AC312" s="5"/>
      <c r="AD312" s="5"/>
      <c r="AE312" s="5"/>
      <c r="AF312" s="5"/>
      <c r="AG312" s="9"/>
      <c r="AH312" s="9"/>
      <c r="AI312" s="9"/>
      <c r="AJ312" s="5"/>
      <c r="AK312" s="5"/>
      <c r="AL312" s="5"/>
      <c r="AM312" s="5"/>
      <c r="AN312" s="5"/>
      <c r="AO312" s="5"/>
      <c r="AP312" s="5"/>
      <c r="AQ312" s="5"/>
      <c r="AR312" s="9"/>
    </row>
    <row r="313" spans="16:44" ht="15.75" customHeight="1" x14ac:dyDescent="0.3">
      <c r="P313" s="9"/>
      <c r="Y313" s="5"/>
      <c r="Z313" s="5"/>
      <c r="AA313" s="5"/>
      <c r="AB313" s="5"/>
      <c r="AC313" s="5"/>
      <c r="AD313" s="5"/>
      <c r="AE313" s="5"/>
      <c r="AF313" s="5"/>
      <c r="AG313" s="9"/>
      <c r="AH313" s="9"/>
      <c r="AI313" s="9"/>
      <c r="AJ313" s="5"/>
      <c r="AK313" s="5"/>
      <c r="AL313" s="5"/>
      <c r="AM313" s="5"/>
      <c r="AN313" s="5"/>
      <c r="AO313" s="5"/>
      <c r="AP313" s="5"/>
      <c r="AQ313" s="5"/>
      <c r="AR313" s="9"/>
    </row>
    <row r="314" spans="16:44" ht="15.75" customHeight="1" x14ac:dyDescent="0.3">
      <c r="P314" s="9"/>
      <c r="Y314" s="5"/>
      <c r="Z314" s="5"/>
      <c r="AA314" s="5"/>
      <c r="AB314" s="5"/>
      <c r="AC314" s="5"/>
      <c r="AD314" s="5"/>
      <c r="AE314" s="5"/>
      <c r="AF314" s="5"/>
      <c r="AG314" s="9"/>
      <c r="AH314" s="9"/>
      <c r="AI314" s="9"/>
      <c r="AJ314" s="5"/>
      <c r="AK314" s="5"/>
      <c r="AL314" s="5"/>
      <c r="AM314" s="5"/>
      <c r="AN314" s="5"/>
      <c r="AO314" s="5"/>
      <c r="AP314" s="5"/>
      <c r="AQ314" s="5"/>
      <c r="AR314" s="9"/>
    </row>
    <row r="315" spans="16:44" ht="15.75" customHeight="1" x14ac:dyDescent="0.3">
      <c r="P315" s="9"/>
      <c r="Y315" s="5"/>
      <c r="Z315" s="5"/>
      <c r="AA315" s="5"/>
      <c r="AB315" s="5"/>
      <c r="AC315" s="5"/>
      <c r="AD315" s="5"/>
      <c r="AE315" s="5"/>
      <c r="AF315" s="5"/>
      <c r="AG315" s="9"/>
      <c r="AH315" s="9"/>
      <c r="AI315" s="9"/>
      <c r="AJ315" s="5"/>
      <c r="AK315" s="5"/>
      <c r="AL315" s="5"/>
      <c r="AM315" s="5"/>
      <c r="AN315" s="5"/>
      <c r="AO315" s="5"/>
      <c r="AP315" s="5"/>
      <c r="AQ315" s="5"/>
      <c r="AR315" s="9"/>
    </row>
    <row r="316" spans="16:44" ht="15.75" customHeight="1" x14ac:dyDescent="0.3">
      <c r="P316" s="9"/>
      <c r="Y316" s="5"/>
      <c r="Z316" s="5"/>
      <c r="AA316" s="5"/>
      <c r="AB316" s="5"/>
      <c r="AC316" s="5"/>
      <c r="AD316" s="5"/>
      <c r="AE316" s="5"/>
      <c r="AF316" s="5"/>
      <c r="AG316" s="9"/>
      <c r="AH316" s="9"/>
      <c r="AI316" s="9"/>
      <c r="AJ316" s="5"/>
      <c r="AK316" s="5"/>
      <c r="AL316" s="5"/>
      <c r="AM316" s="5"/>
      <c r="AN316" s="5"/>
      <c r="AO316" s="5"/>
      <c r="AP316" s="5"/>
      <c r="AQ316" s="5"/>
      <c r="AR316" s="9"/>
    </row>
    <row r="317" spans="16:44" ht="15.75" customHeight="1" x14ac:dyDescent="0.3">
      <c r="P317" s="9"/>
      <c r="Y317" s="5"/>
      <c r="Z317" s="5"/>
      <c r="AA317" s="5"/>
      <c r="AB317" s="5"/>
      <c r="AC317" s="5"/>
      <c r="AD317" s="5"/>
      <c r="AE317" s="5"/>
      <c r="AF317" s="5"/>
      <c r="AG317" s="9"/>
      <c r="AH317" s="9"/>
      <c r="AI317" s="9"/>
      <c r="AJ317" s="5"/>
      <c r="AK317" s="5"/>
      <c r="AL317" s="5"/>
      <c r="AM317" s="5"/>
      <c r="AN317" s="5"/>
      <c r="AO317" s="5"/>
      <c r="AP317" s="5"/>
      <c r="AQ317" s="5"/>
      <c r="AR317" s="9"/>
    </row>
    <row r="318" spans="16:44" ht="15.75" customHeight="1" x14ac:dyDescent="0.3">
      <c r="P318" s="9"/>
      <c r="Y318" s="5"/>
      <c r="Z318" s="5"/>
      <c r="AA318" s="5"/>
      <c r="AB318" s="5"/>
      <c r="AC318" s="5"/>
      <c r="AD318" s="5"/>
      <c r="AE318" s="5"/>
      <c r="AF318" s="5"/>
      <c r="AG318" s="9"/>
      <c r="AH318" s="9"/>
      <c r="AI318" s="9"/>
      <c r="AJ318" s="5"/>
      <c r="AK318" s="5"/>
      <c r="AL318" s="5"/>
      <c r="AM318" s="5"/>
      <c r="AN318" s="5"/>
      <c r="AO318" s="5"/>
      <c r="AP318" s="5"/>
      <c r="AQ318" s="5"/>
      <c r="AR318" s="9"/>
    </row>
    <row r="319" spans="16:44" ht="15.75" customHeight="1" x14ac:dyDescent="0.3">
      <c r="P319" s="9"/>
      <c r="Y319" s="5"/>
      <c r="Z319" s="5"/>
      <c r="AA319" s="5"/>
      <c r="AB319" s="5"/>
      <c r="AC319" s="5"/>
      <c r="AD319" s="5"/>
      <c r="AE319" s="5"/>
      <c r="AF319" s="5"/>
      <c r="AG319" s="9"/>
      <c r="AH319" s="9"/>
      <c r="AI319" s="9"/>
      <c r="AJ319" s="5"/>
      <c r="AK319" s="5"/>
      <c r="AL319" s="5"/>
      <c r="AM319" s="5"/>
      <c r="AN319" s="5"/>
      <c r="AO319" s="5"/>
      <c r="AP319" s="5"/>
      <c r="AQ319" s="5"/>
      <c r="AR319" s="9"/>
    </row>
    <row r="320" spans="16:44" ht="15.75" customHeight="1" x14ac:dyDescent="0.3">
      <c r="P320" s="9"/>
      <c r="Y320" s="5"/>
      <c r="Z320" s="5"/>
      <c r="AA320" s="5"/>
      <c r="AB320" s="5"/>
      <c r="AC320" s="5"/>
      <c r="AD320" s="5"/>
      <c r="AE320" s="5"/>
      <c r="AF320" s="5"/>
      <c r="AG320" s="9"/>
      <c r="AH320" s="9"/>
      <c r="AI320" s="9"/>
      <c r="AJ320" s="5"/>
      <c r="AK320" s="5"/>
      <c r="AL320" s="5"/>
      <c r="AM320" s="5"/>
      <c r="AN320" s="5"/>
      <c r="AO320" s="5"/>
      <c r="AP320" s="5"/>
      <c r="AQ320" s="5"/>
      <c r="AR320" s="9"/>
    </row>
    <row r="321" spans="16:44" ht="15.75" customHeight="1" x14ac:dyDescent="0.3">
      <c r="P321" s="9"/>
      <c r="Y321" s="5"/>
      <c r="Z321" s="5"/>
      <c r="AA321" s="5"/>
      <c r="AB321" s="5"/>
      <c r="AC321" s="5"/>
      <c r="AD321" s="5"/>
      <c r="AE321" s="5"/>
      <c r="AF321" s="5"/>
      <c r="AG321" s="9"/>
      <c r="AH321" s="9"/>
      <c r="AI321" s="9"/>
      <c r="AJ321" s="5"/>
      <c r="AK321" s="5"/>
      <c r="AL321" s="5"/>
      <c r="AM321" s="5"/>
      <c r="AN321" s="5"/>
      <c r="AO321" s="5"/>
      <c r="AP321" s="5"/>
      <c r="AQ321" s="5"/>
      <c r="AR321" s="9"/>
    </row>
    <row r="322" spans="16:44" ht="15.75" customHeight="1" x14ac:dyDescent="0.3">
      <c r="P322" s="9"/>
      <c r="Y322" s="5"/>
      <c r="Z322" s="5"/>
      <c r="AA322" s="5"/>
      <c r="AB322" s="5"/>
      <c r="AC322" s="5"/>
      <c r="AD322" s="5"/>
      <c r="AE322" s="5"/>
      <c r="AF322" s="5"/>
      <c r="AG322" s="9"/>
      <c r="AH322" s="9"/>
      <c r="AI322" s="9"/>
      <c r="AJ322" s="5"/>
      <c r="AK322" s="5"/>
      <c r="AL322" s="5"/>
      <c r="AM322" s="5"/>
      <c r="AN322" s="5"/>
      <c r="AO322" s="5"/>
      <c r="AP322" s="5"/>
      <c r="AQ322" s="5"/>
      <c r="AR322" s="9"/>
    </row>
    <row r="323" spans="16:44" ht="15.75" customHeight="1" x14ac:dyDescent="0.3">
      <c r="P323" s="9"/>
      <c r="Y323" s="5"/>
      <c r="Z323" s="5"/>
      <c r="AA323" s="5"/>
      <c r="AB323" s="5"/>
      <c r="AC323" s="5"/>
      <c r="AD323" s="5"/>
      <c r="AE323" s="5"/>
      <c r="AF323" s="5"/>
      <c r="AG323" s="9"/>
      <c r="AH323" s="9"/>
      <c r="AI323" s="9"/>
      <c r="AJ323" s="5"/>
      <c r="AK323" s="5"/>
      <c r="AL323" s="5"/>
      <c r="AM323" s="5"/>
      <c r="AN323" s="5"/>
      <c r="AO323" s="5"/>
      <c r="AP323" s="5"/>
      <c r="AQ323" s="5"/>
      <c r="AR323" s="9"/>
    </row>
    <row r="324" spans="16:44" ht="15.75" customHeight="1" x14ac:dyDescent="0.3">
      <c r="P324" s="9"/>
      <c r="Y324" s="5"/>
      <c r="Z324" s="5"/>
      <c r="AA324" s="5"/>
      <c r="AB324" s="5"/>
      <c r="AC324" s="5"/>
      <c r="AD324" s="5"/>
      <c r="AE324" s="5"/>
      <c r="AF324" s="5"/>
      <c r="AG324" s="9"/>
      <c r="AH324" s="9"/>
      <c r="AI324" s="9"/>
      <c r="AJ324" s="5"/>
      <c r="AK324" s="5"/>
      <c r="AL324" s="5"/>
      <c r="AM324" s="5"/>
      <c r="AN324" s="5"/>
      <c r="AO324" s="5"/>
      <c r="AP324" s="5"/>
      <c r="AQ324" s="5"/>
      <c r="AR324" s="9"/>
    </row>
    <row r="325" spans="16:44" ht="15.75" customHeight="1" x14ac:dyDescent="0.3">
      <c r="P325" s="9"/>
      <c r="Y325" s="5"/>
      <c r="Z325" s="5"/>
      <c r="AA325" s="5"/>
      <c r="AB325" s="5"/>
      <c r="AC325" s="5"/>
      <c r="AD325" s="5"/>
      <c r="AE325" s="5"/>
      <c r="AF325" s="5"/>
      <c r="AG325" s="9"/>
      <c r="AH325" s="9"/>
      <c r="AI325" s="9"/>
      <c r="AJ325" s="5"/>
      <c r="AK325" s="5"/>
      <c r="AL325" s="5"/>
      <c r="AM325" s="5"/>
      <c r="AN325" s="5"/>
      <c r="AO325" s="5"/>
      <c r="AP325" s="5"/>
      <c r="AQ325" s="5"/>
      <c r="AR325" s="9"/>
    </row>
    <row r="326" spans="16:44" ht="15.75" customHeight="1" x14ac:dyDescent="0.3">
      <c r="P326" s="9"/>
      <c r="Y326" s="5"/>
      <c r="Z326" s="5"/>
      <c r="AA326" s="5"/>
      <c r="AB326" s="5"/>
      <c r="AC326" s="5"/>
      <c r="AD326" s="5"/>
      <c r="AE326" s="5"/>
      <c r="AF326" s="5"/>
      <c r="AG326" s="9"/>
      <c r="AH326" s="9"/>
      <c r="AI326" s="9"/>
      <c r="AJ326" s="5"/>
      <c r="AK326" s="5"/>
      <c r="AL326" s="5"/>
      <c r="AM326" s="5"/>
      <c r="AN326" s="5"/>
      <c r="AO326" s="5"/>
      <c r="AP326" s="5"/>
      <c r="AQ326" s="5"/>
      <c r="AR326" s="9"/>
    </row>
    <row r="327" spans="16:44" ht="15.75" customHeight="1" x14ac:dyDescent="0.3">
      <c r="P327" s="9"/>
      <c r="Y327" s="5"/>
      <c r="Z327" s="5"/>
      <c r="AA327" s="5"/>
      <c r="AB327" s="5"/>
      <c r="AC327" s="5"/>
      <c r="AD327" s="5"/>
      <c r="AE327" s="5"/>
      <c r="AF327" s="5"/>
      <c r="AG327" s="9"/>
      <c r="AH327" s="9"/>
      <c r="AI327" s="9"/>
      <c r="AJ327" s="5"/>
      <c r="AK327" s="5"/>
      <c r="AL327" s="5"/>
      <c r="AM327" s="5"/>
      <c r="AN327" s="5"/>
      <c r="AO327" s="5"/>
      <c r="AP327" s="5"/>
      <c r="AQ327" s="5"/>
      <c r="AR327" s="9"/>
    </row>
    <row r="328" spans="16:44" ht="15.75" customHeight="1" x14ac:dyDescent="0.3">
      <c r="P328" s="9"/>
      <c r="Y328" s="5"/>
      <c r="Z328" s="5"/>
      <c r="AA328" s="5"/>
      <c r="AB328" s="5"/>
      <c r="AC328" s="5"/>
      <c r="AD328" s="5"/>
      <c r="AE328" s="5"/>
      <c r="AF328" s="5"/>
      <c r="AG328" s="9"/>
      <c r="AH328" s="9"/>
      <c r="AI328" s="9"/>
      <c r="AJ328" s="5"/>
      <c r="AK328" s="5"/>
      <c r="AL328" s="5"/>
      <c r="AM328" s="5"/>
      <c r="AN328" s="5"/>
      <c r="AO328" s="5"/>
      <c r="AP328" s="5"/>
      <c r="AQ328" s="5"/>
      <c r="AR328" s="9"/>
    </row>
  </sheetData>
  <sheetProtection algorithmName="SHA-512" hashValue="Ul3atqXRRW8KunlmtP+wrK+d8GpOghFDb7PvDdyu7/2f8Y167SjiAwnaohi/6WuUdzajS/YICvdkWNpN1kfEQg==" saltValue="wO/+Zb8e9I8AxLe84/oDzA==" spinCount="100000" sheet="1"/>
  <mergeCells count="12">
    <mergeCell ref="CD13:CK13"/>
    <mergeCell ref="CO13:CV13"/>
    <mergeCell ref="Y13:AF13"/>
    <mergeCell ref="AJ13:AQ13"/>
    <mergeCell ref="AU13:BC13"/>
    <mergeCell ref="BG13:BO13"/>
    <mergeCell ref="BS13:BZ13"/>
    <mergeCell ref="B15:B33"/>
    <mergeCell ref="B34:B52"/>
    <mergeCell ref="B53:B71"/>
    <mergeCell ref="B72:B90"/>
    <mergeCell ref="B91:B109"/>
  </mergeCells>
  <dataValidations disablePrompts="1" count="1">
    <dataValidation type="list" allowBlank="1" showInputMessage="1" showErrorMessage="1" sqref="E12">
      <formula1>$E$9:$E$10</formula1>
    </dataValidation>
  </dataValidations>
  <pageMargins left="0.511811024" right="0.511811024" top="0.78740157499999996" bottom="0.78740157499999996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outlinePr summaryBelow="0" summaryRight="0"/>
  </sheetPr>
  <dimension ref="A1:DC328"/>
  <sheetViews>
    <sheetView showGridLines="0" zoomScale="80" zoomScaleNormal="80" workbookViewId="0">
      <selection activeCell="C7" sqref="C7"/>
    </sheetView>
  </sheetViews>
  <sheetFormatPr defaultColWidth="12.54296875" defaultRowHeight="15" customHeight="1" x14ac:dyDescent="0.25"/>
  <cols>
    <col min="1" max="1" width="2.7265625" customWidth="1"/>
    <col min="2" max="2" width="16.453125" customWidth="1"/>
    <col min="3" max="5" width="12.453125" customWidth="1"/>
    <col min="6" max="13" width="12" customWidth="1"/>
    <col min="14" max="14" width="1.26953125" customWidth="1"/>
    <col min="15" max="23" width="12" customWidth="1"/>
    <col min="24" max="24" width="1.7265625" customWidth="1"/>
    <col min="34" max="34" width="3.26953125" customWidth="1"/>
    <col min="35" max="35" width="7.26953125" customWidth="1"/>
    <col min="45" max="46" width="6.26953125" customWidth="1"/>
    <col min="47" max="55" width="15.54296875" customWidth="1"/>
    <col min="56" max="56" width="14.26953125" customWidth="1"/>
    <col min="57" max="57" width="6.81640625" customWidth="1"/>
    <col min="67" max="67" width="15.1796875" customWidth="1"/>
    <col min="68" max="68" width="14.26953125" customWidth="1"/>
    <col min="69" max="70" width="6.81640625" customWidth="1"/>
    <col min="71" max="78" width="15.1796875" customWidth="1"/>
    <col min="79" max="79" width="20.54296875" bestFit="1" customWidth="1"/>
    <col min="80" max="80" width="2.81640625" customWidth="1"/>
    <col min="81" max="88" width="15.1796875" customWidth="1"/>
    <col min="89" max="89" width="20.54296875" customWidth="1"/>
    <col min="90" max="90" width="2.81640625" customWidth="1"/>
    <col min="91" max="91" width="7" customWidth="1"/>
    <col min="92" max="97" width="18.7265625" customWidth="1"/>
    <col min="98" max="98" width="23.26953125" customWidth="1"/>
    <col min="99" max="100" width="18.7265625" customWidth="1"/>
    <col min="101" max="101" width="23.81640625" bestFit="1" customWidth="1"/>
    <col min="102" max="105" width="16.54296875" customWidth="1"/>
  </cols>
  <sheetData>
    <row r="1" spans="1:105" ht="15.75" customHeight="1" x14ac:dyDescent="0.3">
      <c r="B1" s="9"/>
      <c r="P1" s="9"/>
      <c r="Y1" s="5"/>
      <c r="Z1" s="5"/>
      <c r="AA1" s="5"/>
      <c r="AB1" s="5"/>
      <c r="AC1" s="5"/>
      <c r="AD1" s="5"/>
      <c r="AE1" s="5"/>
      <c r="AF1" s="5"/>
      <c r="AG1" s="9"/>
      <c r="AH1" s="9"/>
      <c r="AI1" s="9"/>
      <c r="AJ1" s="5"/>
      <c r="AK1" s="5"/>
      <c r="AL1" s="5"/>
      <c r="AM1" s="5"/>
      <c r="AN1" s="5"/>
      <c r="AO1" s="5"/>
      <c r="AP1" s="5"/>
      <c r="AQ1" s="5"/>
      <c r="AR1" s="9"/>
    </row>
    <row r="2" spans="1:105" ht="15.75" customHeight="1" x14ac:dyDescent="0.3">
      <c r="B2" s="9"/>
      <c r="D2" s="10" t="s">
        <v>8</v>
      </c>
      <c r="E2" s="10" t="s">
        <v>13</v>
      </c>
      <c r="F2" s="10" t="s">
        <v>14</v>
      </c>
      <c r="G2" s="10" t="s">
        <v>15</v>
      </c>
      <c r="H2" s="10" t="s">
        <v>16</v>
      </c>
      <c r="P2" s="9"/>
      <c r="Y2" s="5"/>
      <c r="Z2" s="5"/>
      <c r="AA2" s="5"/>
      <c r="AB2" s="5"/>
      <c r="AC2" s="5"/>
      <c r="AD2" s="5"/>
      <c r="AE2" s="5"/>
      <c r="AF2" s="5"/>
      <c r="AG2" s="9"/>
      <c r="AH2" s="9"/>
      <c r="AI2" s="9"/>
      <c r="AJ2" s="5"/>
      <c r="AK2" s="5"/>
      <c r="AL2" s="5"/>
      <c r="AM2" s="5"/>
      <c r="AN2" s="5"/>
      <c r="AO2" s="5"/>
      <c r="AP2" s="5"/>
      <c r="AQ2" s="5"/>
      <c r="AR2" s="9"/>
    </row>
    <row r="3" spans="1:105" ht="15.75" customHeight="1" x14ac:dyDescent="0.3">
      <c r="B3" s="11" t="s">
        <v>25</v>
      </c>
      <c r="C3" s="11"/>
      <c r="D3" s="12">
        <f>H3*D4</f>
        <v>1961.2492671870002</v>
      </c>
      <c r="E3" s="12">
        <f>H3*E4</f>
        <v>2241.4277339280006</v>
      </c>
      <c r="F3" s="12">
        <f>H3*F4</f>
        <v>2801.7846674100006</v>
      </c>
      <c r="G3" s="12">
        <f>H3*G4</f>
        <v>3362.1416008920005</v>
      </c>
      <c r="H3" s="12">
        <f>C6</f>
        <v>5603.5693348200011</v>
      </c>
      <c r="P3" s="9"/>
      <c r="Y3" s="5"/>
      <c r="Z3" s="5"/>
      <c r="AA3" s="5"/>
      <c r="AB3" s="5"/>
      <c r="AC3" s="5"/>
      <c r="AD3" s="5"/>
      <c r="AE3" s="5"/>
      <c r="AF3" s="5"/>
      <c r="AG3" s="9"/>
      <c r="AH3" s="9"/>
      <c r="AI3" s="9"/>
      <c r="AJ3" s="5"/>
      <c r="AK3" s="5"/>
      <c r="AL3" s="5"/>
      <c r="AM3" s="5"/>
      <c r="AN3" s="5"/>
      <c r="AO3" s="5"/>
      <c r="AP3" s="5"/>
      <c r="AQ3" s="5"/>
      <c r="AR3" s="9"/>
    </row>
    <row r="4" spans="1:105" ht="15.75" customHeight="1" x14ac:dyDescent="0.3">
      <c r="B4" s="11">
        <f>'Quadro Resumo'!C7</f>
        <v>0.35</v>
      </c>
      <c r="C4" s="11"/>
      <c r="D4" s="73">
        <f>'Quadro Resumo'!C7</f>
        <v>0.35</v>
      </c>
      <c r="E4" s="73">
        <f>'Quadro Resumo'!C8</f>
        <v>0.4</v>
      </c>
      <c r="F4" s="73">
        <f>'Quadro Resumo'!C9</f>
        <v>0.5</v>
      </c>
      <c r="G4" s="73">
        <f>'Quadro Resumo'!C10</f>
        <v>0.6</v>
      </c>
      <c r="H4" s="74"/>
      <c r="P4" s="9"/>
      <c r="Y4" s="5"/>
      <c r="Z4" s="5"/>
      <c r="AA4" s="5"/>
      <c r="AB4" s="5"/>
      <c r="AC4" s="5"/>
      <c r="AD4" s="5"/>
      <c r="AE4" s="5"/>
      <c r="AF4" s="5"/>
      <c r="AG4" s="9"/>
      <c r="AH4" s="9"/>
      <c r="AI4" s="9"/>
      <c r="AJ4" s="5"/>
      <c r="AK4" s="5"/>
      <c r="AL4" s="5"/>
      <c r="AM4" s="5"/>
      <c r="AN4" s="5"/>
      <c r="AO4" s="5"/>
      <c r="AP4" s="5"/>
      <c r="AQ4" s="5"/>
      <c r="AR4" s="9"/>
    </row>
    <row r="5" spans="1:105" ht="15.75" customHeight="1" x14ac:dyDescent="0.3">
      <c r="P5" s="9"/>
      <c r="Y5" s="5"/>
      <c r="Z5" s="5"/>
      <c r="AA5" s="5"/>
      <c r="AB5" s="5"/>
      <c r="AC5" s="5"/>
      <c r="AD5" s="5"/>
      <c r="AE5" s="5"/>
      <c r="AF5" s="5"/>
      <c r="AG5" s="9"/>
      <c r="AH5" s="9"/>
      <c r="AI5" s="9"/>
      <c r="AJ5" s="5"/>
      <c r="AK5" s="5"/>
      <c r="AL5" s="5"/>
      <c r="AM5" s="5"/>
      <c r="AN5" s="5"/>
      <c r="AO5" s="5"/>
      <c r="AP5" s="5"/>
      <c r="AQ5" s="5"/>
      <c r="AR5" s="9"/>
    </row>
    <row r="6" spans="1:105" ht="15.75" customHeight="1" x14ac:dyDescent="0.3">
      <c r="A6" s="9"/>
      <c r="B6" s="78" t="s">
        <v>120</v>
      </c>
      <c r="C6" s="87">
        <f>'Quadro Resumo'!E23</f>
        <v>5603.5693348200011</v>
      </c>
      <c r="H6" s="15"/>
      <c r="I6" s="15"/>
      <c r="K6" s="9"/>
      <c r="L6" s="9"/>
      <c r="P6" s="9"/>
      <c r="Y6" s="5"/>
      <c r="Z6" s="5"/>
      <c r="AA6" s="5"/>
      <c r="AB6" s="5"/>
      <c r="AC6" s="5"/>
      <c r="AD6" s="5"/>
      <c r="AE6" s="5"/>
      <c r="AF6" s="5"/>
      <c r="AG6" s="9"/>
      <c r="AH6" s="9"/>
      <c r="AI6" s="9"/>
      <c r="AJ6" s="5"/>
      <c r="AK6" s="5"/>
      <c r="AL6" s="5"/>
      <c r="AM6" s="5"/>
      <c r="AN6" s="5"/>
      <c r="AO6" s="5"/>
      <c r="AP6" s="5"/>
      <c r="AQ6" s="5"/>
      <c r="AR6" s="9"/>
    </row>
    <row r="7" spans="1:105" ht="15.75" customHeight="1" x14ac:dyDescent="0.3">
      <c r="A7" s="9"/>
      <c r="B7" s="78" t="s">
        <v>109</v>
      </c>
      <c r="C7" s="86">
        <f>Proposta!C7</f>
        <v>1.0389999999999999</v>
      </c>
      <c r="E7" s="70"/>
      <c r="F7" s="71"/>
      <c r="G7" s="72"/>
      <c r="H7" s="15"/>
      <c r="I7" s="15"/>
      <c r="K7" s="9"/>
      <c r="L7" s="9"/>
      <c r="P7" s="9"/>
      <c r="Y7" s="5"/>
      <c r="Z7" s="5"/>
      <c r="AA7" s="5"/>
      <c r="AB7" s="5"/>
      <c r="AC7" s="5"/>
      <c r="AD7" s="5"/>
      <c r="AE7" s="5"/>
      <c r="AF7" s="5"/>
      <c r="AG7" s="9"/>
      <c r="AH7" s="9"/>
      <c r="AI7" s="9"/>
      <c r="AJ7" s="5"/>
      <c r="AK7" s="5"/>
      <c r="AL7" s="5"/>
      <c r="AM7" s="5"/>
      <c r="AN7" s="5"/>
      <c r="AO7" s="5"/>
      <c r="AP7" s="5"/>
      <c r="AQ7" s="5"/>
      <c r="AR7" s="9"/>
    </row>
    <row r="8" spans="1:105" ht="15.75" customHeight="1" x14ac:dyDescent="0.3">
      <c r="A8" s="9"/>
      <c r="B8" s="70"/>
      <c r="C8" s="70"/>
      <c r="D8" s="70"/>
      <c r="E8" s="79"/>
      <c r="F8" s="80"/>
      <c r="G8" s="81" t="s">
        <v>123</v>
      </c>
      <c r="H8" s="82"/>
      <c r="I8" s="82"/>
      <c r="J8" s="83"/>
      <c r="K8" s="84"/>
      <c r="L8" s="84"/>
      <c r="M8" s="83"/>
      <c r="P8" s="9"/>
      <c r="Y8" s="5"/>
      <c r="Z8" s="5"/>
      <c r="AA8" s="5"/>
      <c r="AB8" s="5"/>
      <c r="AC8" s="5"/>
      <c r="AD8" s="5"/>
      <c r="AE8" s="5"/>
      <c r="AF8" s="5"/>
      <c r="AG8" s="9"/>
      <c r="AH8" s="9"/>
      <c r="AI8" s="9"/>
      <c r="AJ8" s="5"/>
      <c r="AK8" s="5"/>
      <c r="AL8" s="5"/>
      <c r="AM8" s="5"/>
      <c r="AN8" s="5"/>
      <c r="AO8" s="5"/>
      <c r="AP8" s="5"/>
      <c r="AQ8" s="5"/>
      <c r="AR8" s="9"/>
    </row>
    <row r="9" spans="1:105" ht="15.75" customHeight="1" x14ac:dyDescent="0.3">
      <c r="A9" s="9"/>
      <c r="B9" s="70"/>
      <c r="C9" s="70"/>
      <c r="D9" s="70"/>
      <c r="E9" s="79" t="s">
        <v>124</v>
      </c>
      <c r="F9" s="85">
        <v>1</v>
      </c>
      <c r="G9" s="85">
        <v>1.1000000000000001</v>
      </c>
      <c r="H9" s="85">
        <v>1.1499999999999999</v>
      </c>
      <c r="I9" s="85">
        <v>1.2</v>
      </c>
      <c r="J9" s="85">
        <v>1.25</v>
      </c>
      <c r="K9" s="85">
        <v>1.3</v>
      </c>
      <c r="L9" s="85">
        <v>1.52</v>
      </c>
      <c r="M9" s="85">
        <v>1.75</v>
      </c>
      <c r="P9" s="9"/>
      <c r="Y9" s="5"/>
      <c r="Z9" s="5"/>
      <c r="AA9" s="5"/>
      <c r="AB9" s="5"/>
      <c r="AC9" s="5"/>
      <c r="AD9" s="5"/>
      <c r="AE9" s="5"/>
      <c r="AF9" s="5"/>
      <c r="AG9" s="9"/>
      <c r="AH9" s="9"/>
      <c r="AI9" s="9"/>
      <c r="AJ9" s="5"/>
      <c r="AK9" s="5"/>
      <c r="AL9" s="5"/>
      <c r="AM9" s="5"/>
      <c r="AN9" s="5"/>
      <c r="AO9" s="5"/>
      <c r="AP9" s="5"/>
      <c r="AQ9" s="5"/>
      <c r="AR9" s="9"/>
    </row>
    <row r="10" spans="1:105" ht="15.75" customHeight="1" x14ac:dyDescent="0.3">
      <c r="A10" s="9"/>
      <c r="B10" s="70"/>
      <c r="C10" s="70"/>
      <c r="D10" s="70"/>
      <c r="E10" s="79" t="s">
        <v>125</v>
      </c>
      <c r="F10" s="85">
        <v>1</v>
      </c>
      <c r="G10" s="85"/>
      <c r="H10" s="85"/>
      <c r="I10" s="85"/>
      <c r="J10" s="85"/>
      <c r="K10" s="85"/>
      <c r="L10" s="85"/>
      <c r="M10" s="85"/>
      <c r="P10" s="9"/>
      <c r="Y10" s="5"/>
      <c r="Z10" s="5"/>
      <c r="AA10" s="5"/>
      <c r="AB10" s="5"/>
      <c r="AC10" s="5"/>
      <c r="AD10" s="5"/>
      <c r="AE10" s="5"/>
      <c r="AF10" s="5"/>
      <c r="AG10" s="9"/>
      <c r="AH10" s="9"/>
      <c r="AI10" s="9"/>
      <c r="AJ10" s="5"/>
      <c r="AK10" s="5"/>
      <c r="AL10" s="5"/>
      <c r="AM10" s="5"/>
      <c r="AN10" s="5"/>
      <c r="AO10" s="5"/>
      <c r="AP10" s="5"/>
      <c r="AQ10" s="5"/>
      <c r="AR10" s="9"/>
    </row>
    <row r="11" spans="1:105" ht="15.75" customHeight="1" x14ac:dyDescent="0.3">
      <c r="A11" s="9"/>
      <c r="B11" s="70"/>
      <c r="C11" s="70"/>
      <c r="D11" s="70"/>
      <c r="E11" s="70"/>
      <c r="F11" s="72"/>
      <c r="G11" s="72"/>
      <c r="H11" s="15"/>
      <c r="I11" s="15"/>
      <c r="K11" s="9"/>
      <c r="L11" s="9"/>
      <c r="P11" s="9"/>
      <c r="Y11" s="5"/>
      <c r="Z11" s="5"/>
      <c r="AA11" s="5"/>
      <c r="AB11" s="5"/>
      <c r="AC11" s="5"/>
      <c r="AD11" s="5"/>
      <c r="AE11" s="5"/>
      <c r="AF11" s="5"/>
      <c r="AG11" s="9"/>
      <c r="AH11" s="9"/>
      <c r="AI11" s="9"/>
      <c r="AJ11" s="5"/>
      <c r="AK11" s="5"/>
      <c r="AL11" s="5"/>
      <c r="AM11" s="5"/>
      <c r="AN11" s="5"/>
      <c r="AO11" s="5"/>
      <c r="AP11" s="5"/>
      <c r="AQ11" s="5"/>
      <c r="AR11" s="9"/>
    </row>
    <row r="12" spans="1:105" ht="15.75" customHeight="1" x14ac:dyDescent="0.3">
      <c r="A12" s="9"/>
      <c r="B12" s="70"/>
      <c r="C12" s="70"/>
      <c r="D12" s="70"/>
      <c r="E12" s="77" t="s">
        <v>124</v>
      </c>
      <c r="F12" s="75">
        <f>IF($E$12=$E$9,F9,F10)</f>
        <v>1</v>
      </c>
      <c r="G12" s="75">
        <f t="shared" ref="G12:M12" si="0">IF($E$12=$E$9,G9,G10)</f>
        <v>1.1000000000000001</v>
      </c>
      <c r="H12" s="75">
        <f t="shared" si="0"/>
        <v>1.1499999999999999</v>
      </c>
      <c r="I12" s="75">
        <f t="shared" si="0"/>
        <v>1.2</v>
      </c>
      <c r="J12" s="75">
        <f t="shared" si="0"/>
        <v>1.25</v>
      </c>
      <c r="K12" s="75">
        <f t="shared" si="0"/>
        <v>1.3</v>
      </c>
      <c r="L12" s="75">
        <f t="shared" si="0"/>
        <v>1.52</v>
      </c>
      <c r="M12" s="75">
        <f t="shared" si="0"/>
        <v>1.75</v>
      </c>
      <c r="P12" s="9"/>
      <c r="Q12" s="76">
        <f>$G$12</f>
        <v>1.1000000000000001</v>
      </c>
      <c r="R12" s="76">
        <f>$H$12</f>
        <v>1.1499999999999999</v>
      </c>
      <c r="S12" s="76">
        <f>$I$12</f>
        <v>1.2</v>
      </c>
      <c r="T12" s="76">
        <f>$J$12</f>
        <v>1.25</v>
      </c>
      <c r="U12" s="76">
        <f>$K$12</f>
        <v>1.3</v>
      </c>
      <c r="V12" s="76">
        <f>$L$12</f>
        <v>1.52</v>
      </c>
      <c r="W12" s="76">
        <f>$M$12</f>
        <v>1.75</v>
      </c>
      <c r="Y12" s="5"/>
      <c r="Z12" s="5"/>
      <c r="AA12" s="5"/>
      <c r="AB12" s="5"/>
      <c r="AC12" s="5"/>
      <c r="AD12" s="5"/>
      <c r="AE12" s="5"/>
      <c r="AF12" s="5"/>
      <c r="AG12" s="9"/>
      <c r="AH12" s="9"/>
      <c r="AI12" s="9"/>
      <c r="AJ12" s="5"/>
      <c r="AK12" s="5"/>
      <c r="AL12" s="5"/>
      <c r="AM12" s="5"/>
      <c r="AN12" s="5"/>
      <c r="AO12" s="5"/>
      <c r="AP12" s="5"/>
      <c r="AQ12" s="5"/>
      <c r="AR12" s="9"/>
    </row>
    <row r="13" spans="1:105" ht="15.75" customHeight="1" x14ac:dyDescent="0.3">
      <c r="A13" s="9"/>
      <c r="B13" s="9"/>
      <c r="C13" s="9"/>
      <c r="D13" s="9"/>
      <c r="E13" s="9"/>
      <c r="F13" s="15"/>
      <c r="P13" s="9"/>
      <c r="Y13" s="466" t="s">
        <v>26</v>
      </c>
      <c r="Z13" s="467"/>
      <c r="AA13" s="467"/>
      <c r="AB13" s="467"/>
      <c r="AC13" s="467"/>
      <c r="AD13" s="467"/>
      <c r="AE13" s="467"/>
      <c r="AF13" s="468"/>
      <c r="AG13" s="16"/>
      <c r="AH13" s="17"/>
      <c r="AI13" s="17"/>
      <c r="AJ13" s="466" t="s">
        <v>27</v>
      </c>
      <c r="AK13" s="467"/>
      <c r="AL13" s="467"/>
      <c r="AM13" s="467"/>
      <c r="AN13" s="467"/>
      <c r="AO13" s="467"/>
      <c r="AP13" s="467"/>
      <c r="AQ13" s="468"/>
      <c r="AR13" s="16"/>
      <c r="AS13" s="17"/>
      <c r="AT13" s="17"/>
      <c r="AU13" s="466" t="s">
        <v>28</v>
      </c>
      <c r="AV13" s="467"/>
      <c r="AW13" s="467"/>
      <c r="AX13" s="467"/>
      <c r="AY13" s="467"/>
      <c r="AZ13" s="467"/>
      <c r="BA13" s="467"/>
      <c r="BB13" s="467"/>
      <c r="BC13" s="468"/>
      <c r="BF13" s="17"/>
      <c r="BG13" s="466" t="s">
        <v>29</v>
      </c>
      <c r="BH13" s="467"/>
      <c r="BI13" s="467"/>
      <c r="BJ13" s="467"/>
      <c r="BK13" s="467"/>
      <c r="BL13" s="467"/>
      <c r="BM13" s="467"/>
      <c r="BN13" s="467"/>
      <c r="BO13" s="468"/>
      <c r="BS13" s="466" t="s">
        <v>30</v>
      </c>
      <c r="BT13" s="467"/>
      <c r="BU13" s="467"/>
      <c r="BV13" s="467"/>
      <c r="BW13" s="467"/>
      <c r="BX13" s="467"/>
      <c r="BY13" s="467"/>
      <c r="BZ13" s="468"/>
      <c r="CC13" s="466" t="s">
        <v>31</v>
      </c>
      <c r="CD13" s="467"/>
      <c r="CE13" s="467"/>
      <c r="CF13" s="467"/>
      <c r="CG13" s="467"/>
      <c r="CH13" s="467"/>
      <c r="CI13" s="467"/>
      <c r="CJ13" s="468"/>
      <c r="CN13" s="469" t="s">
        <v>126</v>
      </c>
      <c r="CO13" s="467"/>
      <c r="CP13" s="467"/>
      <c r="CQ13" s="467"/>
      <c r="CR13" s="467"/>
      <c r="CS13" s="467"/>
      <c r="CT13" s="467"/>
      <c r="CU13" s="468"/>
    </row>
    <row r="14" spans="1:105" ht="42" customHeight="1" x14ac:dyDescent="0.3">
      <c r="A14" s="9"/>
      <c r="B14" s="9"/>
      <c r="C14" s="1"/>
      <c r="D14" s="1"/>
      <c r="E14" s="2" t="s">
        <v>32</v>
      </c>
      <c r="F14" s="6" t="s">
        <v>25</v>
      </c>
      <c r="G14" s="18" t="s">
        <v>17</v>
      </c>
      <c r="H14" s="18" t="s">
        <v>18</v>
      </c>
      <c r="I14" s="18" t="s">
        <v>19</v>
      </c>
      <c r="J14" s="18" t="s">
        <v>20</v>
      </c>
      <c r="K14" s="18" t="s">
        <v>21</v>
      </c>
      <c r="L14" s="18" t="s">
        <v>22</v>
      </c>
      <c r="M14" s="18" t="s">
        <v>23</v>
      </c>
      <c r="O14" s="99" t="s">
        <v>152</v>
      </c>
      <c r="P14" s="19" t="s">
        <v>33</v>
      </c>
      <c r="Q14" s="10" t="s">
        <v>34</v>
      </c>
      <c r="R14" s="10" t="s">
        <v>35</v>
      </c>
      <c r="S14" s="10" t="s">
        <v>36</v>
      </c>
      <c r="T14" s="10" t="s">
        <v>37</v>
      </c>
      <c r="U14" s="10" t="s">
        <v>38</v>
      </c>
      <c r="V14" s="10" t="s">
        <v>39</v>
      </c>
      <c r="W14" s="10" t="s">
        <v>40</v>
      </c>
      <c r="Y14" s="18" t="s">
        <v>41</v>
      </c>
      <c r="Z14" s="18" t="s">
        <v>42</v>
      </c>
      <c r="AA14" s="18" t="s">
        <v>43</v>
      </c>
      <c r="AB14" s="18" t="s">
        <v>44</v>
      </c>
      <c r="AC14" s="18" t="s">
        <v>45</v>
      </c>
      <c r="AD14" s="18" t="s">
        <v>46</v>
      </c>
      <c r="AE14" s="18" t="s">
        <v>47</v>
      </c>
      <c r="AF14" s="18" t="s">
        <v>48</v>
      </c>
      <c r="AG14" s="6" t="s">
        <v>49</v>
      </c>
      <c r="AH14" s="17"/>
      <c r="AI14" s="17"/>
      <c r="AJ14" s="18" t="s">
        <v>50</v>
      </c>
      <c r="AK14" s="18" t="s">
        <v>51</v>
      </c>
      <c r="AL14" s="18" t="s">
        <v>52</v>
      </c>
      <c r="AM14" s="18" t="s">
        <v>53</v>
      </c>
      <c r="AN14" s="18" t="s">
        <v>54</v>
      </c>
      <c r="AO14" s="18" t="s">
        <v>55</v>
      </c>
      <c r="AP14" s="18" t="s">
        <v>56</v>
      </c>
      <c r="AQ14" s="18" t="s">
        <v>57</v>
      </c>
      <c r="AR14" s="6" t="s">
        <v>58</v>
      </c>
      <c r="AS14" s="17"/>
      <c r="AT14" s="17"/>
      <c r="AU14" s="18" t="s">
        <v>59</v>
      </c>
      <c r="AV14" s="18" t="s">
        <v>60</v>
      </c>
      <c r="AW14" s="18" t="s">
        <v>61</v>
      </c>
      <c r="AX14" s="18" t="s">
        <v>62</v>
      </c>
      <c r="AY14" s="18" t="s">
        <v>63</v>
      </c>
      <c r="AZ14" s="18" t="s">
        <v>64</v>
      </c>
      <c r="BA14" s="18" t="s">
        <v>65</v>
      </c>
      <c r="BB14" s="18" t="s">
        <v>66</v>
      </c>
      <c r="BC14" s="18" t="s">
        <v>67</v>
      </c>
      <c r="BF14" s="17"/>
      <c r="BG14" s="18" t="s">
        <v>68</v>
      </c>
      <c r="BH14" s="18" t="s">
        <v>69</v>
      </c>
      <c r="BI14" s="18" t="s">
        <v>70</v>
      </c>
      <c r="BJ14" s="18" t="s">
        <v>71</v>
      </c>
      <c r="BK14" s="18" t="s">
        <v>72</v>
      </c>
      <c r="BL14" s="18" t="s">
        <v>73</v>
      </c>
      <c r="BM14" s="18" t="s">
        <v>74</v>
      </c>
      <c r="BN14" s="18" t="s">
        <v>75</v>
      </c>
      <c r="BO14" s="18" t="s">
        <v>76</v>
      </c>
      <c r="BS14" s="20" t="s">
        <v>77</v>
      </c>
      <c r="BT14" s="20" t="s">
        <v>78</v>
      </c>
      <c r="BU14" s="20" t="s">
        <v>79</v>
      </c>
      <c r="BV14" s="20" t="s">
        <v>80</v>
      </c>
      <c r="BW14" s="20" t="s">
        <v>81</v>
      </c>
      <c r="BX14" s="20" t="s">
        <v>82</v>
      </c>
      <c r="BY14" s="20" t="s">
        <v>83</v>
      </c>
      <c r="BZ14" s="20" t="s">
        <v>84</v>
      </c>
      <c r="CA14" s="21" t="s">
        <v>85</v>
      </c>
      <c r="CC14" s="20" t="s">
        <v>86</v>
      </c>
      <c r="CD14" s="20" t="s">
        <v>87</v>
      </c>
      <c r="CE14" s="20" t="s">
        <v>88</v>
      </c>
      <c r="CF14" s="20" t="s">
        <v>89</v>
      </c>
      <c r="CG14" s="20" t="s">
        <v>90</v>
      </c>
      <c r="CH14" s="20" t="s">
        <v>91</v>
      </c>
      <c r="CI14" s="20" t="s">
        <v>92</v>
      </c>
      <c r="CJ14" s="20" t="s">
        <v>93</v>
      </c>
      <c r="CK14" s="21" t="s">
        <v>85</v>
      </c>
      <c r="CN14" s="20" t="s">
        <v>127</v>
      </c>
      <c r="CO14" s="20" t="s">
        <v>128</v>
      </c>
      <c r="CP14" s="20" t="s">
        <v>129</v>
      </c>
      <c r="CQ14" s="20" t="s">
        <v>130</v>
      </c>
      <c r="CR14" s="20" t="s">
        <v>131</v>
      </c>
      <c r="CS14" s="20" t="s">
        <v>132</v>
      </c>
      <c r="CT14" s="20" t="s">
        <v>133</v>
      </c>
      <c r="CU14" s="20" t="s">
        <v>134</v>
      </c>
      <c r="CV14" s="21" t="s">
        <v>135</v>
      </c>
    </row>
    <row r="15" spans="1:105" ht="15.75" customHeight="1" x14ac:dyDescent="0.3">
      <c r="A15" s="5"/>
      <c r="B15" s="463" t="s">
        <v>8</v>
      </c>
      <c r="C15" s="7" t="s">
        <v>8</v>
      </c>
      <c r="D15" s="7" t="str">
        <f t="shared" ref="D15:D33" si="1">CONCATENATE("AP",E15)</f>
        <v>AP1</v>
      </c>
      <c r="E15" s="7">
        <v>1</v>
      </c>
      <c r="F15" s="8">
        <v>1446.12</v>
      </c>
      <c r="G15" s="12">
        <f t="shared" ref="G15:G90" si="2">F15*1.1</f>
        <v>1590.732</v>
      </c>
      <c r="H15" s="12">
        <f t="shared" ref="H15:H90" si="3">F15*1.15</f>
        <v>1663.0379999999998</v>
      </c>
      <c r="I15" s="12">
        <f t="shared" ref="I15:I90" si="4">F15*1.2</f>
        <v>1735.3439999999998</v>
      </c>
      <c r="J15" s="12">
        <f t="shared" ref="J15:J90" si="5">F15*1.25</f>
        <v>1807.6499999999999</v>
      </c>
      <c r="K15" s="12">
        <f t="shared" ref="K15:K109" si="6">F15*1.3</f>
        <v>1879.9559999999999</v>
      </c>
      <c r="L15" s="12">
        <f t="shared" ref="L15:L109" si="7">F15*1.52</f>
        <v>2198.1023999999998</v>
      </c>
      <c r="M15" s="12">
        <f t="shared" ref="M15:M109" si="8">F15*1.75</f>
        <v>2530.71</v>
      </c>
      <c r="O15" s="22">
        <f>IF('Quadro Resumo'!E42="Nenhum",F15,$O$91*D4)</f>
        <v>1650.7442699999999</v>
      </c>
      <c r="P15" s="23">
        <f>O15/F15-1</f>
        <v>0.14149881752551652</v>
      </c>
      <c r="Q15" s="12">
        <f t="shared" ref="Q15:Q31" si="9">$O15*Q$12</f>
        <v>1815.8186970000002</v>
      </c>
      <c r="R15" s="12">
        <f t="shared" ref="R15:W30" si="10">$O15*R$12</f>
        <v>1898.3559104999997</v>
      </c>
      <c r="S15" s="12">
        <f t="shared" si="10"/>
        <v>1980.8931239999997</v>
      </c>
      <c r="T15" s="12">
        <f t="shared" si="10"/>
        <v>2063.4303375</v>
      </c>
      <c r="U15" s="12">
        <f t="shared" si="10"/>
        <v>2145.9675510000002</v>
      </c>
      <c r="V15" s="12">
        <f t="shared" si="10"/>
        <v>2509.1312904000001</v>
      </c>
      <c r="W15" s="12">
        <f t="shared" si="10"/>
        <v>2888.8024725</v>
      </c>
      <c r="Y15" s="7">
        <f>SUMIF('BD Qtde Servidores Ativos'!$D:$D,$D:$D,'BD Qtde Servidores Ativos'!E:E)</f>
        <v>0</v>
      </c>
      <c r="Z15" s="7">
        <f>SUMIF('BD Qtde Servidores Ativos'!$D:$D,$D:$D,'BD Qtde Servidores Ativos'!F:F)</f>
        <v>0</v>
      </c>
      <c r="AA15" s="7">
        <f>SUMIF('BD Qtde Servidores Ativos'!$D:$D,$D:$D,'BD Qtde Servidores Ativos'!G:G)</f>
        <v>0</v>
      </c>
      <c r="AB15" s="7">
        <f>SUMIF('BD Qtde Servidores Ativos'!$D:$D,$D:$D,'BD Qtde Servidores Ativos'!H:H)</f>
        <v>0</v>
      </c>
      <c r="AC15" s="7">
        <f>SUMIF('BD Qtde Servidores Ativos'!$D:$D,$D:$D,'BD Qtde Servidores Ativos'!I:I)</f>
        <v>0</v>
      </c>
      <c r="AD15" s="7">
        <f>SUMIF('BD Qtde Servidores Ativos'!$D:$D,$D:$D,'BD Qtde Servidores Ativos'!J:J)</f>
        <v>0</v>
      </c>
      <c r="AE15" s="7">
        <f>SUMIF('BD Qtde Servidores Ativos'!$D:$D,$D:$D,'BD Qtde Servidores Ativos'!K:K)</f>
        <v>0</v>
      </c>
      <c r="AF15" s="7">
        <f>SUMIF('BD Qtde Servidores Ativos'!$D:$D,$D:$D,'BD Qtde Servidores Ativos'!L:L)</f>
        <v>0</v>
      </c>
      <c r="AG15" s="24">
        <f t="shared" ref="AG15:AG109" si="11">SUM(Y15:AF15)</f>
        <v>0</v>
      </c>
      <c r="AH15" s="25"/>
      <c r="AI15" s="25"/>
      <c r="AJ15" s="7">
        <f>SUMIF('BD Qtde Servidores Aposentados '!$D:$D,$D:$D,'BD Qtde Servidores Aposentados '!E:E)</f>
        <v>4</v>
      </c>
      <c r="AK15" s="7">
        <f>SUMIF('BD Qtde Servidores Aposentados '!$D:$D,$D:$D,'BD Qtde Servidores Aposentados '!F:F)</f>
        <v>0</v>
      </c>
      <c r="AL15" s="7">
        <f>SUMIF('BD Qtde Servidores Aposentados '!$D:$D,$D:$D,'BD Qtde Servidores Aposentados '!G:G)</f>
        <v>0</v>
      </c>
      <c r="AM15" s="7">
        <f>SUMIF('BD Qtde Servidores Aposentados '!$D:$D,$D:$D,'BD Qtde Servidores Aposentados '!H:H)</f>
        <v>1</v>
      </c>
      <c r="AN15" s="7">
        <f>SUMIF('BD Qtde Servidores Aposentados '!$D:$D,$D:$D,'BD Qtde Servidores Aposentados '!I:I)</f>
        <v>0</v>
      </c>
      <c r="AO15" s="7">
        <f>SUMIF('BD Qtde Servidores Aposentados '!$D:$D,$D:$D,'BD Qtde Servidores Aposentados '!J:J)</f>
        <v>0</v>
      </c>
      <c r="AP15" s="7">
        <f>SUMIF('BD Qtde Servidores Aposentados '!$D:$D,$D:$D,'BD Qtde Servidores Aposentados '!K:K)</f>
        <v>0</v>
      </c>
      <c r="AQ15" s="7">
        <f>SUMIF('BD Qtde Servidores Aposentados '!$D:$D,$D:$D,'BD Qtde Servidores Aposentados '!L:L)</f>
        <v>0</v>
      </c>
      <c r="AR15" s="24">
        <f t="shared" ref="AR15:AR109" si="12">SUM(AJ15:AQ15)</f>
        <v>5</v>
      </c>
      <c r="AS15" s="26"/>
      <c r="AT15" s="26"/>
      <c r="AU15" s="27">
        <f t="shared" ref="AU15:BB30" si="13">Y15*F15</f>
        <v>0</v>
      </c>
      <c r="AV15" s="27">
        <f t="shared" si="13"/>
        <v>0</v>
      </c>
      <c r="AW15" s="27">
        <f t="shared" si="13"/>
        <v>0</v>
      </c>
      <c r="AX15" s="27">
        <f t="shared" si="13"/>
        <v>0</v>
      </c>
      <c r="AY15" s="27">
        <f t="shared" si="13"/>
        <v>0</v>
      </c>
      <c r="AZ15" s="27">
        <f t="shared" si="13"/>
        <v>0</v>
      </c>
      <c r="BA15" s="27">
        <f t="shared" si="13"/>
        <v>0</v>
      </c>
      <c r="BB15" s="27">
        <f t="shared" si="13"/>
        <v>0</v>
      </c>
      <c r="BC15" s="28">
        <f t="shared" ref="BC15:BC109" si="14">SUM(AU15:BB15)</f>
        <v>0</v>
      </c>
      <c r="BF15" s="26"/>
      <c r="BG15" s="27">
        <f t="shared" ref="BG15:BN30" si="15">F15*AJ15</f>
        <v>5784.48</v>
      </c>
      <c r="BH15" s="27">
        <f t="shared" si="15"/>
        <v>0</v>
      </c>
      <c r="BI15" s="27">
        <f t="shared" si="15"/>
        <v>0</v>
      </c>
      <c r="BJ15" s="27">
        <f t="shared" si="15"/>
        <v>1735.3439999999998</v>
      </c>
      <c r="BK15" s="27">
        <f t="shared" si="15"/>
        <v>0</v>
      </c>
      <c r="BL15" s="27">
        <f t="shared" si="15"/>
        <v>0</v>
      </c>
      <c r="BM15" s="27">
        <f t="shared" si="15"/>
        <v>0</v>
      </c>
      <c r="BN15" s="27">
        <f t="shared" si="15"/>
        <v>0</v>
      </c>
      <c r="BO15" s="28">
        <f t="shared" ref="BO15:BO109" si="16">SUM(BG15:BN15)</f>
        <v>7519.8239999999996</v>
      </c>
      <c r="BS15" s="12">
        <f t="shared" ref="BS15:BS109" si="17">Y15*O15</f>
        <v>0</v>
      </c>
      <c r="BT15" s="12">
        <f t="shared" ref="BT15:BZ30" si="18">Z15*Q15</f>
        <v>0</v>
      </c>
      <c r="BU15" s="12">
        <f t="shared" si="18"/>
        <v>0</v>
      </c>
      <c r="BV15" s="12">
        <f t="shared" si="18"/>
        <v>0</v>
      </c>
      <c r="BW15" s="12">
        <f t="shared" si="18"/>
        <v>0</v>
      </c>
      <c r="BX15" s="12">
        <f t="shared" si="18"/>
        <v>0</v>
      </c>
      <c r="BY15" s="12">
        <f t="shared" si="18"/>
        <v>0</v>
      </c>
      <c r="BZ15" s="12">
        <f t="shared" si="18"/>
        <v>0</v>
      </c>
      <c r="CA15" s="29">
        <f t="shared" ref="CA15:CA109" si="19">SUM(BS15:BZ15)</f>
        <v>0</v>
      </c>
      <c r="CC15" s="95">
        <f>(Y15*'Quadro Resumo'!$L$6)*($O$109*10%)</f>
        <v>0</v>
      </c>
      <c r="CD15" s="12">
        <f>(Z15*'Quadro Resumo'!$L$6)*($O$109*15%)</f>
        <v>0</v>
      </c>
      <c r="CE15" s="12">
        <f>(AA15*'Quadro Resumo'!$L$6)*($O$109*10%)</f>
        <v>0</v>
      </c>
      <c r="CF15" s="12">
        <f>(AB15*'Quadro Resumo'!$L$6)*($O$109*5%)</f>
        <v>0</v>
      </c>
      <c r="CG15" s="12">
        <f>(AC15*'Quadro Resumo'!$L$6)*($O$109*5%)</f>
        <v>0</v>
      </c>
      <c r="CH15" s="12">
        <f>(AD15*'Quadro Resumo'!$L$6)*(O15*22%)</f>
        <v>0</v>
      </c>
      <c r="CI15" s="12">
        <f>(AE15*'Quadro Resumo'!$L$6)*(O15*23%)</f>
        <v>0</v>
      </c>
      <c r="CJ15" s="12">
        <v>0</v>
      </c>
      <c r="CK15" s="29">
        <f t="shared" ref="CK15:CK108" si="20">SUM(CC15:CJ15)</f>
        <v>0</v>
      </c>
      <c r="CN15" s="12">
        <f t="shared" ref="CN15:CN109" si="21">AJ15*O15</f>
        <v>6602.9770799999997</v>
      </c>
      <c r="CO15" s="12">
        <f t="shared" ref="CO15:CU30" si="22">AK15*Q15</f>
        <v>0</v>
      </c>
      <c r="CP15" s="12">
        <f t="shared" si="22"/>
        <v>0</v>
      </c>
      <c r="CQ15" s="12">
        <f t="shared" si="22"/>
        <v>1980.8931239999997</v>
      </c>
      <c r="CR15" s="12">
        <f t="shared" si="22"/>
        <v>0</v>
      </c>
      <c r="CS15" s="12">
        <f t="shared" si="22"/>
        <v>0</v>
      </c>
      <c r="CT15" s="12">
        <f t="shared" si="22"/>
        <v>0</v>
      </c>
      <c r="CU15" s="12">
        <f t="shared" si="22"/>
        <v>0</v>
      </c>
      <c r="CV15" s="29">
        <f t="shared" ref="CV15:CV109" si="23">SUM(CN15:CU15)</f>
        <v>8583.8702039999989</v>
      </c>
      <c r="CW15" s="9"/>
      <c r="CX15" s="9"/>
      <c r="CY15" s="9"/>
      <c r="CZ15" s="9"/>
      <c r="DA15" s="9"/>
    </row>
    <row r="16" spans="1:105" ht="15.75" customHeight="1" x14ac:dyDescent="0.3">
      <c r="A16" s="5"/>
      <c r="B16" s="464"/>
      <c r="C16" s="7" t="s">
        <v>8</v>
      </c>
      <c r="D16" s="7" t="str">
        <f t="shared" si="1"/>
        <v>AP2</v>
      </c>
      <c r="E16" s="7">
        <v>2</v>
      </c>
      <c r="F16" s="8">
        <f t="shared" ref="F16:F33" si="24">F15*1.039</f>
        <v>1502.5186799999997</v>
      </c>
      <c r="G16" s="12">
        <f t="shared" si="2"/>
        <v>1652.7705479999997</v>
      </c>
      <c r="H16" s="12">
        <f t="shared" si="3"/>
        <v>1727.8964819999994</v>
      </c>
      <c r="I16" s="12">
        <f t="shared" si="4"/>
        <v>1803.0224159999996</v>
      </c>
      <c r="J16" s="12">
        <f t="shared" si="5"/>
        <v>1878.1483499999995</v>
      </c>
      <c r="K16" s="12">
        <f t="shared" si="6"/>
        <v>1953.2742839999996</v>
      </c>
      <c r="L16" s="12">
        <f t="shared" si="7"/>
        <v>2283.8283935999993</v>
      </c>
      <c r="M16" s="12">
        <f t="shared" si="8"/>
        <v>2629.4076899999995</v>
      </c>
      <c r="O16" s="8">
        <f>O15*$C$7</f>
        <v>1715.1232965299998</v>
      </c>
      <c r="P16" s="23">
        <f t="shared" ref="P16:P52" si="25">O16/F16-1</f>
        <v>0.14149881752551674</v>
      </c>
      <c r="Q16" s="12">
        <f t="shared" si="9"/>
        <v>1886.6356261829999</v>
      </c>
      <c r="R16" s="12">
        <f t="shared" si="10"/>
        <v>1972.3917910094997</v>
      </c>
      <c r="S16" s="12">
        <f t="shared" si="10"/>
        <v>2058.1479558359997</v>
      </c>
      <c r="T16" s="12">
        <f t="shared" si="10"/>
        <v>2143.9041206624997</v>
      </c>
      <c r="U16" s="12">
        <f t="shared" si="10"/>
        <v>2229.6602854889998</v>
      </c>
      <c r="V16" s="12">
        <f t="shared" si="10"/>
        <v>2606.9874107255996</v>
      </c>
      <c r="W16" s="12">
        <f t="shared" si="10"/>
        <v>3001.4657689274995</v>
      </c>
      <c r="Y16" s="7">
        <f>SUMIF('BD Qtde Servidores Ativos'!$D:$D,$D:$D,'BD Qtde Servidores Ativos'!E:E)</f>
        <v>0</v>
      </c>
      <c r="Z16" s="7">
        <f>SUMIF('BD Qtde Servidores Ativos'!$D:$D,$D:$D,'BD Qtde Servidores Ativos'!F:F)</f>
        <v>0</v>
      </c>
      <c r="AA16" s="7">
        <f>SUMIF('BD Qtde Servidores Ativos'!$D:$D,$D:$D,'BD Qtde Servidores Ativos'!G:G)</f>
        <v>0</v>
      </c>
      <c r="AB16" s="7">
        <f>SUMIF('BD Qtde Servidores Ativos'!$D:$D,$D:$D,'BD Qtde Servidores Ativos'!H:H)</f>
        <v>0</v>
      </c>
      <c r="AC16" s="7">
        <f>SUMIF('BD Qtde Servidores Ativos'!$D:$D,$D:$D,'BD Qtde Servidores Ativos'!I:I)</f>
        <v>0</v>
      </c>
      <c r="AD16" s="7">
        <f>SUMIF('BD Qtde Servidores Ativos'!$D:$D,$D:$D,'BD Qtde Servidores Ativos'!J:J)</f>
        <v>0</v>
      </c>
      <c r="AE16" s="7">
        <f>SUMIF('BD Qtde Servidores Ativos'!$D:$D,$D:$D,'BD Qtde Servidores Ativos'!K:K)</f>
        <v>0</v>
      </c>
      <c r="AF16" s="7">
        <f>SUMIF('BD Qtde Servidores Ativos'!$D:$D,$D:$D,'BD Qtde Servidores Ativos'!L:L)</f>
        <v>0</v>
      </c>
      <c r="AG16" s="24">
        <f t="shared" si="11"/>
        <v>0</v>
      </c>
      <c r="AH16" s="25"/>
      <c r="AI16" s="25"/>
      <c r="AJ16" s="7">
        <f>SUMIF('BD Qtde Servidores Aposentados '!$D:$D,$D:$D,'BD Qtde Servidores Aposentados '!E:E)</f>
        <v>8</v>
      </c>
      <c r="AK16" s="7">
        <f>SUMIF('BD Qtde Servidores Aposentados '!$D:$D,$D:$D,'BD Qtde Servidores Aposentados '!F:F)</f>
        <v>0</v>
      </c>
      <c r="AL16" s="7">
        <f>SUMIF('BD Qtde Servidores Aposentados '!$D:$D,$D:$D,'BD Qtde Servidores Aposentados '!G:G)</f>
        <v>0</v>
      </c>
      <c r="AM16" s="7">
        <f>SUMIF('BD Qtde Servidores Aposentados '!$D:$D,$D:$D,'BD Qtde Servidores Aposentados '!H:H)</f>
        <v>0</v>
      </c>
      <c r="AN16" s="7">
        <f>SUMIF('BD Qtde Servidores Aposentados '!$D:$D,$D:$D,'BD Qtde Servidores Aposentados '!I:I)</f>
        <v>0</v>
      </c>
      <c r="AO16" s="7">
        <f>SUMIF('BD Qtde Servidores Aposentados '!$D:$D,$D:$D,'BD Qtde Servidores Aposentados '!J:J)</f>
        <v>0</v>
      </c>
      <c r="AP16" s="7">
        <f>SUMIF('BD Qtde Servidores Aposentados '!$D:$D,$D:$D,'BD Qtde Servidores Aposentados '!K:K)</f>
        <v>0</v>
      </c>
      <c r="AQ16" s="7">
        <f>SUMIF('BD Qtde Servidores Aposentados '!$D:$D,$D:$D,'BD Qtde Servidores Aposentados '!L:L)</f>
        <v>0</v>
      </c>
      <c r="AR16" s="24">
        <f t="shared" si="12"/>
        <v>8</v>
      </c>
      <c r="AS16" s="26"/>
      <c r="AT16" s="26"/>
      <c r="AU16" s="27">
        <f t="shared" si="13"/>
        <v>0</v>
      </c>
      <c r="AV16" s="27">
        <f t="shared" si="13"/>
        <v>0</v>
      </c>
      <c r="AW16" s="27">
        <f t="shared" si="13"/>
        <v>0</v>
      </c>
      <c r="AX16" s="27">
        <f t="shared" si="13"/>
        <v>0</v>
      </c>
      <c r="AY16" s="27">
        <f t="shared" si="13"/>
        <v>0</v>
      </c>
      <c r="AZ16" s="27">
        <f t="shared" si="13"/>
        <v>0</v>
      </c>
      <c r="BA16" s="27">
        <f t="shared" si="13"/>
        <v>0</v>
      </c>
      <c r="BB16" s="27">
        <f t="shared" si="13"/>
        <v>0</v>
      </c>
      <c r="BC16" s="28">
        <f t="shared" si="14"/>
        <v>0</v>
      </c>
      <c r="BF16" s="26"/>
      <c r="BG16" s="27">
        <f t="shared" si="15"/>
        <v>12020.149439999997</v>
      </c>
      <c r="BH16" s="27">
        <f t="shared" si="15"/>
        <v>0</v>
      </c>
      <c r="BI16" s="27">
        <f t="shared" si="15"/>
        <v>0</v>
      </c>
      <c r="BJ16" s="27">
        <f t="shared" si="15"/>
        <v>0</v>
      </c>
      <c r="BK16" s="27">
        <f t="shared" si="15"/>
        <v>0</v>
      </c>
      <c r="BL16" s="27">
        <f t="shared" si="15"/>
        <v>0</v>
      </c>
      <c r="BM16" s="27">
        <f t="shared" si="15"/>
        <v>0</v>
      </c>
      <c r="BN16" s="27">
        <f t="shared" si="15"/>
        <v>0</v>
      </c>
      <c r="BO16" s="28">
        <f t="shared" si="16"/>
        <v>12020.149439999997</v>
      </c>
      <c r="BS16" s="12">
        <f t="shared" si="17"/>
        <v>0</v>
      </c>
      <c r="BT16" s="12">
        <f t="shared" si="18"/>
        <v>0</v>
      </c>
      <c r="BU16" s="12">
        <f t="shared" si="18"/>
        <v>0</v>
      </c>
      <c r="BV16" s="12">
        <f t="shared" si="18"/>
        <v>0</v>
      </c>
      <c r="BW16" s="12">
        <f t="shared" si="18"/>
        <v>0</v>
      </c>
      <c r="BX16" s="12">
        <f t="shared" si="18"/>
        <v>0</v>
      </c>
      <c r="BY16" s="12">
        <f t="shared" si="18"/>
        <v>0</v>
      </c>
      <c r="BZ16" s="12">
        <f t="shared" si="18"/>
        <v>0</v>
      </c>
      <c r="CA16" s="29">
        <f t="shared" si="19"/>
        <v>0</v>
      </c>
      <c r="CC16" s="95">
        <f>(Y16*'Quadro Resumo'!$L$6)*($O$109*10%)</f>
        <v>0</v>
      </c>
      <c r="CD16" s="12">
        <f>(Z16*'Quadro Resumo'!$L$6)*($O$109*15%)</f>
        <v>0</v>
      </c>
      <c r="CE16" s="12">
        <f>(AA16*'Quadro Resumo'!$L$6)*($O$109*10%)</f>
        <v>0</v>
      </c>
      <c r="CF16" s="12">
        <f>(AB16*'Quadro Resumo'!$L$6)*($O$109*5%)</f>
        <v>0</v>
      </c>
      <c r="CG16" s="12">
        <f>(AC16*'Quadro Resumo'!$L$6)*($O$109*5%)</f>
        <v>0</v>
      </c>
      <c r="CH16" s="12">
        <f>(AD16*'Quadro Resumo'!$L$6)*(O16*22%)</f>
        <v>0</v>
      </c>
      <c r="CI16" s="12">
        <f>(AE16*'Quadro Resumo'!$L$6)*(O16*23%)</f>
        <v>0</v>
      </c>
      <c r="CJ16" s="12">
        <v>0</v>
      </c>
      <c r="CK16" s="29">
        <f t="shared" si="20"/>
        <v>0</v>
      </c>
      <c r="CN16" s="12">
        <f t="shared" si="21"/>
        <v>13720.986372239999</v>
      </c>
      <c r="CO16" s="12">
        <f t="shared" si="22"/>
        <v>0</v>
      </c>
      <c r="CP16" s="12">
        <f t="shared" si="22"/>
        <v>0</v>
      </c>
      <c r="CQ16" s="12">
        <f t="shared" si="22"/>
        <v>0</v>
      </c>
      <c r="CR16" s="12">
        <f t="shared" si="22"/>
        <v>0</v>
      </c>
      <c r="CS16" s="12">
        <f t="shared" si="22"/>
        <v>0</v>
      </c>
      <c r="CT16" s="12">
        <f t="shared" si="22"/>
        <v>0</v>
      </c>
      <c r="CU16" s="12">
        <f t="shared" si="22"/>
        <v>0</v>
      </c>
      <c r="CV16" s="29">
        <f t="shared" si="23"/>
        <v>13720.986372239999</v>
      </c>
      <c r="CW16" s="9"/>
      <c r="CX16" s="9"/>
      <c r="CY16" s="9"/>
      <c r="CZ16" s="9"/>
      <c r="DA16" s="9"/>
    </row>
    <row r="17" spans="1:107" ht="15.75" customHeight="1" x14ac:dyDescent="0.3">
      <c r="A17" s="5"/>
      <c r="B17" s="464"/>
      <c r="C17" s="7" t="s">
        <v>8</v>
      </c>
      <c r="D17" s="7" t="str">
        <f t="shared" si="1"/>
        <v>AP3</v>
      </c>
      <c r="E17" s="7">
        <v>3</v>
      </c>
      <c r="F17" s="8">
        <f t="shared" si="24"/>
        <v>1561.1169085199995</v>
      </c>
      <c r="G17" s="12">
        <f t="shared" si="2"/>
        <v>1717.2285993719995</v>
      </c>
      <c r="H17" s="12">
        <f t="shared" si="3"/>
        <v>1795.2844447979992</v>
      </c>
      <c r="I17" s="12">
        <f t="shared" si="4"/>
        <v>1873.3402902239993</v>
      </c>
      <c r="J17" s="12">
        <f t="shared" si="5"/>
        <v>1951.3961356499995</v>
      </c>
      <c r="K17" s="12">
        <f t="shared" si="6"/>
        <v>2029.4519810759994</v>
      </c>
      <c r="L17" s="12">
        <f t="shared" si="7"/>
        <v>2372.8977009503992</v>
      </c>
      <c r="M17" s="12">
        <f t="shared" si="8"/>
        <v>2731.954589909999</v>
      </c>
      <c r="O17" s="8">
        <f>O16*$C$7</f>
        <v>1782.0131050946698</v>
      </c>
      <c r="P17" s="23">
        <f t="shared" si="25"/>
        <v>0.14149881752551674</v>
      </c>
      <c r="Q17" s="12">
        <f t="shared" si="9"/>
        <v>1960.2144156041368</v>
      </c>
      <c r="R17" s="12">
        <f t="shared" si="10"/>
        <v>2049.3150708588701</v>
      </c>
      <c r="S17" s="12">
        <f t="shared" si="10"/>
        <v>2138.4157261136038</v>
      </c>
      <c r="T17" s="12">
        <f t="shared" si="10"/>
        <v>2227.5163813683371</v>
      </c>
      <c r="U17" s="12">
        <f t="shared" si="10"/>
        <v>2316.6170366230708</v>
      </c>
      <c r="V17" s="12">
        <f t="shared" si="10"/>
        <v>2708.6599197438982</v>
      </c>
      <c r="W17" s="12">
        <f t="shared" si="10"/>
        <v>3118.5229339156722</v>
      </c>
      <c r="Y17" s="7">
        <f>SUMIF('BD Qtde Servidores Ativos'!$D:$D,$D:$D,'BD Qtde Servidores Ativos'!E:E)</f>
        <v>0</v>
      </c>
      <c r="Z17" s="7">
        <f>SUMIF('BD Qtde Servidores Ativos'!$D:$D,$D:$D,'BD Qtde Servidores Ativos'!F:F)</f>
        <v>0</v>
      </c>
      <c r="AA17" s="7">
        <f>SUMIF('BD Qtde Servidores Ativos'!$D:$D,$D:$D,'BD Qtde Servidores Ativos'!G:G)</f>
        <v>0</v>
      </c>
      <c r="AB17" s="7">
        <f>SUMIF('BD Qtde Servidores Ativos'!$D:$D,$D:$D,'BD Qtde Servidores Ativos'!H:H)</f>
        <v>0</v>
      </c>
      <c r="AC17" s="7">
        <f>SUMIF('BD Qtde Servidores Ativos'!$D:$D,$D:$D,'BD Qtde Servidores Ativos'!I:I)</f>
        <v>0</v>
      </c>
      <c r="AD17" s="7">
        <f>SUMIF('BD Qtde Servidores Ativos'!$D:$D,$D:$D,'BD Qtde Servidores Ativos'!J:J)</f>
        <v>0</v>
      </c>
      <c r="AE17" s="7">
        <f>SUMIF('BD Qtde Servidores Ativos'!$D:$D,$D:$D,'BD Qtde Servidores Ativos'!K:K)</f>
        <v>0</v>
      </c>
      <c r="AF17" s="7">
        <f>SUMIF('BD Qtde Servidores Ativos'!$D:$D,$D:$D,'BD Qtde Servidores Ativos'!L:L)</f>
        <v>0</v>
      </c>
      <c r="AG17" s="24">
        <f t="shared" si="11"/>
        <v>0</v>
      </c>
      <c r="AH17" s="25"/>
      <c r="AI17" s="25"/>
      <c r="AJ17" s="7">
        <f>SUMIF('BD Qtde Servidores Aposentados '!$D:$D,$D:$D,'BD Qtde Servidores Aposentados '!E:E)</f>
        <v>23</v>
      </c>
      <c r="AK17" s="7">
        <f>SUMIF('BD Qtde Servidores Aposentados '!$D:$D,$D:$D,'BD Qtde Servidores Aposentados '!F:F)</f>
        <v>0</v>
      </c>
      <c r="AL17" s="7">
        <f>SUMIF('BD Qtde Servidores Aposentados '!$D:$D,$D:$D,'BD Qtde Servidores Aposentados '!G:G)</f>
        <v>0</v>
      </c>
      <c r="AM17" s="7">
        <f>SUMIF('BD Qtde Servidores Aposentados '!$D:$D,$D:$D,'BD Qtde Servidores Aposentados '!H:H)</f>
        <v>0</v>
      </c>
      <c r="AN17" s="7">
        <f>SUMIF('BD Qtde Servidores Aposentados '!$D:$D,$D:$D,'BD Qtde Servidores Aposentados '!I:I)</f>
        <v>0</v>
      </c>
      <c r="AO17" s="7">
        <f>SUMIF('BD Qtde Servidores Aposentados '!$D:$D,$D:$D,'BD Qtde Servidores Aposentados '!J:J)</f>
        <v>0</v>
      </c>
      <c r="AP17" s="7">
        <f>SUMIF('BD Qtde Servidores Aposentados '!$D:$D,$D:$D,'BD Qtde Servidores Aposentados '!K:K)</f>
        <v>0</v>
      </c>
      <c r="AQ17" s="7">
        <f>SUMIF('BD Qtde Servidores Aposentados '!$D:$D,$D:$D,'BD Qtde Servidores Aposentados '!L:L)</f>
        <v>0</v>
      </c>
      <c r="AR17" s="24">
        <f t="shared" si="12"/>
        <v>23</v>
      </c>
      <c r="AS17" s="26"/>
      <c r="AT17" s="26"/>
      <c r="AU17" s="27">
        <f t="shared" si="13"/>
        <v>0</v>
      </c>
      <c r="AV17" s="27">
        <f t="shared" si="13"/>
        <v>0</v>
      </c>
      <c r="AW17" s="27">
        <f t="shared" si="13"/>
        <v>0</v>
      </c>
      <c r="AX17" s="27">
        <f t="shared" si="13"/>
        <v>0</v>
      </c>
      <c r="AY17" s="27">
        <f t="shared" si="13"/>
        <v>0</v>
      </c>
      <c r="AZ17" s="27">
        <f t="shared" si="13"/>
        <v>0</v>
      </c>
      <c r="BA17" s="27">
        <f t="shared" si="13"/>
        <v>0</v>
      </c>
      <c r="BB17" s="27">
        <f t="shared" si="13"/>
        <v>0</v>
      </c>
      <c r="BC17" s="28">
        <f t="shared" si="14"/>
        <v>0</v>
      </c>
      <c r="BF17" s="26"/>
      <c r="BG17" s="27">
        <f t="shared" si="15"/>
        <v>35905.688895959989</v>
      </c>
      <c r="BH17" s="27">
        <f t="shared" si="15"/>
        <v>0</v>
      </c>
      <c r="BI17" s="27">
        <f t="shared" si="15"/>
        <v>0</v>
      </c>
      <c r="BJ17" s="27">
        <f t="shared" si="15"/>
        <v>0</v>
      </c>
      <c r="BK17" s="27">
        <f t="shared" si="15"/>
        <v>0</v>
      </c>
      <c r="BL17" s="27">
        <f t="shared" si="15"/>
        <v>0</v>
      </c>
      <c r="BM17" s="27">
        <f t="shared" si="15"/>
        <v>0</v>
      </c>
      <c r="BN17" s="27">
        <f t="shared" si="15"/>
        <v>0</v>
      </c>
      <c r="BO17" s="28">
        <f t="shared" si="16"/>
        <v>35905.688895959989</v>
      </c>
      <c r="BS17" s="12">
        <f t="shared" si="17"/>
        <v>0</v>
      </c>
      <c r="BT17" s="12">
        <f t="shared" si="18"/>
        <v>0</v>
      </c>
      <c r="BU17" s="12">
        <f t="shared" si="18"/>
        <v>0</v>
      </c>
      <c r="BV17" s="12">
        <f t="shared" si="18"/>
        <v>0</v>
      </c>
      <c r="BW17" s="12">
        <f t="shared" si="18"/>
        <v>0</v>
      </c>
      <c r="BX17" s="12">
        <f t="shared" si="18"/>
        <v>0</v>
      </c>
      <c r="BY17" s="12">
        <f t="shared" si="18"/>
        <v>0</v>
      </c>
      <c r="BZ17" s="12">
        <f t="shared" si="18"/>
        <v>0</v>
      </c>
      <c r="CA17" s="29">
        <f t="shared" si="19"/>
        <v>0</v>
      </c>
      <c r="CC17" s="95">
        <f>(Y17*'Quadro Resumo'!$L$6)*($O$109*10%)</f>
        <v>0</v>
      </c>
      <c r="CD17" s="12">
        <f>(Z17*'Quadro Resumo'!$L$6)*($O$109*15%)</f>
        <v>0</v>
      </c>
      <c r="CE17" s="12">
        <f>(AA17*'Quadro Resumo'!$L$6)*($O$109*10%)</f>
        <v>0</v>
      </c>
      <c r="CF17" s="12">
        <f>(AB17*'Quadro Resumo'!$L$6)*($O$109*5%)</f>
        <v>0</v>
      </c>
      <c r="CG17" s="12">
        <f>(AC17*'Quadro Resumo'!$L$6)*($O$109*5%)</f>
        <v>0</v>
      </c>
      <c r="CH17" s="12">
        <f>(AD17*'Quadro Resumo'!$L$6)*(O17*22%)</f>
        <v>0</v>
      </c>
      <c r="CI17" s="12">
        <f>(AE17*'Quadro Resumo'!$L$6)*(O17*23%)</f>
        <v>0</v>
      </c>
      <c r="CJ17" s="12">
        <v>0</v>
      </c>
      <c r="CK17" s="29">
        <f t="shared" si="20"/>
        <v>0</v>
      </c>
      <c r="CN17" s="12">
        <f t="shared" si="21"/>
        <v>40986.301417177405</v>
      </c>
      <c r="CO17" s="12">
        <f t="shared" si="22"/>
        <v>0</v>
      </c>
      <c r="CP17" s="12">
        <f t="shared" si="22"/>
        <v>0</v>
      </c>
      <c r="CQ17" s="12">
        <f t="shared" si="22"/>
        <v>0</v>
      </c>
      <c r="CR17" s="12">
        <f t="shared" si="22"/>
        <v>0</v>
      </c>
      <c r="CS17" s="12">
        <f t="shared" si="22"/>
        <v>0</v>
      </c>
      <c r="CT17" s="12">
        <f t="shared" si="22"/>
        <v>0</v>
      </c>
      <c r="CU17" s="12">
        <f t="shared" si="22"/>
        <v>0</v>
      </c>
      <c r="CV17" s="29">
        <f t="shared" si="23"/>
        <v>40986.301417177405</v>
      </c>
      <c r="CW17" s="9"/>
      <c r="CX17" s="9"/>
      <c r="CY17" s="9"/>
      <c r="CZ17" s="9"/>
      <c r="DA17" s="9"/>
      <c r="DB17" s="30"/>
      <c r="DC17" s="30"/>
    </row>
    <row r="18" spans="1:107" ht="15.75" customHeight="1" x14ac:dyDescent="0.3">
      <c r="A18" s="5"/>
      <c r="B18" s="464"/>
      <c r="C18" s="7" t="s">
        <v>8</v>
      </c>
      <c r="D18" s="7" t="str">
        <f t="shared" si="1"/>
        <v>AP4</v>
      </c>
      <c r="E18" s="7">
        <v>4</v>
      </c>
      <c r="F18" s="8">
        <f t="shared" si="24"/>
        <v>1622.0004679522792</v>
      </c>
      <c r="G18" s="12">
        <f t="shared" si="2"/>
        <v>1784.2005147475072</v>
      </c>
      <c r="H18" s="12">
        <f t="shared" si="3"/>
        <v>1865.300538145121</v>
      </c>
      <c r="I18" s="12">
        <f t="shared" si="4"/>
        <v>1946.400561542735</v>
      </c>
      <c r="J18" s="12">
        <f t="shared" si="5"/>
        <v>2027.500584940349</v>
      </c>
      <c r="K18" s="12">
        <f t="shared" si="6"/>
        <v>2108.600608337963</v>
      </c>
      <c r="L18" s="12">
        <f t="shared" si="7"/>
        <v>2465.4407112874646</v>
      </c>
      <c r="M18" s="12">
        <f t="shared" si="8"/>
        <v>2838.5008189164887</v>
      </c>
      <c r="O18" s="8">
        <f>O17*$C$7</f>
        <v>1851.5116161933618</v>
      </c>
      <c r="P18" s="23">
        <f t="shared" si="25"/>
        <v>0.14149881752551696</v>
      </c>
      <c r="Q18" s="12">
        <f t="shared" si="9"/>
        <v>2036.6627778126981</v>
      </c>
      <c r="R18" s="12">
        <f t="shared" si="10"/>
        <v>2129.2383586223659</v>
      </c>
      <c r="S18" s="12">
        <f t="shared" si="10"/>
        <v>2221.8139394320342</v>
      </c>
      <c r="T18" s="12">
        <f t="shared" si="10"/>
        <v>2314.389520241702</v>
      </c>
      <c r="U18" s="12">
        <f t="shared" si="10"/>
        <v>2406.9651010513703</v>
      </c>
      <c r="V18" s="12">
        <f t="shared" si="10"/>
        <v>2814.29765661391</v>
      </c>
      <c r="W18" s="12">
        <f t="shared" si="10"/>
        <v>3240.145328338383</v>
      </c>
      <c r="Y18" s="7">
        <f>SUMIF('BD Qtde Servidores Ativos'!$D:$D,$D:$D,'BD Qtde Servidores Ativos'!E:E)</f>
        <v>0</v>
      </c>
      <c r="Z18" s="7">
        <f>SUMIF('BD Qtde Servidores Ativos'!$D:$D,$D:$D,'BD Qtde Servidores Ativos'!F:F)</f>
        <v>0</v>
      </c>
      <c r="AA18" s="7">
        <f>SUMIF('BD Qtde Servidores Ativos'!$D:$D,$D:$D,'BD Qtde Servidores Ativos'!G:G)</f>
        <v>0</v>
      </c>
      <c r="AB18" s="7">
        <f>SUMIF('BD Qtde Servidores Ativos'!$D:$D,$D:$D,'BD Qtde Servidores Ativos'!H:H)</f>
        <v>0</v>
      </c>
      <c r="AC18" s="7">
        <f>SUMIF('BD Qtde Servidores Ativos'!$D:$D,$D:$D,'BD Qtde Servidores Ativos'!I:I)</f>
        <v>0</v>
      </c>
      <c r="AD18" s="7">
        <f>SUMIF('BD Qtde Servidores Ativos'!$D:$D,$D:$D,'BD Qtde Servidores Ativos'!J:J)</f>
        <v>0</v>
      </c>
      <c r="AE18" s="7">
        <f>SUMIF('BD Qtde Servidores Ativos'!$D:$D,$D:$D,'BD Qtde Servidores Ativos'!K:K)</f>
        <v>0</v>
      </c>
      <c r="AF18" s="7">
        <f>SUMIF('BD Qtde Servidores Ativos'!$D:$D,$D:$D,'BD Qtde Servidores Ativos'!L:L)</f>
        <v>0</v>
      </c>
      <c r="AG18" s="24">
        <f t="shared" si="11"/>
        <v>0</v>
      </c>
      <c r="AH18" s="25"/>
      <c r="AI18" s="25"/>
      <c r="AJ18" s="7">
        <f>SUMIF('BD Qtde Servidores Aposentados '!$D:$D,$D:$D,'BD Qtde Servidores Aposentados '!E:E)</f>
        <v>22</v>
      </c>
      <c r="AK18" s="7">
        <f>SUMIF('BD Qtde Servidores Aposentados '!$D:$D,$D:$D,'BD Qtde Servidores Aposentados '!F:F)</f>
        <v>1</v>
      </c>
      <c r="AL18" s="7">
        <f>SUMIF('BD Qtde Servidores Aposentados '!$D:$D,$D:$D,'BD Qtde Servidores Aposentados '!G:G)</f>
        <v>2</v>
      </c>
      <c r="AM18" s="7">
        <f>SUMIF('BD Qtde Servidores Aposentados '!$D:$D,$D:$D,'BD Qtde Servidores Aposentados '!H:H)</f>
        <v>0</v>
      </c>
      <c r="AN18" s="7">
        <f>SUMIF('BD Qtde Servidores Aposentados '!$D:$D,$D:$D,'BD Qtde Servidores Aposentados '!I:I)</f>
        <v>0</v>
      </c>
      <c r="AO18" s="7">
        <f>SUMIF('BD Qtde Servidores Aposentados '!$D:$D,$D:$D,'BD Qtde Servidores Aposentados '!J:J)</f>
        <v>0</v>
      </c>
      <c r="AP18" s="7">
        <f>SUMIF('BD Qtde Servidores Aposentados '!$D:$D,$D:$D,'BD Qtde Servidores Aposentados '!K:K)</f>
        <v>0</v>
      </c>
      <c r="AQ18" s="7">
        <f>SUMIF('BD Qtde Servidores Aposentados '!$D:$D,$D:$D,'BD Qtde Servidores Aposentados '!L:L)</f>
        <v>0</v>
      </c>
      <c r="AR18" s="24">
        <f t="shared" si="12"/>
        <v>25</v>
      </c>
      <c r="AS18" s="26"/>
      <c r="AT18" s="26"/>
      <c r="AU18" s="27">
        <f t="shared" si="13"/>
        <v>0</v>
      </c>
      <c r="AV18" s="27">
        <f t="shared" si="13"/>
        <v>0</v>
      </c>
      <c r="AW18" s="27">
        <f t="shared" si="13"/>
        <v>0</v>
      </c>
      <c r="AX18" s="27">
        <f t="shared" si="13"/>
        <v>0</v>
      </c>
      <c r="AY18" s="27">
        <f t="shared" si="13"/>
        <v>0</v>
      </c>
      <c r="AZ18" s="27">
        <f t="shared" si="13"/>
        <v>0</v>
      </c>
      <c r="BA18" s="27">
        <f t="shared" si="13"/>
        <v>0</v>
      </c>
      <c r="BB18" s="27">
        <f t="shared" si="13"/>
        <v>0</v>
      </c>
      <c r="BC18" s="28">
        <f t="shared" si="14"/>
        <v>0</v>
      </c>
      <c r="BF18" s="26"/>
      <c r="BG18" s="27">
        <f t="shared" si="15"/>
        <v>35684.010294950145</v>
      </c>
      <c r="BH18" s="27">
        <f t="shared" si="15"/>
        <v>1784.2005147475072</v>
      </c>
      <c r="BI18" s="27">
        <f t="shared" si="15"/>
        <v>3730.601076290242</v>
      </c>
      <c r="BJ18" s="27">
        <f t="shared" si="15"/>
        <v>0</v>
      </c>
      <c r="BK18" s="27">
        <f t="shared" si="15"/>
        <v>0</v>
      </c>
      <c r="BL18" s="27">
        <f t="shared" si="15"/>
        <v>0</v>
      </c>
      <c r="BM18" s="27">
        <f t="shared" si="15"/>
        <v>0</v>
      </c>
      <c r="BN18" s="27">
        <f t="shared" si="15"/>
        <v>0</v>
      </c>
      <c r="BO18" s="28">
        <f t="shared" si="16"/>
        <v>41198.811885987896</v>
      </c>
      <c r="BS18" s="12">
        <f t="shared" si="17"/>
        <v>0</v>
      </c>
      <c r="BT18" s="12">
        <f t="shared" si="18"/>
        <v>0</v>
      </c>
      <c r="BU18" s="12">
        <f t="shared" si="18"/>
        <v>0</v>
      </c>
      <c r="BV18" s="12">
        <f t="shared" si="18"/>
        <v>0</v>
      </c>
      <c r="BW18" s="12">
        <f t="shared" si="18"/>
        <v>0</v>
      </c>
      <c r="BX18" s="12">
        <f t="shared" si="18"/>
        <v>0</v>
      </c>
      <c r="BY18" s="12">
        <f t="shared" si="18"/>
        <v>0</v>
      </c>
      <c r="BZ18" s="12">
        <f t="shared" si="18"/>
        <v>0</v>
      </c>
      <c r="CA18" s="29">
        <f t="shared" si="19"/>
        <v>0</v>
      </c>
      <c r="CB18" s="9"/>
      <c r="CC18" s="95">
        <f>(Y18*'Quadro Resumo'!$L$6)*($O$109*10%)</f>
        <v>0</v>
      </c>
      <c r="CD18" s="12">
        <f>(Z18*'Quadro Resumo'!$L$6)*($O$109*15%)</f>
        <v>0</v>
      </c>
      <c r="CE18" s="12">
        <f>(AA18*'Quadro Resumo'!$L$6)*($O$109*10%)</f>
        <v>0</v>
      </c>
      <c r="CF18" s="12">
        <f>(AB18*'Quadro Resumo'!$L$6)*($O$109*5%)</f>
        <v>0</v>
      </c>
      <c r="CG18" s="12">
        <f>(AC18*'Quadro Resumo'!$L$6)*($O$109*5%)</f>
        <v>0</v>
      </c>
      <c r="CH18" s="12">
        <f>(AD18*'Quadro Resumo'!$L$6)*(O18*22%)</f>
        <v>0</v>
      </c>
      <c r="CI18" s="12">
        <f>(AE18*'Quadro Resumo'!$L$6)*(O18*23%)</f>
        <v>0</v>
      </c>
      <c r="CJ18" s="12">
        <v>0</v>
      </c>
      <c r="CK18" s="29">
        <f t="shared" si="20"/>
        <v>0</v>
      </c>
      <c r="CL18" s="9"/>
      <c r="CM18" s="9"/>
      <c r="CN18" s="12">
        <f t="shared" si="21"/>
        <v>40733.255556253956</v>
      </c>
      <c r="CO18" s="12">
        <f t="shared" si="22"/>
        <v>2036.6627778126981</v>
      </c>
      <c r="CP18" s="12">
        <f t="shared" si="22"/>
        <v>4258.4767172447318</v>
      </c>
      <c r="CQ18" s="12">
        <f t="shared" si="22"/>
        <v>0</v>
      </c>
      <c r="CR18" s="12">
        <f t="shared" si="22"/>
        <v>0</v>
      </c>
      <c r="CS18" s="12">
        <f t="shared" si="22"/>
        <v>0</v>
      </c>
      <c r="CT18" s="12">
        <f t="shared" si="22"/>
        <v>0</v>
      </c>
      <c r="CU18" s="12">
        <f t="shared" si="22"/>
        <v>0</v>
      </c>
      <c r="CV18" s="29">
        <f t="shared" si="23"/>
        <v>47028.395051311389</v>
      </c>
      <c r="CW18" s="9"/>
      <c r="CX18" s="9"/>
      <c r="CY18" s="9"/>
      <c r="CZ18" s="9"/>
      <c r="DA18" s="9"/>
      <c r="DB18" s="30"/>
      <c r="DC18" s="30"/>
    </row>
    <row r="19" spans="1:107" ht="15.75" customHeight="1" x14ac:dyDescent="0.3">
      <c r="A19" s="5"/>
      <c r="B19" s="464"/>
      <c r="C19" s="7" t="s">
        <v>8</v>
      </c>
      <c r="D19" s="7" t="str">
        <f t="shared" si="1"/>
        <v>AP5</v>
      </c>
      <c r="E19" s="7">
        <v>5</v>
      </c>
      <c r="F19" s="8">
        <f t="shared" si="24"/>
        <v>1685.258486202418</v>
      </c>
      <c r="G19" s="12">
        <f t="shared" si="2"/>
        <v>1853.78433482266</v>
      </c>
      <c r="H19" s="12">
        <f t="shared" si="3"/>
        <v>1938.0472591327805</v>
      </c>
      <c r="I19" s="12">
        <f t="shared" si="4"/>
        <v>2022.3101834429015</v>
      </c>
      <c r="J19" s="12">
        <f t="shared" si="5"/>
        <v>2106.5731077530227</v>
      </c>
      <c r="K19" s="12">
        <f t="shared" si="6"/>
        <v>2190.8360320631436</v>
      </c>
      <c r="L19" s="12">
        <f t="shared" si="7"/>
        <v>2561.5928990276752</v>
      </c>
      <c r="M19" s="12">
        <f t="shared" si="8"/>
        <v>2949.2023508542316</v>
      </c>
      <c r="O19" s="8">
        <f t="shared" ref="O19:O33" si="26">O18*$C$7</f>
        <v>1923.7205692249026</v>
      </c>
      <c r="P19" s="23">
        <f t="shared" si="25"/>
        <v>0.14149881752551674</v>
      </c>
      <c r="Q19" s="12">
        <f t="shared" si="9"/>
        <v>2116.0926261473933</v>
      </c>
      <c r="R19" s="12">
        <f t="shared" si="10"/>
        <v>2212.2786546086377</v>
      </c>
      <c r="S19" s="12">
        <f t="shared" si="10"/>
        <v>2308.464683069883</v>
      </c>
      <c r="T19" s="12">
        <f t="shared" si="10"/>
        <v>2404.6507115311283</v>
      </c>
      <c r="U19" s="12">
        <f t="shared" si="10"/>
        <v>2500.8367399923736</v>
      </c>
      <c r="V19" s="12">
        <f t="shared" si="10"/>
        <v>2924.0552652218521</v>
      </c>
      <c r="W19" s="12">
        <f t="shared" si="10"/>
        <v>3366.5109961435796</v>
      </c>
      <c r="Y19" s="7">
        <f>SUMIF('BD Qtde Servidores Ativos'!$D:$D,$D:$D,'BD Qtde Servidores Ativos'!E:E)</f>
        <v>0</v>
      </c>
      <c r="Z19" s="7">
        <f>SUMIF('BD Qtde Servidores Ativos'!$D:$D,$D:$D,'BD Qtde Servidores Ativos'!F:F)</f>
        <v>0</v>
      </c>
      <c r="AA19" s="7">
        <f>SUMIF('BD Qtde Servidores Ativos'!$D:$D,$D:$D,'BD Qtde Servidores Ativos'!G:G)</f>
        <v>0</v>
      </c>
      <c r="AB19" s="7">
        <f>SUMIF('BD Qtde Servidores Ativos'!$D:$D,$D:$D,'BD Qtde Servidores Ativos'!H:H)</f>
        <v>0</v>
      </c>
      <c r="AC19" s="7">
        <f>SUMIF('BD Qtde Servidores Ativos'!$D:$D,$D:$D,'BD Qtde Servidores Ativos'!I:I)</f>
        <v>0</v>
      </c>
      <c r="AD19" s="7">
        <f>SUMIF('BD Qtde Servidores Ativos'!$D:$D,$D:$D,'BD Qtde Servidores Ativos'!J:J)</f>
        <v>0</v>
      </c>
      <c r="AE19" s="7">
        <f>SUMIF('BD Qtde Servidores Ativos'!$D:$D,$D:$D,'BD Qtde Servidores Ativos'!K:K)</f>
        <v>0</v>
      </c>
      <c r="AF19" s="7">
        <f>SUMIF('BD Qtde Servidores Ativos'!$D:$D,$D:$D,'BD Qtde Servidores Ativos'!L:L)</f>
        <v>0</v>
      </c>
      <c r="AG19" s="24">
        <f t="shared" si="11"/>
        <v>0</v>
      </c>
      <c r="AH19" s="25"/>
      <c r="AI19" s="25"/>
      <c r="AJ19" s="7">
        <f>SUMIF('BD Qtde Servidores Aposentados '!$D:$D,$D:$D,'BD Qtde Servidores Aposentados '!E:E)</f>
        <v>43</v>
      </c>
      <c r="AK19" s="7">
        <f>SUMIF('BD Qtde Servidores Aposentados '!$D:$D,$D:$D,'BD Qtde Servidores Aposentados '!F:F)</f>
        <v>0</v>
      </c>
      <c r="AL19" s="7">
        <f>SUMIF('BD Qtde Servidores Aposentados '!$D:$D,$D:$D,'BD Qtde Servidores Aposentados '!G:G)</f>
        <v>0</v>
      </c>
      <c r="AM19" s="7">
        <f>SUMIF('BD Qtde Servidores Aposentados '!$D:$D,$D:$D,'BD Qtde Servidores Aposentados '!H:H)</f>
        <v>1</v>
      </c>
      <c r="AN19" s="7">
        <f>SUMIF('BD Qtde Servidores Aposentados '!$D:$D,$D:$D,'BD Qtde Servidores Aposentados '!I:I)</f>
        <v>0</v>
      </c>
      <c r="AO19" s="7">
        <f>SUMIF('BD Qtde Servidores Aposentados '!$D:$D,$D:$D,'BD Qtde Servidores Aposentados '!J:J)</f>
        <v>0</v>
      </c>
      <c r="AP19" s="7">
        <f>SUMIF('BD Qtde Servidores Aposentados '!$D:$D,$D:$D,'BD Qtde Servidores Aposentados '!K:K)</f>
        <v>0</v>
      </c>
      <c r="AQ19" s="7">
        <f>SUMIF('BD Qtde Servidores Aposentados '!$D:$D,$D:$D,'BD Qtde Servidores Aposentados '!L:L)</f>
        <v>0</v>
      </c>
      <c r="AR19" s="24">
        <f t="shared" si="12"/>
        <v>44</v>
      </c>
      <c r="AS19" s="26"/>
      <c r="AT19" s="26"/>
      <c r="AU19" s="27">
        <f t="shared" si="13"/>
        <v>0</v>
      </c>
      <c r="AV19" s="27">
        <f t="shared" si="13"/>
        <v>0</v>
      </c>
      <c r="AW19" s="27">
        <f t="shared" si="13"/>
        <v>0</v>
      </c>
      <c r="AX19" s="27">
        <f t="shared" si="13"/>
        <v>0</v>
      </c>
      <c r="AY19" s="27">
        <f t="shared" si="13"/>
        <v>0</v>
      </c>
      <c r="AZ19" s="27">
        <f t="shared" si="13"/>
        <v>0</v>
      </c>
      <c r="BA19" s="27">
        <f t="shared" si="13"/>
        <v>0</v>
      </c>
      <c r="BB19" s="27">
        <f t="shared" si="13"/>
        <v>0</v>
      </c>
      <c r="BC19" s="28">
        <f t="shared" si="14"/>
        <v>0</v>
      </c>
      <c r="BF19" s="26"/>
      <c r="BG19" s="27">
        <f t="shared" si="15"/>
        <v>72466.114906703981</v>
      </c>
      <c r="BH19" s="27">
        <f t="shared" si="15"/>
        <v>0</v>
      </c>
      <c r="BI19" s="27">
        <f t="shared" si="15"/>
        <v>0</v>
      </c>
      <c r="BJ19" s="27">
        <f t="shared" si="15"/>
        <v>2022.3101834429015</v>
      </c>
      <c r="BK19" s="27">
        <f t="shared" si="15"/>
        <v>0</v>
      </c>
      <c r="BL19" s="27">
        <f t="shared" si="15"/>
        <v>0</v>
      </c>
      <c r="BM19" s="27">
        <f t="shared" si="15"/>
        <v>0</v>
      </c>
      <c r="BN19" s="27">
        <f t="shared" si="15"/>
        <v>0</v>
      </c>
      <c r="BO19" s="28">
        <f t="shared" si="16"/>
        <v>74488.425090146877</v>
      </c>
      <c r="BS19" s="12">
        <f t="shared" si="17"/>
        <v>0</v>
      </c>
      <c r="BT19" s="12">
        <f t="shared" si="18"/>
        <v>0</v>
      </c>
      <c r="BU19" s="12">
        <f t="shared" si="18"/>
        <v>0</v>
      </c>
      <c r="BV19" s="12">
        <f t="shared" si="18"/>
        <v>0</v>
      </c>
      <c r="BW19" s="12">
        <f t="shared" si="18"/>
        <v>0</v>
      </c>
      <c r="BX19" s="12">
        <f t="shared" si="18"/>
        <v>0</v>
      </c>
      <c r="BY19" s="12">
        <f t="shared" si="18"/>
        <v>0</v>
      </c>
      <c r="BZ19" s="12">
        <f t="shared" si="18"/>
        <v>0</v>
      </c>
      <c r="CA19" s="29">
        <f t="shared" si="19"/>
        <v>0</v>
      </c>
      <c r="CB19" s="9"/>
      <c r="CC19" s="95">
        <f>(Y19*'Quadro Resumo'!$L$6)*($O$109*10%)</f>
        <v>0</v>
      </c>
      <c r="CD19" s="12">
        <f>(Z19*'Quadro Resumo'!$L$6)*($O$109*15%)</f>
        <v>0</v>
      </c>
      <c r="CE19" s="12">
        <f>(AA19*'Quadro Resumo'!$L$6)*($O$109*10%)</f>
        <v>0</v>
      </c>
      <c r="CF19" s="12">
        <f>(AB19*'Quadro Resumo'!$L$6)*($O$109*5%)</f>
        <v>0</v>
      </c>
      <c r="CG19" s="12">
        <f>(AC19*'Quadro Resumo'!$L$6)*($O$109*5%)</f>
        <v>0</v>
      </c>
      <c r="CH19" s="12">
        <f>(AD19*'Quadro Resumo'!$L$6)*(O19*22%)</f>
        <v>0</v>
      </c>
      <c r="CI19" s="12">
        <f>(AE19*'Quadro Resumo'!$L$6)*(O19*23%)</f>
        <v>0</v>
      </c>
      <c r="CJ19" s="12">
        <v>0</v>
      </c>
      <c r="CK19" s="29">
        <f t="shared" si="20"/>
        <v>0</v>
      </c>
      <c r="CL19" s="9"/>
      <c r="CM19" s="9"/>
      <c r="CN19" s="12">
        <f t="shared" si="21"/>
        <v>82719.984476670812</v>
      </c>
      <c r="CO19" s="12">
        <f t="shared" si="22"/>
        <v>0</v>
      </c>
      <c r="CP19" s="12">
        <f t="shared" si="22"/>
        <v>0</v>
      </c>
      <c r="CQ19" s="12">
        <f t="shared" si="22"/>
        <v>2308.464683069883</v>
      </c>
      <c r="CR19" s="12">
        <f t="shared" si="22"/>
        <v>0</v>
      </c>
      <c r="CS19" s="12">
        <f t="shared" si="22"/>
        <v>0</v>
      </c>
      <c r="CT19" s="12">
        <f t="shared" si="22"/>
        <v>0</v>
      </c>
      <c r="CU19" s="12">
        <f t="shared" si="22"/>
        <v>0</v>
      </c>
      <c r="CV19" s="29">
        <f t="shared" si="23"/>
        <v>85028.449159740689</v>
      </c>
      <c r="CW19" s="9"/>
      <c r="CX19" s="9"/>
      <c r="CY19" s="9"/>
      <c r="CZ19" s="9"/>
      <c r="DA19" s="9"/>
      <c r="DB19" s="30"/>
      <c r="DC19" s="30"/>
    </row>
    <row r="20" spans="1:107" ht="15.75" customHeight="1" x14ac:dyDescent="0.3">
      <c r="A20" s="5"/>
      <c r="B20" s="464"/>
      <c r="C20" s="7" t="s">
        <v>8</v>
      </c>
      <c r="D20" s="7" t="str">
        <f t="shared" si="1"/>
        <v>AP6</v>
      </c>
      <c r="E20" s="7">
        <v>6</v>
      </c>
      <c r="F20" s="8">
        <f t="shared" si="24"/>
        <v>1750.9835671643123</v>
      </c>
      <c r="G20" s="12">
        <f t="shared" si="2"/>
        <v>1926.0819238807437</v>
      </c>
      <c r="H20" s="12">
        <f t="shared" si="3"/>
        <v>2013.6311022389589</v>
      </c>
      <c r="I20" s="12">
        <f t="shared" si="4"/>
        <v>2101.1802805971747</v>
      </c>
      <c r="J20" s="12">
        <f t="shared" si="5"/>
        <v>2188.7294589553903</v>
      </c>
      <c r="K20" s="12">
        <f t="shared" si="6"/>
        <v>2276.2786373136059</v>
      </c>
      <c r="L20" s="12">
        <f t="shared" si="7"/>
        <v>2661.4950220897545</v>
      </c>
      <c r="M20" s="12">
        <f t="shared" si="8"/>
        <v>3064.2212425375465</v>
      </c>
      <c r="O20" s="8">
        <f t="shared" si="26"/>
        <v>1998.7456714246737</v>
      </c>
      <c r="P20" s="23">
        <f t="shared" si="25"/>
        <v>0.14149881752551674</v>
      </c>
      <c r="Q20" s="12">
        <f t="shared" si="9"/>
        <v>2198.6202385671413</v>
      </c>
      <c r="R20" s="12">
        <f t="shared" si="10"/>
        <v>2298.5575221383747</v>
      </c>
      <c r="S20" s="12">
        <f t="shared" si="10"/>
        <v>2398.4948057096085</v>
      </c>
      <c r="T20" s="12">
        <f t="shared" si="10"/>
        <v>2498.4320892808419</v>
      </c>
      <c r="U20" s="12">
        <f t="shared" si="10"/>
        <v>2598.3693728520757</v>
      </c>
      <c r="V20" s="12">
        <f t="shared" si="10"/>
        <v>3038.0934205655039</v>
      </c>
      <c r="W20" s="12">
        <f t="shared" si="10"/>
        <v>3497.8049249931792</v>
      </c>
      <c r="Y20" s="7">
        <f>SUMIF('BD Qtde Servidores Ativos'!$D:$D,$D:$D,'BD Qtde Servidores Ativos'!E:E)</f>
        <v>0</v>
      </c>
      <c r="Z20" s="7">
        <f>SUMIF('BD Qtde Servidores Ativos'!$D:$D,$D:$D,'BD Qtde Servidores Ativos'!F:F)</f>
        <v>0</v>
      </c>
      <c r="AA20" s="7">
        <f>SUMIF('BD Qtde Servidores Ativos'!$D:$D,$D:$D,'BD Qtde Servidores Ativos'!G:G)</f>
        <v>0</v>
      </c>
      <c r="AB20" s="7">
        <f>SUMIF('BD Qtde Servidores Ativos'!$D:$D,$D:$D,'BD Qtde Servidores Ativos'!H:H)</f>
        <v>0</v>
      </c>
      <c r="AC20" s="7">
        <f>SUMIF('BD Qtde Servidores Ativos'!$D:$D,$D:$D,'BD Qtde Servidores Ativos'!I:I)</f>
        <v>0</v>
      </c>
      <c r="AD20" s="7">
        <f>SUMIF('BD Qtde Servidores Ativos'!$D:$D,$D:$D,'BD Qtde Servidores Ativos'!J:J)</f>
        <v>0</v>
      </c>
      <c r="AE20" s="7">
        <f>SUMIF('BD Qtde Servidores Ativos'!$D:$D,$D:$D,'BD Qtde Servidores Ativos'!K:K)</f>
        <v>0</v>
      </c>
      <c r="AF20" s="7">
        <f>SUMIF('BD Qtde Servidores Ativos'!$D:$D,$D:$D,'BD Qtde Servidores Ativos'!L:L)</f>
        <v>0</v>
      </c>
      <c r="AG20" s="24">
        <f t="shared" si="11"/>
        <v>0</v>
      </c>
      <c r="AH20" s="25"/>
      <c r="AI20" s="25"/>
      <c r="AJ20" s="7">
        <f>SUMIF('BD Qtde Servidores Aposentados '!$D:$D,$D:$D,'BD Qtde Servidores Aposentados '!E:E)</f>
        <v>61</v>
      </c>
      <c r="AK20" s="7">
        <f>SUMIF('BD Qtde Servidores Aposentados '!$D:$D,$D:$D,'BD Qtde Servidores Aposentados '!F:F)</f>
        <v>0</v>
      </c>
      <c r="AL20" s="7">
        <f>SUMIF('BD Qtde Servidores Aposentados '!$D:$D,$D:$D,'BD Qtde Servidores Aposentados '!G:G)</f>
        <v>1</v>
      </c>
      <c r="AM20" s="7">
        <f>SUMIF('BD Qtde Servidores Aposentados '!$D:$D,$D:$D,'BD Qtde Servidores Aposentados '!H:H)</f>
        <v>2</v>
      </c>
      <c r="AN20" s="7">
        <f>SUMIF('BD Qtde Servidores Aposentados '!$D:$D,$D:$D,'BD Qtde Servidores Aposentados '!I:I)</f>
        <v>0</v>
      </c>
      <c r="AO20" s="7">
        <f>SUMIF('BD Qtde Servidores Aposentados '!$D:$D,$D:$D,'BD Qtde Servidores Aposentados '!J:J)</f>
        <v>0</v>
      </c>
      <c r="AP20" s="7">
        <f>SUMIF('BD Qtde Servidores Aposentados '!$D:$D,$D:$D,'BD Qtde Servidores Aposentados '!K:K)</f>
        <v>0</v>
      </c>
      <c r="AQ20" s="7">
        <f>SUMIF('BD Qtde Servidores Aposentados '!$D:$D,$D:$D,'BD Qtde Servidores Aposentados '!L:L)</f>
        <v>0</v>
      </c>
      <c r="AR20" s="24">
        <f t="shared" si="12"/>
        <v>64</v>
      </c>
      <c r="AS20" s="26"/>
      <c r="AT20" s="26"/>
      <c r="AU20" s="27">
        <f t="shared" si="13"/>
        <v>0</v>
      </c>
      <c r="AV20" s="27">
        <f t="shared" si="13"/>
        <v>0</v>
      </c>
      <c r="AW20" s="27">
        <f t="shared" si="13"/>
        <v>0</v>
      </c>
      <c r="AX20" s="27">
        <f t="shared" si="13"/>
        <v>0</v>
      </c>
      <c r="AY20" s="27">
        <f t="shared" si="13"/>
        <v>0</v>
      </c>
      <c r="AZ20" s="27">
        <f t="shared" si="13"/>
        <v>0</v>
      </c>
      <c r="BA20" s="27">
        <f t="shared" si="13"/>
        <v>0</v>
      </c>
      <c r="BB20" s="27">
        <f t="shared" si="13"/>
        <v>0</v>
      </c>
      <c r="BC20" s="28">
        <f t="shared" si="14"/>
        <v>0</v>
      </c>
      <c r="BF20" s="26"/>
      <c r="BG20" s="27">
        <f t="shared" si="15"/>
        <v>106809.99759702304</v>
      </c>
      <c r="BH20" s="27">
        <f t="shared" si="15"/>
        <v>0</v>
      </c>
      <c r="BI20" s="27">
        <f t="shared" si="15"/>
        <v>2013.6311022389589</v>
      </c>
      <c r="BJ20" s="27">
        <f t="shared" si="15"/>
        <v>4202.3605611943494</v>
      </c>
      <c r="BK20" s="27">
        <f t="shared" si="15"/>
        <v>0</v>
      </c>
      <c r="BL20" s="27">
        <f t="shared" si="15"/>
        <v>0</v>
      </c>
      <c r="BM20" s="27">
        <f t="shared" si="15"/>
        <v>0</v>
      </c>
      <c r="BN20" s="27">
        <f t="shared" si="15"/>
        <v>0</v>
      </c>
      <c r="BO20" s="28">
        <f t="shared" si="16"/>
        <v>113025.98926045635</v>
      </c>
      <c r="BS20" s="12">
        <f t="shared" si="17"/>
        <v>0</v>
      </c>
      <c r="BT20" s="12">
        <f t="shared" si="18"/>
        <v>0</v>
      </c>
      <c r="BU20" s="12">
        <f t="shared" si="18"/>
        <v>0</v>
      </c>
      <c r="BV20" s="12">
        <f t="shared" si="18"/>
        <v>0</v>
      </c>
      <c r="BW20" s="12">
        <f t="shared" si="18"/>
        <v>0</v>
      </c>
      <c r="BX20" s="12">
        <f t="shared" si="18"/>
        <v>0</v>
      </c>
      <c r="BY20" s="12">
        <f t="shared" si="18"/>
        <v>0</v>
      </c>
      <c r="BZ20" s="12">
        <f t="shared" si="18"/>
        <v>0</v>
      </c>
      <c r="CA20" s="29">
        <f t="shared" si="19"/>
        <v>0</v>
      </c>
      <c r="CB20" s="9"/>
      <c r="CC20" s="95">
        <f>(Y20*'Quadro Resumo'!$L$6)*($O$109*10%)</f>
        <v>0</v>
      </c>
      <c r="CD20" s="12">
        <f>(Z20*'Quadro Resumo'!$L$6)*($O$109*15%)</f>
        <v>0</v>
      </c>
      <c r="CE20" s="12">
        <f>(AA20*'Quadro Resumo'!$L$6)*($O$109*10%)</f>
        <v>0</v>
      </c>
      <c r="CF20" s="12">
        <f>(AB20*'Quadro Resumo'!$L$6)*($O$109*5%)</f>
        <v>0</v>
      </c>
      <c r="CG20" s="12">
        <f>(AC20*'Quadro Resumo'!$L$6)*($O$109*5%)</f>
        <v>0</v>
      </c>
      <c r="CH20" s="12">
        <f>(AD20*'Quadro Resumo'!$L$6)*(O20*22%)</f>
        <v>0</v>
      </c>
      <c r="CI20" s="12">
        <f>(AE20*'Quadro Resumo'!$L$6)*(O20*23%)</f>
        <v>0</v>
      </c>
      <c r="CJ20" s="12">
        <v>0</v>
      </c>
      <c r="CK20" s="29">
        <f t="shared" si="20"/>
        <v>0</v>
      </c>
      <c r="CL20" s="9"/>
      <c r="CM20" s="9"/>
      <c r="CN20" s="12">
        <f t="shared" si="21"/>
        <v>121923.48595690509</v>
      </c>
      <c r="CO20" s="12">
        <f t="shared" si="22"/>
        <v>0</v>
      </c>
      <c r="CP20" s="12">
        <f t="shared" si="22"/>
        <v>2298.5575221383747</v>
      </c>
      <c r="CQ20" s="12">
        <f t="shared" si="22"/>
        <v>4796.989611419217</v>
      </c>
      <c r="CR20" s="12">
        <f t="shared" si="22"/>
        <v>0</v>
      </c>
      <c r="CS20" s="12">
        <f t="shared" si="22"/>
        <v>0</v>
      </c>
      <c r="CT20" s="12">
        <f t="shared" si="22"/>
        <v>0</v>
      </c>
      <c r="CU20" s="12">
        <f t="shared" si="22"/>
        <v>0</v>
      </c>
      <c r="CV20" s="29">
        <f t="shared" si="23"/>
        <v>129019.03309046269</v>
      </c>
      <c r="CW20" s="9"/>
      <c r="CX20" s="9"/>
      <c r="CY20" s="9"/>
      <c r="CZ20" s="9"/>
      <c r="DA20" s="9"/>
      <c r="DB20" s="30"/>
      <c r="DC20" s="30"/>
    </row>
    <row r="21" spans="1:107" ht="15.75" customHeight="1" x14ac:dyDescent="0.3">
      <c r="A21" s="5"/>
      <c r="B21" s="464"/>
      <c r="C21" s="7" t="s">
        <v>8</v>
      </c>
      <c r="D21" s="7" t="str">
        <f t="shared" si="1"/>
        <v>AP7</v>
      </c>
      <c r="E21" s="7">
        <v>7</v>
      </c>
      <c r="F21" s="8">
        <f t="shared" si="24"/>
        <v>1819.2719262837204</v>
      </c>
      <c r="G21" s="12">
        <f t="shared" si="2"/>
        <v>2001.1991189120927</v>
      </c>
      <c r="H21" s="12">
        <f t="shared" si="3"/>
        <v>2092.1627152262781</v>
      </c>
      <c r="I21" s="12">
        <f t="shared" si="4"/>
        <v>2183.1263115404645</v>
      </c>
      <c r="J21" s="12">
        <f t="shared" si="5"/>
        <v>2274.0899078546504</v>
      </c>
      <c r="K21" s="12">
        <f t="shared" si="6"/>
        <v>2365.0535041688368</v>
      </c>
      <c r="L21" s="12">
        <f t="shared" si="7"/>
        <v>2765.2933279512549</v>
      </c>
      <c r="M21" s="12">
        <f t="shared" si="8"/>
        <v>3183.7258709965108</v>
      </c>
      <c r="O21" s="8">
        <f t="shared" si="26"/>
        <v>2076.6967526102358</v>
      </c>
      <c r="P21" s="23">
        <f t="shared" si="25"/>
        <v>0.14149881752551674</v>
      </c>
      <c r="Q21" s="12">
        <f t="shared" si="9"/>
        <v>2284.3664278712595</v>
      </c>
      <c r="R21" s="12">
        <f t="shared" si="10"/>
        <v>2388.2012655017711</v>
      </c>
      <c r="S21" s="12">
        <f t="shared" si="10"/>
        <v>2492.0361031322827</v>
      </c>
      <c r="T21" s="12">
        <f t="shared" si="10"/>
        <v>2595.8709407627948</v>
      </c>
      <c r="U21" s="12">
        <f t="shared" si="10"/>
        <v>2699.7057783933064</v>
      </c>
      <c r="V21" s="12">
        <f t="shared" si="10"/>
        <v>3156.5790639675583</v>
      </c>
      <c r="W21" s="12">
        <f t="shared" si="10"/>
        <v>3634.2193170679125</v>
      </c>
      <c r="Y21" s="7">
        <f>SUMIF('BD Qtde Servidores Ativos'!$D:$D,$D:$D,'BD Qtde Servidores Ativos'!E:E)</f>
        <v>0</v>
      </c>
      <c r="Z21" s="7">
        <f>SUMIF('BD Qtde Servidores Ativos'!$D:$D,$D:$D,'BD Qtde Servidores Ativos'!F:F)</f>
        <v>0</v>
      </c>
      <c r="AA21" s="7">
        <f>SUMIF('BD Qtde Servidores Ativos'!$D:$D,$D:$D,'BD Qtde Servidores Ativos'!G:G)</f>
        <v>0</v>
      </c>
      <c r="AB21" s="7">
        <f>SUMIF('BD Qtde Servidores Ativos'!$D:$D,$D:$D,'BD Qtde Servidores Ativos'!H:H)</f>
        <v>0</v>
      </c>
      <c r="AC21" s="7">
        <f>SUMIF('BD Qtde Servidores Ativos'!$D:$D,$D:$D,'BD Qtde Servidores Ativos'!I:I)</f>
        <v>0</v>
      </c>
      <c r="AD21" s="7">
        <f>SUMIF('BD Qtde Servidores Ativos'!$D:$D,$D:$D,'BD Qtde Servidores Ativos'!J:J)</f>
        <v>0</v>
      </c>
      <c r="AE21" s="7">
        <f>SUMIF('BD Qtde Servidores Ativos'!$D:$D,$D:$D,'BD Qtde Servidores Ativos'!K:K)</f>
        <v>0</v>
      </c>
      <c r="AF21" s="7">
        <f>SUMIF('BD Qtde Servidores Ativos'!$D:$D,$D:$D,'BD Qtde Servidores Ativos'!L:L)</f>
        <v>0</v>
      </c>
      <c r="AG21" s="24">
        <f t="shared" si="11"/>
        <v>0</v>
      </c>
      <c r="AH21" s="25"/>
      <c r="AI21" s="25"/>
      <c r="AJ21" s="7">
        <f>SUMIF('BD Qtde Servidores Aposentados '!$D:$D,$D:$D,'BD Qtde Servidores Aposentados '!E:E)</f>
        <v>70</v>
      </c>
      <c r="AK21" s="7">
        <f>SUMIF('BD Qtde Servidores Aposentados '!$D:$D,$D:$D,'BD Qtde Servidores Aposentados '!F:F)</f>
        <v>2</v>
      </c>
      <c r="AL21" s="7">
        <f>SUMIF('BD Qtde Servidores Aposentados '!$D:$D,$D:$D,'BD Qtde Servidores Aposentados '!G:G)</f>
        <v>0</v>
      </c>
      <c r="AM21" s="7">
        <f>SUMIF('BD Qtde Servidores Aposentados '!$D:$D,$D:$D,'BD Qtde Servidores Aposentados '!H:H)</f>
        <v>2</v>
      </c>
      <c r="AN21" s="7">
        <f>SUMIF('BD Qtde Servidores Aposentados '!$D:$D,$D:$D,'BD Qtde Servidores Aposentados '!I:I)</f>
        <v>0</v>
      </c>
      <c r="AO21" s="7">
        <f>SUMIF('BD Qtde Servidores Aposentados '!$D:$D,$D:$D,'BD Qtde Servidores Aposentados '!J:J)</f>
        <v>0</v>
      </c>
      <c r="AP21" s="7">
        <f>SUMIF('BD Qtde Servidores Aposentados '!$D:$D,$D:$D,'BD Qtde Servidores Aposentados '!K:K)</f>
        <v>0</v>
      </c>
      <c r="AQ21" s="7">
        <f>SUMIF('BD Qtde Servidores Aposentados '!$D:$D,$D:$D,'BD Qtde Servidores Aposentados '!L:L)</f>
        <v>0</v>
      </c>
      <c r="AR21" s="24">
        <f t="shared" si="12"/>
        <v>74</v>
      </c>
      <c r="AS21" s="26"/>
      <c r="AT21" s="26"/>
      <c r="AU21" s="27">
        <f t="shared" si="13"/>
        <v>0</v>
      </c>
      <c r="AV21" s="27">
        <f t="shared" si="13"/>
        <v>0</v>
      </c>
      <c r="AW21" s="27">
        <f t="shared" si="13"/>
        <v>0</v>
      </c>
      <c r="AX21" s="27">
        <f t="shared" si="13"/>
        <v>0</v>
      </c>
      <c r="AY21" s="27">
        <f t="shared" si="13"/>
        <v>0</v>
      </c>
      <c r="AZ21" s="27">
        <f t="shared" si="13"/>
        <v>0</v>
      </c>
      <c r="BA21" s="27">
        <f t="shared" si="13"/>
        <v>0</v>
      </c>
      <c r="BB21" s="27">
        <f t="shared" si="13"/>
        <v>0</v>
      </c>
      <c r="BC21" s="28">
        <f t="shared" si="14"/>
        <v>0</v>
      </c>
      <c r="BF21" s="26"/>
      <c r="BG21" s="27">
        <f t="shared" si="15"/>
        <v>127349.03483986043</v>
      </c>
      <c r="BH21" s="27">
        <f t="shared" si="15"/>
        <v>4002.3982378241853</v>
      </c>
      <c r="BI21" s="27">
        <f t="shared" si="15"/>
        <v>0</v>
      </c>
      <c r="BJ21" s="27">
        <f t="shared" si="15"/>
        <v>4366.252623080929</v>
      </c>
      <c r="BK21" s="27">
        <f t="shared" si="15"/>
        <v>0</v>
      </c>
      <c r="BL21" s="27">
        <f t="shared" si="15"/>
        <v>0</v>
      </c>
      <c r="BM21" s="27">
        <f t="shared" si="15"/>
        <v>0</v>
      </c>
      <c r="BN21" s="27">
        <f t="shared" si="15"/>
        <v>0</v>
      </c>
      <c r="BO21" s="28">
        <f t="shared" si="16"/>
        <v>135717.68570076552</v>
      </c>
      <c r="BS21" s="12">
        <f t="shared" si="17"/>
        <v>0</v>
      </c>
      <c r="BT21" s="12">
        <f t="shared" si="18"/>
        <v>0</v>
      </c>
      <c r="BU21" s="12">
        <f t="shared" si="18"/>
        <v>0</v>
      </c>
      <c r="BV21" s="12">
        <f t="shared" si="18"/>
        <v>0</v>
      </c>
      <c r="BW21" s="12">
        <f t="shared" si="18"/>
        <v>0</v>
      </c>
      <c r="BX21" s="12">
        <f t="shared" si="18"/>
        <v>0</v>
      </c>
      <c r="BY21" s="12">
        <f t="shared" si="18"/>
        <v>0</v>
      </c>
      <c r="BZ21" s="12">
        <f t="shared" si="18"/>
        <v>0</v>
      </c>
      <c r="CA21" s="29">
        <f t="shared" si="19"/>
        <v>0</v>
      </c>
      <c r="CB21" s="9"/>
      <c r="CC21" s="95">
        <f>(Y21*'Quadro Resumo'!$L$6)*($O$109*10%)</f>
        <v>0</v>
      </c>
      <c r="CD21" s="12">
        <f>(Z21*'Quadro Resumo'!$L$6)*($O$109*15%)</f>
        <v>0</v>
      </c>
      <c r="CE21" s="12">
        <f>(AA21*'Quadro Resumo'!$L$6)*($O$109*10%)</f>
        <v>0</v>
      </c>
      <c r="CF21" s="12">
        <f>(AB21*'Quadro Resumo'!$L$6)*($O$109*5%)</f>
        <v>0</v>
      </c>
      <c r="CG21" s="12">
        <f>(AC21*'Quadro Resumo'!$L$6)*($O$109*5%)</f>
        <v>0</v>
      </c>
      <c r="CH21" s="12">
        <f>(AD21*'Quadro Resumo'!$L$6)*(O21*22%)</f>
        <v>0</v>
      </c>
      <c r="CI21" s="12">
        <f>(AE21*'Quadro Resumo'!$L$6)*(O21*23%)</f>
        <v>0</v>
      </c>
      <c r="CJ21" s="12">
        <v>0</v>
      </c>
      <c r="CK21" s="29">
        <f t="shared" si="20"/>
        <v>0</v>
      </c>
      <c r="CL21" s="9"/>
      <c r="CM21" s="9"/>
      <c r="CN21" s="12">
        <f t="shared" si="21"/>
        <v>145368.77268271652</v>
      </c>
      <c r="CO21" s="12">
        <f t="shared" si="22"/>
        <v>4568.732855742519</v>
      </c>
      <c r="CP21" s="12">
        <f t="shared" si="22"/>
        <v>0</v>
      </c>
      <c r="CQ21" s="12">
        <f t="shared" si="22"/>
        <v>4984.0722062645655</v>
      </c>
      <c r="CR21" s="12">
        <f t="shared" si="22"/>
        <v>0</v>
      </c>
      <c r="CS21" s="12">
        <f t="shared" si="22"/>
        <v>0</v>
      </c>
      <c r="CT21" s="12">
        <f t="shared" si="22"/>
        <v>0</v>
      </c>
      <c r="CU21" s="12">
        <f t="shared" si="22"/>
        <v>0</v>
      </c>
      <c r="CV21" s="29">
        <f t="shared" si="23"/>
        <v>154921.57774472359</v>
      </c>
      <c r="CW21" s="9"/>
      <c r="CX21" s="9"/>
      <c r="CY21" s="9"/>
      <c r="CZ21" s="9"/>
      <c r="DA21" s="9"/>
      <c r="DB21" s="30"/>
      <c r="DC21" s="30"/>
    </row>
    <row r="22" spans="1:107" ht="15.75" customHeight="1" x14ac:dyDescent="0.3">
      <c r="A22" s="5"/>
      <c r="B22" s="464"/>
      <c r="C22" s="7" t="s">
        <v>8</v>
      </c>
      <c r="D22" s="7" t="str">
        <f t="shared" si="1"/>
        <v>AP8</v>
      </c>
      <c r="E22" s="7">
        <v>8</v>
      </c>
      <c r="F22" s="8">
        <f t="shared" si="24"/>
        <v>1890.2235314087854</v>
      </c>
      <c r="G22" s="12">
        <f t="shared" si="2"/>
        <v>2079.245884549664</v>
      </c>
      <c r="H22" s="12">
        <f t="shared" si="3"/>
        <v>2173.7570611201031</v>
      </c>
      <c r="I22" s="12">
        <f t="shared" si="4"/>
        <v>2268.2682376905423</v>
      </c>
      <c r="J22" s="12">
        <f t="shared" si="5"/>
        <v>2362.7794142609819</v>
      </c>
      <c r="K22" s="12">
        <f t="shared" si="6"/>
        <v>2457.290590831421</v>
      </c>
      <c r="L22" s="12">
        <f t="shared" si="7"/>
        <v>2873.1397677413538</v>
      </c>
      <c r="M22" s="12">
        <f t="shared" si="8"/>
        <v>3307.8911799653747</v>
      </c>
      <c r="O22" s="8">
        <f t="shared" si="26"/>
        <v>2157.687925962035</v>
      </c>
      <c r="P22" s="23">
        <f t="shared" si="25"/>
        <v>0.14149881752551674</v>
      </c>
      <c r="Q22" s="12">
        <f t="shared" si="9"/>
        <v>2373.4567185582387</v>
      </c>
      <c r="R22" s="12">
        <f t="shared" si="10"/>
        <v>2481.34111485634</v>
      </c>
      <c r="S22" s="12">
        <f t="shared" si="10"/>
        <v>2589.2255111544418</v>
      </c>
      <c r="T22" s="12">
        <f t="shared" si="10"/>
        <v>2697.1099074525437</v>
      </c>
      <c r="U22" s="12">
        <f t="shared" si="10"/>
        <v>2804.9943037506455</v>
      </c>
      <c r="V22" s="12">
        <f t="shared" si="10"/>
        <v>3279.6856474622932</v>
      </c>
      <c r="W22" s="12">
        <f t="shared" si="10"/>
        <v>3775.9538704335614</v>
      </c>
      <c r="Y22" s="7">
        <f>SUMIF('BD Qtde Servidores Ativos'!$D:$D,$D:$D,'BD Qtde Servidores Ativos'!E:E)</f>
        <v>0</v>
      </c>
      <c r="Z22" s="7">
        <f>SUMIF('BD Qtde Servidores Ativos'!$D:$D,$D:$D,'BD Qtde Servidores Ativos'!F:F)</f>
        <v>0</v>
      </c>
      <c r="AA22" s="7">
        <f>SUMIF('BD Qtde Servidores Ativos'!$D:$D,$D:$D,'BD Qtde Servidores Ativos'!G:G)</f>
        <v>0</v>
      </c>
      <c r="AB22" s="7">
        <f>SUMIF('BD Qtde Servidores Ativos'!$D:$D,$D:$D,'BD Qtde Servidores Ativos'!H:H)</f>
        <v>0</v>
      </c>
      <c r="AC22" s="7">
        <f>SUMIF('BD Qtde Servidores Ativos'!$D:$D,$D:$D,'BD Qtde Servidores Ativos'!I:I)</f>
        <v>0</v>
      </c>
      <c r="AD22" s="7">
        <f>SUMIF('BD Qtde Servidores Ativos'!$D:$D,$D:$D,'BD Qtde Servidores Ativos'!J:J)</f>
        <v>0</v>
      </c>
      <c r="AE22" s="7">
        <f>SUMIF('BD Qtde Servidores Ativos'!$D:$D,$D:$D,'BD Qtde Servidores Ativos'!K:K)</f>
        <v>0</v>
      </c>
      <c r="AF22" s="7">
        <f>SUMIF('BD Qtde Servidores Ativos'!$D:$D,$D:$D,'BD Qtde Servidores Ativos'!L:L)</f>
        <v>0</v>
      </c>
      <c r="AG22" s="24">
        <f t="shared" si="11"/>
        <v>0</v>
      </c>
      <c r="AH22" s="25"/>
      <c r="AI22" s="25"/>
      <c r="AJ22" s="7">
        <f>SUMIF('BD Qtde Servidores Aposentados '!$D:$D,$D:$D,'BD Qtde Servidores Aposentados '!E:E)</f>
        <v>84</v>
      </c>
      <c r="AK22" s="7">
        <f>SUMIF('BD Qtde Servidores Aposentados '!$D:$D,$D:$D,'BD Qtde Servidores Aposentados '!F:F)</f>
        <v>5</v>
      </c>
      <c r="AL22" s="7">
        <f>SUMIF('BD Qtde Servidores Aposentados '!$D:$D,$D:$D,'BD Qtde Servidores Aposentados '!G:G)</f>
        <v>1</v>
      </c>
      <c r="AM22" s="7">
        <f>SUMIF('BD Qtde Servidores Aposentados '!$D:$D,$D:$D,'BD Qtde Servidores Aposentados '!H:H)</f>
        <v>2</v>
      </c>
      <c r="AN22" s="7">
        <f>SUMIF('BD Qtde Servidores Aposentados '!$D:$D,$D:$D,'BD Qtde Servidores Aposentados '!I:I)</f>
        <v>0</v>
      </c>
      <c r="AO22" s="7">
        <f>SUMIF('BD Qtde Servidores Aposentados '!$D:$D,$D:$D,'BD Qtde Servidores Aposentados '!J:J)</f>
        <v>0</v>
      </c>
      <c r="AP22" s="7">
        <f>SUMIF('BD Qtde Servidores Aposentados '!$D:$D,$D:$D,'BD Qtde Servidores Aposentados '!K:K)</f>
        <v>0</v>
      </c>
      <c r="AQ22" s="7">
        <f>SUMIF('BD Qtde Servidores Aposentados '!$D:$D,$D:$D,'BD Qtde Servidores Aposentados '!L:L)</f>
        <v>0</v>
      </c>
      <c r="AR22" s="24">
        <f t="shared" si="12"/>
        <v>92</v>
      </c>
      <c r="AS22" s="26"/>
      <c r="AT22" s="26"/>
      <c r="AU22" s="27">
        <f t="shared" si="13"/>
        <v>0</v>
      </c>
      <c r="AV22" s="27">
        <f t="shared" si="13"/>
        <v>0</v>
      </c>
      <c r="AW22" s="27">
        <f t="shared" si="13"/>
        <v>0</v>
      </c>
      <c r="AX22" s="27">
        <f t="shared" si="13"/>
        <v>0</v>
      </c>
      <c r="AY22" s="27">
        <f t="shared" si="13"/>
        <v>0</v>
      </c>
      <c r="AZ22" s="27">
        <f t="shared" si="13"/>
        <v>0</v>
      </c>
      <c r="BA22" s="27">
        <f t="shared" si="13"/>
        <v>0</v>
      </c>
      <c r="BB22" s="27">
        <f t="shared" si="13"/>
        <v>0</v>
      </c>
      <c r="BC22" s="28">
        <f t="shared" si="14"/>
        <v>0</v>
      </c>
      <c r="BF22" s="26"/>
      <c r="BG22" s="27">
        <f t="shared" si="15"/>
        <v>158778.77663833796</v>
      </c>
      <c r="BH22" s="27">
        <f t="shared" si="15"/>
        <v>10396.22942274832</v>
      </c>
      <c r="BI22" s="27">
        <f t="shared" si="15"/>
        <v>2173.7570611201031</v>
      </c>
      <c r="BJ22" s="27">
        <f t="shared" si="15"/>
        <v>4536.5364753810845</v>
      </c>
      <c r="BK22" s="27">
        <f t="shared" si="15"/>
        <v>0</v>
      </c>
      <c r="BL22" s="27">
        <f t="shared" si="15"/>
        <v>0</v>
      </c>
      <c r="BM22" s="27">
        <f t="shared" si="15"/>
        <v>0</v>
      </c>
      <c r="BN22" s="27">
        <f t="shared" si="15"/>
        <v>0</v>
      </c>
      <c r="BO22" s="28">
        <f t="shared" si="16"/>
        <v>175885.29959758747</v>
      </c>
      <c r="BS22" s="12">
        <f t="shared" si="17"/>
        <v>0</v>
      </c>
      <c r="BT22" s="12">
        <f t="shared" si="18"/>
        <v>0</v>
      </c>
      <c r="BU22" s="12">
        <f t="shared" si="18"/>
        <v>0</v>
      </c>
      <c r="BV22" s="12">
        <f t="shared" si="18"/>
        <v>0</v>
      </c>
      <c r="BW22" s="12">
        <f t="shared" si="18"/>
        <v>0</v>
      </c>
      <c r="BX22" s="12">
        <f t="shared" si="18"/>
        <v>0</v>
      </c>
      <c r="BY22" s="12">
        <f t="shared" si="18"/>
        <v>0</v>
      </c>
      <c r="BZ22" s="12">
        <f t="shared" si="18"/>
        <v>0</v>
      </c>
      <c r="CA22" s="29">
        <f t="shared" si="19"/>
        <v>0</v>
      </c>
      <c r="CB22" s="9"/>
      <c r="CC22" s="95">
        <f>(Y22*'Quadro Resumo'!$L$6)*($O$109*10%)</f>
        <v>0</v>
      </c>
      <c r="CD22" s="12">
        <f>(Z22*'Quadro Resumo'!$L$6)*($O$109*15%)</f>
        <v>0</v>
      </c>
      <c r="CE22" s="12">
        <f>(AA22*'Quadro Resumo'!$L$6)*($O$109*10%)</f>
        <v>0</v>
      </c>
      <c r="CF22" s="12">
        <f>(AB22*'Quadro Resumo'!$L$6)*($O$109*5%)</f>
        <v>0</v>
      </c>
      <c r="CG22" s="12">
        <f>(AC22*'Quadro Resumo'!$L$6)*($O$109*5%)</f>
        <v>0</v>
      </c>
      <c r="CH22" s="12">
        <f>(AD22*'Quadro Resumo'!$L$6)*(O22*22%)</f>
        <v>0</v>
      </c>
      <c r="CI22" s="12">
        <f>(AE22*'Quadro Resumo'!$L$6)*(O22*23%)</f>
        <v>0</v>
      </c>
      <c r="CJ22" s="12">
        <v>0</v>
      </c>
      <c r="CK22" s="29">
        <f t="shared" si="20"/>
        <v>0</v>
      </c>
      <c r="CL22" s="9"/>
      <c r="CM22" s="9"/>
      <c r="CN22" s="12">
        <f t="shared" si="21"/>
        <v>181245.78578081095</v>
      </c>
      <c r="CO22" s="12">
        <f t="shared" si="22"/>
        <v>11867.283592791193</v>
      </c>
      <c r="CP22" s="12">
        <f t="shared" si="22"/>
        <v>2481.34111485634</v>
      </c>
      <c r="CQ22" s="12">
        <f t="shared" si="22"/>
        <v>5178.4510223088837</v>
      </c>
      <c r="CR22" s="12">
        <f t="shared" si="22"/>
        <v>0</v>
      </c>
      <c r="CS22" s="12">
        <f t="shared" si="22"/>
        <v>0</v>
      </c>
      <c r="CT22" s="12">
        <f t="shared" si="22"/>
        <v>0</v>
      </c>
      <c r="CU22" s="12">
        <f t="shared" si="22"/>
        <v>0</v>
      </c>
      <c r="CV22" s="29">
        <f t="shared" si="23"/>
        <v>200772.86151076734</v>
      </c>
      <c r="CW22" s="9"/>
      <c r="CX22" s="9"/>
      <c r="CY22" s="9"/>
      <c r="CZ22" s="9"/>
      <c r="DA22" s="9"/>
      <c r="DB22" s="30"/>
      <c r="DC22" s="30"/>
    </row>
    <row r="23" spans="1:107" ht="15.75" customHeight="1" x14ac:dyDescent="0.3">
      <c r="A23" s="5"/>
      <c r="B23" s="464"/>
      <c r="C23" s="7" t="s">
        <v>8</v>
      </c>
      <c r="D23" s="7" t="str">
        <f t="shared" si="1"/>
        <v>AP9</v>
      </c>
      <c r="E23" s="7">
        <v>9</v>
      </c>
      <c r="F23" s="8">
        <f t="shared" si="24"/>
        <v>1963.942249133728</v>
      </c>
      <c r="G23" s="12">
        <f t="shared" si="2"/>
        <v>2160.3364740471011</v>
      </c>
      <c r="H23" s="12">
        <f t="shared" si="3"/>
        <v>2258.5335865037869</v>
      </c>
      <c r="I23" s="12">
        <f t="shared" si="4"/>
        <v>2356.7306989604735</v>
      </c>
      <c r="J23" s="12">
        <f t="shared" si="5"/>
        <v>2454.9278114171598</v>
      </c>
      <c r="K23" s="12">
        <f t="shared" si="6"/>
        <v>2553.1249238738465</v>
      </c>
      <c r="L23" s="12">
        <f t="shared" si="7"/>
        <v>2985.1922186832667</v>
      </c>
      <c r="M23" s="12">
        <f t="shared" si="8"/>
        <v>3436.8989359840239</v>
      </c>
      <c r="O23" s="8">
        <f t="shared" si="26"/>
        <v>2241.837755074554</v>
      </c>
      <c r="P23" s="23">
        <f t="shared" si="25"/>
        <v>0.14149881752551652</v>
      </c>
      <c r="Q23" s="12">
        <f t="shared" si="9"/>
        <v>2466.0215305820097</v>
      </c>
      <c r="R23" s="12">
        <f t="shared" si="10"/>
        <v>2578.1134183357372</v>
      </c>
      <c r="S23" s="12">
        <f t="shared" si="10"/>
        <v>2690.2053060894646</v>
      </c>
      <c r="T23" s="12">
        <f t="shared" si="10"/>
        <v>2802.2971938431924</v>
      </c>
      <c r="U23" s="12">
        <f t="shared" si="10"/>
        <v>2914.3890815969203</v>
      </c>
      <c r="V23" s="12">
        <f t="shared" si="10"/>
        <v>3407.593387713322</v>
      </c>
      <c r="W23" s="12">
        <f t="shared" si="10"/>
        <v>3923.2160713804697</v>
      </c>
      <c r="Y23" s="7">
        <f>SUMIF('BD Qtde Servidores Ativos'!$D:$D,$D:$D,'BD Qtde Servidores Ativos'!E:E)</f>
        <v>1</v>
      </c>
      <c r="Z23" s="7">
        <f>SUMIF('BD Qtde Servidores Ativos'!$D:$D,$D:$D,'BD Qtde Servidores Ativos'!F:F)</f>
        <v>0</v>
      </c>
      <c r="AA23" s="7">
        <f>SUMIF('BD Qtde Servidores Ativos'!$D:$D,$D:$D,'BD Qtde Servidores Ativos'!G:G)</f>
        <v>0</v>
      </c>
      <c r="AB23" s="7">
        <f>SUMIF('BD Qtde Servidores Ativos'!$D:$D,$D:$D,'BD Qtde Servidores Ativos'!H:H)</f>
        <v>0</v>
      </c>
      <c r="AC23" s="7">
        <f>SUMIF('BD Qtde Servidores Ativos'!$D:$D,$D:$D,'BD Qtde Servidores Ativos'!I:I)</f>
        <v>0</v>
      </c>
      <c r="AD23" s="7">
        <f>SUMIF('BD Qtde Servidores Ativos'!$D:$D,$D:$D,'BD Qtde Servidores Ativos'!J:J)</f>
        <v>0</v>
      </c>
      <c r="AE23" s="7">
        <f>SUMIF('BD Qtde Servidores Ativos'!$D:$D,$D:$D,'BD Qtde Servidores Ativos'!K:K)</f>
        <v>0</v>
      </c>
      <c r="AF23" s="7">
        <f>SUMIF('BD Qtde Servidores Ativos'!$D:$D,$D:$D,'BD Qtde Servidores Ativos'!L:L)</f>
        <v>0</v>
      </c>
      <c r="AG23" s="24">
        <f t="shared" si="11"/>
        <v>1</v>
      </c>
      <c r="AH23" s="25"/>
      <c r="AI23" s="25"/>
      <c r="AJ23" s="7">
        <f>SUMIF('BD Qtde Servidores Aposentados '!$D:$D,$D:$D,'BD Qtde Servidores Aposentados '!E:E)</f>
        <v>99</v>
      </c>
      <c r="AK23" s="7">
        <f>SUMIF('BD Qtde Servidores Aposentados '!$D:$D,$D:$D,'BD Qtde Servidores Aposentados '!F:F)</f>
        <v>2</v>
      </c>
      <c r="AL23" s="7">
        <f>SUMIF('BD Qtde Servidores Aposentados '!$D:$D,$D:$D,'BD Qtde Servidores Aposentados '!G:G)</f>
        <v>4</v>
      </c>
      <c r="AM23" s="7">
        <f>SUMIF('BD Qtde Servidores Aposentados '!$D:$D,$D:$D,'BD Qtde Servidores Aposentados '!H:H)</f>
        <v>2</v>
      </c>
      <c r="AN23" s="7">
        <f>SUMIF('BD Qtde Servidores Aposentados '!$D:$D,$D:$D,'BD Qtde Servidores Aposentados '!I:I)</f>
        <v>0</v>
      </c>
      <c r="AO23" s="7">
        <f>SUMIF('BD Qtde Servidores Aposentados '!$D:$D,$D:$D,'BD Qtde Servidores Aposentados '!J:J)</f>
        <v>0</v>
      </c>
      <c r="AP23" s="7">
        <f>SUMIF('BD Qtde Servidores Aposentados '!$D:$D,$D:$D,'BD Qtde Servidores Aposentados '!K:K)</f>
        <v>0</v>
      </c>
      <c r="AQ23" s="7">
        <f>SUMIF('BD Qtde Servidores Aposentados '!$D:$D,$D:$D,'BD Qtde Servidores Aposentados '!L:L)</f>
        <v>0</v>
      </c>
      <c r="AR23" s="24">
        <f t="shared" si="12"/>
        <v>107</v>
      </c>
      <c r="AS23" s="26"/>
      <c r="AT23" s="26"/>
      <c r="AU23" s="27">
        <f t="shared" si="13"/>
        <v>1963.942249133728</v>
      </c>
      <c r="AV23" s="27">
        <f t="shared" si="13"/>
        <v>0</v>
      </c>
      <c r="AW23" s="27">
        <f t="shared" si="13"/>
        <v>0</v>
      </c>
      <c r="AX23" s="27">
        <f t="shared" si="13"/>
        <v>0</v>
      </c>
      <c r="AY23" s="27">
        <f t="shared" si="13"/>
        <v>0</v>
      </c>
      <c r="AZ23" s="27">
        <f t="shared" si="13"/>
        <v>0</v>
      </c>
      <c r="BA23" s="27">
        <f t="shared" si="13"/>
        <v>0</v>
      </c>
      <c r="BB23" s="27">
        <f t="shared" si="13"/>
        <v>0</v>
      </c>
      <c r="BC23" s="28">
        <f t="shared" si="14"/>
        <v>1963.942249133728</v>
      </c>
      <c r="BF23" s="26"/>
      <c r="BG23" s="27">
        <f t="shared" si="15"/>
        <v>194430.28266423906</v>
      </c>
      <c r="BH23" s="27">
        <f t="shared" si="15"/>
        <v>4320.6729480942022</v>
      </c>
      <c r="BI23" s="27">
        <f t="shared" si="15"/>
        <v>9034.1343460151475</v>
      </c>
      <c r="BJ23" s="27">
        <f t="shared" si="15"/>
        <v>4713.4613979209471</v>
      </c>
      <c r="BK23" s="27">
        <f t="shared" si="15"/>
        <v>0</v>
      </c>
      <c r="BL23" s="27">
        <f t="shared" si="15"/>
        <v>0</v>
      </c>
      <c r="BM23" s="27">
        <f t="shared" si="15"/>
        <v>0</v>
      </c>
      <c r="BN23" s="27">
        <f t="shared" si="15"/>
        <v>0</v>
      </c>
      <c r="BO23" s="28">
        <f t="shared" si="16"/>
        <v>212498.55135626934</v>
      </c>
      <c r="BS23" s="12">
        <f t="shared" si="17"/>
        <v>2241.837755074554</v>
      </c>
      <c r="BT23" s="12">
        <f t="shared" si="18"/>
        <v>0</v>
      </c>
      <c r="BU23" s="12">
        <f t="shared" si="18"/>
        <v>0</v>
      </c>
      <c r="BV23" s="12">
        <f t="shared" si="18"/>
        <v>0</v>
      </c>
      <c r="BW23" s="12">
        <f t="shared" si="18"/>
        <v>0</v>
      </c>
      <c r="BX23" s="12">
        <f t="shared" si="18"/>
        <v>0</v>
      </c>
      <c r="BY23" s="12">
        <f t="shared" si="18"/>
        <v>0</v>
      </c>
      <c r="BZ23" s="12">
        <f t="shared" si="18"/>
        <v>0</v>
      </c>
      <c r="CA23" s="29">
        <f t="shared" si="19"/>
        <v>2241.837755074554</v>
      </c>
      <c r="CB23" s="9"/>
      <c r="CC23" s="95">
        <f>(Y23*'Quadro Resumo'!$L$6)*($O$109*10%)</f>
        <v>0</v>
      </c>
      <c r="CD23" s="12">
        <f>(Z23*'Quadro Resumo'!$L$6)*($O$109*15%)</f>
        <v>0</v>
      </c>
      <c r="CE23" s="12">
        <f>(AA23*'Quadro Resumo'!$L$6)*($O$109*10%)</f>
        <v>0</v>
      </c>
      <c r="CF23" s="12">
        <f>(AB23*'Quadro Resumo'!$L$6)*($O$109*5%)</f>
        <v>0</v>
      </c>
      <c r="CG23" s="12">
        <f>(AC23*'Quadro Resumo'!$L$6)*($O$109*5%)</f>
        <v>0</v>
      </c>
      <c r="CH23" s="12">
        <f>(AD23*'Quadro Resumo'!$L$6)*(O23*22%)</f>
        <v>0</v>
      </c>
      <c r="CI23" s="12">
        <f>(AE23*'Quadro Resumo'!$L$6)*(O23*23%)</f>
        <v>0</v>
      </c>
      <c r="CJ23" s="12">
        <v>0</v>
      </c>
      <c r="CK23" s="29">
        <f t="shared" si="20"/>
        <v>0</v>
      </c>
      <c r="CL23" s="9"/>
      <c r="CM23" s="9"/>
      <c r="CN23" s="12">
        <f t="shared" si="21"/>
        <v>221941.93775238085</v>
      </c>
      <c r="CO23" s="12">
        <f t="shared" si="22"/>
        <v>4932.0430611640195</v>
      </c>
      <c r="CP23" s="12">
        <f t="shared" si="22"/>
        <v>10312.453673342949</v>
      </c>
      <c r="CQ23" s="12">
        <f t="shared" si="22"/>
        <v>5380.4106121789291</v>
      </c>
      <c r="CR23" s="12">
        <f t="shared" si="22"/>
        <v>0</v>
      </c>
      <c r="CS23" s="12">
        <f t="shared" si="22"/>
        <v>0</v>
      </c>
      <c r="CT23" s="12">
        <f t="shared" si="22"/>
        <v>0</v>
      </c>
      <c r="CU23" s="12">
        <f t="shared" si="22"/>
        <v>0</v>
      </c>
      <c r="CV23" s="29">
        <f t="shared" si="23"/>
        <v>242566.84509906676</v>
      </c>
      <c r="CW23" s="9"/>
      <c r="CX23" s="9"/>
      <c r="CY23" s="9"/>
      <c r="CZ23" s="9"/>
      <c r="DA23" s="9"/>
      <c r="DB23" s="30"/>
      <c r="DC23" s="30"/>
    </row>
    <row r="24" spans="1:107" ht="15.75" customHeight="1" x14ac:dyDescent="0.3">
      <c r="A24" s="5"/>
      <c r="B24" s="464"/>
      <c r="C24" s="7" t="s">
        <v>8</v>
      </c>
      <c r="D24" s="7" t="str">
        <f t="shared" si="1"/>
        <v>AP10</v>
      </c>
      <c r="E24" s="7">
        <v>10</v>
      </c>
      <c r="F24" s="8">
        <f t="shared" si="24"/>
        <v>2040.5359968499431</v>
      </c>
      <c r="G24" s="12">
        <f t="shared" si="2"/>
        <v>2244.5895965349378</v>
      </c>
      <c r="H24" s="12">
        <f t="shared" si="3"/>
        <v>2346.6163963774343</v>
      </c>
      <c r="I24" s="12">
        <f t="shared" si="4"/>
        <v>2448.6431962199317</v>
      </c>
      <c r="J24" s="12">
        <f t="shared" si="5"/>
        <v>2550.6699960624287</v>
      </c>
      <c r="K24" s="12">
        <f t="shared" si="6"/>
        <v>2652.6967959049261</v>
      </c>
      <c r="L24" s="12">
        <f t="shared" si="7"/>
        <v>3101.6147152119133</v>
      </c>
      <c r="M24" s="12">
        <f t="shared" si="8"/>
        <v>3570.9379944874004</v>
      </c>
      <c r="O24" s="8">
        <f t="shared" si="26"/>
        <v>2329.2694275224617</v>
      </c>
      <c r="P24" s="23">
        <f t="shared" si="25"/>
        <v>0.14149881752551674</v>
      </c>
      <c r="Q24" s="12">
        <f t="shared" si="9"/>
        <v>2562.196370274708</v>
      </c>
      <c r="R24" s="12">
        <f t="shared" si="10"/>
        <v>2678.6598416508309</v>
      </c>
      <c r="S24" s="12">
        <f t="shared" si="10"/>
        <v>2795.1233130269538</v>
      </c>
      <c r="T24" s="12">
        <f t="shared" si="10"/>
        <v>2911.5867844030772</v>
      </c>
      <c r="U24" s="12">
        <f t="shared" si="10"/>
        <v>3028.0502557792001</v>
      </c>
      <c r="V24" s="12">
        <f t="shared" si="10"/>
        <v>3540.4895298341416</v>
      </c>
      <c r="W24" s="12">
        <f t="shared" si="10"/>
        <v>4076.2214981643078</v>
      </c>
      <c r="Y24" s="7">
        <f>SUMIF('BD Qtde Servidores Ativos'!$D:$D,$D:$D,'BD Qtde Servidores Ativos'!E:E)</f>
        <v>2</v>
      </c>
      <c r="Z24" s="7">
        <f>SUMIF('BD Qtde Servidores Ativos'!$D:$D,$D:$D,'BD Qtde Servidores Ativos'!F:F)</f>
        <v>0</v>
      </c>
      <c r="AA24" s="7">
        <f>SUMIF('BD Qtde Servidores Ativos'!$D:$D,$D:$D,'BD Qtde Servidores Ativos'!G:G)</f>
        <v>0</v>
      </c>
      <c r="AB24" s="7">
        <f>SUMIF('BD Qtde Servidores Ativos'!$D:$D,$D:$D,'BD Qtde Servidores Ativos'!H:H)</f>
        <v>0</v>
      </c>
      <c r="AC24" s="7">
        <f>SUMIF('BD Qtde Servidores Ativos'!$D:$D,$D:$D,'BD Qtde Servidores Ativos'!I:I)</f>
        <v>1</v>
      </c>
      <c r="AD24" s="7">
        <f>SUMIF('BD Qtde Servidores Ativos'!$D:$D,$D:$D,'BD Qtde Servidores Ativos'!J:J)</f>
        <v>0</v>
      </c>
      <c r="AE24" s="7">
        <f>SUMIF('BD Qtde Servidores Ativos'!$D:$D,$D:$D,'BD Qtde Servidores Ativos'!K:K)</f>
        <v>0</v>
      </c>
      <c r="AF24" s="7">
        <f>SUMIF('BD Qtde Servidores Ativos'!$D:$D,$D:$D,'BD Qtde Servidores Ativos'!L:L)</f>
        <v>0</v>
      </c>
      <c r="AG24" s="24">
        <f t="shared" si="11"/>
        <v>3</v>
      </c>
      <c r="AH24" s="25"/>
      <c r="AI24" s="25"/>
      <c r="AJ24" s="7">
        <f>SUMIF('BD Qtde Servidores Aposentados '!$D:$D,$D:$D,'BD Qtde Servidores Aposentados '!E:E)</f>
        <v>97</v>
      </c>
      <c r="AK24" s="7">
        <f>SUMIF('BD Qtde Servidores Aposentados '!$D:$D,$D:$D,'BD Qtde Servidores Aposentados '!F:F)</f>
        <v>5</v>
      </c>
      <c r="AL24" s="7">
        <f>SUMIF('BD Qtde Servidores Aposentados '!$D:$D,$D:$D,'BD Qtde Servidores Aposentados '!G:G)</f>
        <v>3</v>
      </c>
      <c r="AM24" s="7">
        <f>SUMIF('BD Qtde Servidores Aposentados '!$D:$D,$D:$D,'BD Qtde Servidores Aposentados '!H:H)</f>
        <v>2</v>
      </c>
      <c r="AN24" s="7">
        <f>SUMIF('BD Qtde Servidores Aposentados '!$D:$D,$D:$D,'BD Qtde Servidores Aposentados '!I:I)</f>
        <v>0</v>
      </c>
      <c r="AO24" s="7">
        <f>SUMIF('BD Qtde Servidores Aposentados '!$D:$D,$D:$D,'BD Qtde Servidores Aposentados '!J:J)</f>
        <v>0</v>
      </c>
      <c r="AP24" s="7">
        <f>SUMIF('BD Qtde Servidores Aposentados '!$D:$D,$D:$D,'BD Qtde Servidores Aposentados '!K:K)</f>
        <v>0</v>
      </c>
      <c r="AQ24" s="7">
        <f>SUMIF('BD Qtde Servidores Aposentados '!$D:$D,$D:$D,'BD Qtde Servidores Aposentados '!L:L)</f>
        <v>0</v>
      </c>
      <c r="AR24" s="24">
        <f t="shared" si="12"/>
        <v>107</v>
      </c>
      <c r="AS24" s="26"/>
      <c r="AT24" s="26"/>
      <c r="AU24" s="27">
        <f t="shared" si="13"/>
        <v>4081.0719936998862</v>
      </c>
      <c r="AV24" s="27">
        <f t="shared" si="13"/>
        <v>0</v>
      </c>
      <c r="AW24" s="27">
        <f t="shared" si="13"/>
        <v>0</v>
      </c>
      <c r="AX24" s="27">
        <f t="shared" si="13"/>
        <v>0</v>
      </c>
      <c r="AY24" s="27">
        <f t="shared" si="13"/>
        <v>2550.6699960624287</v>
      </c>
      <c r="AZ24" s="27">
        <f t="shared" si="13"/>
        <v>0</v>
      </c>
      <c r="BA24" s="27">
        <f t="shared" si="13"/>
        <v>0</v>
      </c>
      <c r="BB24" s="27">
        <f t="shared" si="13"/>
        <v>0</v>
      </c>
      <c r="BC24" s="28">
        <f t="shared" si="14"/>
        <v>6631.7419897623149</v>
      </c>
      <c r="BF24" s="26"/>
      <c r="BG24" s="27">
        <f t="shared" si="15"/>
        <v>197931.99169444447</v>
      </c>
      <c r="BH24" s="27">
        <f t="shared" si="15"/>
        <v>11222.947982674688</v>
      </c>
      <c r="BI24" s="27">
        <f t="shared" si="15"/>
        <v>7039.8491891323029</v>
      </c>
      <c r="BJ24" s="27">
        <f t="shared" si="15"/>
        <v>4897.2863924398634</v>
      </c>
      <c r="BK24" s="27">
        <f t="shared" si="15"/>
        <v>0</v>
      </c>
      <c r="BL24" s="27">
        <f t="shared" si="15"/>
        <v>0</v>
      </c>
      <c r="BM24" s="27">
        <f t="shared" si="15"/>
        <v>0</v>
      </c>
      <c r="BN24" s="27">
        <f t="shared" si="15"/>
        <v>0</v>
      </c>
      <c r="BO24" s="28">
        <f t="shared" si="16"/>
        <v>221092.07525869133</v>
      </c>
      <c r="BS24" s="12">
        <f t="shared" si="17"/>
        <v>4658.5388550449234</v>
      </c>
      <c r="BT24" s="12">
        <f t="shared" si="18"/>
        <v>0</v>
      </c>
      <c r="BU24" s="12">
        <f t="shared" si="18"/>
        <v>0</v>
      </c>
      <c r="BV24" s="12">
        <f t="shared" si="18"/>
        <v>0</v>
      </c>
      <c r="BW24" s="12">
        <f t="shared" si="18"/>
        <v>2911.5867844030772</v>
      </c>
      <c r="BX24" s="12">
        <f t="shared" si="18"/>
        <v>0</v>
      </c>
      <c r="BY24" s="12">
        <f t="shared" si="18"/>
        <v>0</v>
      </c>
      <c r="BZ24" s="12">
        <f t="shared" si="18"/>
        <v>0</v>
      </c>
      <c r="CA24" s="29">
        <f t="shared" si="19"/>
        <v>7570.1256394480006</v>
      </c>
      <c r="CB24" s="9"/>
      <c r="CC24" s="95">
        <f>(Y24*'Quadro Resumo'!$L$6)*($O$109*10%)</f>
        <v>0</v>
      </c>
      <c r="CD24" s="12">
        <f>(Z24*'Quadro Resumo'!$L$6)*($O$109*15%)</f>
        <v>0</v>
      </c>
      <c r="CE24" s="12">
        <f>(AA24*'Quadro Resumo'!$L$6)*($O$109*10%)</f>
        <v>0</v>
      </c>
      <c r="CF24" s="12">
        <f>(AB24*'Quadro Resumo'!$L$6)*($O$109*5%)</f>
        <v>0</v>
      </c>
      <c r="CG24" s="12">
        <f>(AC24*'Quadro Resumo'!$L$6)*($O$109*5%)</f>
        <v>0</v>
      </c>
      <c r="CH24" s="12">
        <f>(AD24*'Quadro Resumo'!$L$6)*(O24*22%)</f>
        <v>0</v>
      </c>
      <c r="CI24" s="12">
        <f>(AE24*'Quadro Resumo'!$L$6)*(O24*23%)</f>
        <v>0</v>
      </c>
      <c r="CJ24" s="12">
        <v>0</v>
      </c>
      <c r="CK24" s="29">
        <f t="shared" si="20"/>
        <v>0</v>
      </c>
      <c r="CL24" s="9"/>
      <c r="CM24" s="9"/>
      <c r="CN24" s="12">
        <f t="shared" si="21"/>
        <v>225939.13446967877</v>
      </c>
      <c r="CO24" s="12">
        <f t="shared" si="22"/>
        <v>12810.981851373541</v>
      </c>
      <c r="CP24" s="12">
        <f t="shared" si="22"/>
        <v>8035.9795249524923</v>
      </c>
      <c r="CQ24" s="12">
        <f t="shared" si="22"/>
        <v>5590.2466260539077</v>
      </c>
      <c r="CR24" s="12">
        <f t="shared" si="22"/>
        <v>0</v>
      </c>
      <c r="CS24" s="12">
        <f t="shared" si="22"/>
        <v>0</v>
      </c>
      <c r="CT24" s="12">
        <f t="shared" si="22"/>
        <v>0</v>
      </c>
      <c r="CU24" s="12">
        <f t="shared" si="22"/>
        <v>0</v>
      </c>
      <c r="CV24" s="29">
        <f t="shared" si="23"/>
        <v>252376.34247205872</v>
      </c>
      <c r="CW24" s="9"/>
      <c r="CX24" s="9"/>
      <c r="CY24" s="9"/>
      <c r="CZ24" s="9"/>
      <c r="DA24" s="9"/>
      <c r="DB24" s="30"/>
      <c r="DC24" s="30"/>
    </row>
    <row r="25" spans="1:107" ht="15.75" customHeight="1" x14ac:dyDescent="0.3">
      <c r="A25" s="5"/>
      <c r="B25" s="464"/>
      <c r="C25" s="7" t="s">
        <v>8</v>
      </c>
      <c r="D25" s="7" t="str">
        <f t="shared" si="1"/>
        <v>AP11</v>
      </c>
      <c r="E25" s="7">
        <v>11</v>
      </c>
      <c r="F25" s="8">
        <f t="shared" si="24"/>
        <v>2120.1169007270905</v>
      </c>
      <c r="G25" s="12">
        <f t="shared" si="2"/>
        <v>2332.1285907997999</v>
      </c>
      <c r="H25" s="12">
        <f t="shared" si="3"/>
        <v>2438.1344358361539</v>
      </c>
      <c r="I25" s="12">
        <f t="shared" si="4"/>
        <v>2544.1402808725084</v>
      </c>
      <c r="J25" s="12">
        <f t="shared" si="5"/>
        <v>2650.1461259088633</v>
      </c>
      <c r="K25" s="12">
        <f t="shared" si="6"/>
        <v>2756.1519709452177</v>
      </c>
      <c r="L25" s="12">
        <f t="shared" si="7"/>
        <v>3222.5776891051778</v>
      </c>
      <c r="M25" s="12">
        <f t="shared" si="8"/>
        <v>3710.2045762724083</v>
      </c>
      <c r="O25" s="8">
        <f t="shared" si="26"/>
        <v>2420.1109351958376</v>
      </c>
      <c r="P25" s="23">
        <f t="shared" si="25"/>
        <v>0.14149881752551696</v>
      </c>
      <c r="Q25" s="12">
        <f t="shared" si="9"/>
        <v>2662.1220287154215</v>
      </c>
      <c r="R25" s="12">
        <f t="shared" si="10"/>
        <v>2783.1275754752128</v>
      </c>
      <c r="S25" s="12">
        <f t="shared" si="10"/>
        <v>2904.133122235005</v>
      </c>
      <c r="T25" s="12">
        <f t="shared" si="10"/>
        <v>3025.1386689947967</v>
      </c>
      <c r="U25" s="12">
        <f t="shared" si="10"/>
        <v>3146.1442157545889</v>
      </c>
      <c r="V25" s="12">
        <f t="shared" si="10"/>
        <v>3678.5686214976731</v>
      </c>
      <c r="W25" s="12">
        <f t="shared" si="10"/>
        <v>4235.1941365927159</v>
      </c>
      <c r="Y25" s="7">
        <f>SUMIF('BD Qtde Servidores Ativos'!$D:$D,$D:$D,'BD Qtde Servidores Ativos'!E:E)</f>
        <v>0</v>
      </c>
      <c r="Z25" s="7">
        <f>SUMIF('BD Qtde Servidores Ativos'!$D:$D,$D:$D,'BD Qtde Servidores Ativos'!F:F)</f>
        <v>0</v>
      </c>
      <c r="AA25" s="7">
        <f>SUMIF('BD Qtde Servidores Ativos'!$D:$D,$D:$D,'BD Qtde Servidores Ativos'!G:G)</f>
        <v>0</v>
      </c>
      <c r="AB25" s="7">
        <f>SUMIF('BD Qtde Servidores Ativos'!$D:$D,$D:$D,'BD Qtde Servidores Ativos'!H:H)</f>
        <v>0</v>
      </c>
      <c r="AC25" s="7">
        <f>SUMIF('BD Qtde Servidores Ativos'!$D:$D,$D:$D,'BD Qtde Servidores Ativos'!I:I)</f>
        <v>0</v>
      </c>
      <c r="AD25" s="7">
        <f>SUMIF('BD Qtde Servidores Ativos'!$D:$D,$D:$D,'BD Qtde Servidores Ativos'!J:J)</f>
        <v>0</v>
      </c>
      <c r="AE25" s="7">
        <f>SUMIF('BD Qtde Servidores Ativos'!$D:$D,$D:$D,'BD Qtde Servidores Ativos'!K:K)</f>
        <v>0</v>
      </c>
      <c r="AF25" s="7">
        <f>SUMIF('BD Qtde Servidores Ativos'!$D:$D,$D:$D,'BD Qtde Servidores Ativos'!L:L)</f>
        <v>0</v>
      </c>
      <c r="AG25" s="24">
        <f t="shared" si="11"/>
        <v>0</v>
      </c>
      <c r="AH25" s="25"/>
      <c r="AI25" s="25"/>
      <c r="AJ25" s="7">
        <f>SUMIF('BD Qtde Servidores Aposentados '!$D:$D,$D:$D,'BD Qtde Servidores Aposentados '!E:E)</f>
        <v>119</v>
      </c>
      <c r="AK25" s="7">
        <f>SUMIF('BD Qtde Servidores Aposentados '!$D:$D,$D:$D,'BD Qtde Servidores Aposentados '!F:F)</f>
        <v>2</v>
      </c>
      <c r="AL25" s="7">
        <f>SUMIF('BD Qtde Servidores Aposentados '!$D:$D,$D:$D,'BD Qtde Servidores Aposentados '!G:G)</f>
        <v>5</v>
      </c>
      <c r="AM25" s="7">
        <f>SUMIF('BD Qtde Servidores Aposentados '!$D:$D,$D:$D,'BD Qtde Servidores Aposentados '!H:H)</f>
        <v>3</v>
      </c>
      <c r="AN25" s="7">
        <f>SUMIF('BD Qtde Servidores Aposentados '!$D:$D,$D:$D,'BD Qtde Servidores Aposentados '!I:I)</f>
        <v>0</v>
      </c>
      <c r="AO25" s="7">
        <f>SUMIF('BD Qtde Servidores Aposentados '!$D:$D,$D:$D,'BD Qtde Servidores Aposentados '!J:J)</f>
        <v>0</v>
      </c>
      <c r="AP25" s="7">
        <f>SUMIF('BD Qtde Servidores Aposentados '!$D:$D,$D:$D,'BD Qtde Servidores Aposentados '!K:K)</f>
        <v>0</v>
      </c>
      <c r="AQ25" s="7">
        <f>SUMIF('BD Qtde Servidores Aposentados '!$D:$D,$D:$D,'BD Qtde Servidores Aposentados '!L:L)</f>
        <v>0</v>
      </c>
      <c r="AR25" s="24">
        <f t="shared" si="12"/>
        <v>129</v>
      </c>
      <c r="AS25" s="26"/>
      <c r="AT25" s="26"/>
      <c r="AU25" s="27">
        <f t="shared" si="13"/>
        <v>0</v>
      </c>
      <c r="AV25" s="27">
        <f t="shared" si="13"/>
        <v>0</v>
      </c>
      <c r="AW25" s="27">
        <f t="shared" si="13"/>
        <v>0</v>
      </c>
      <c r="AX25" s="27">
        <f t="shared" si="13"/>
        <v>0</v>
      </c>
      <c r="AY25" s="27">
        <f t="shared" si="13"/>
        <v>0</v>
      </c>
      <c r="AZ25" s="27">
        <f t="shared" si="13"/>
        <v>0</v>
      </c>
      <c r="BA25" s="27">
        <f t="shared" si="13"/>
        <v>0</v>
      </c>
      <c r="BB25" s="27">
        <f t="shared" si="13"/>
        <v>0</v>
      </c>
      <c r="BC25" s="28">
        <f t="shared" si="14"/>
        <v>0</v>
      </c>
      <c r="BF25" s="26"/>
      <c r="BG25" s="27">
        <f t="shared" si="15"/>
        <v>252293.91118652376</v>
      </c>
      <c r="BH25" s="27">
        <f t="shared" si="15"/>
        <v>4664.2571815995998</v>
      </c>
      <c r="BI25" s="27">
        <f t="shared" si="15"/>
        <v>12190.672179180769</v>
      </c>
      <c r="BJ25" s="27">
        <f t="shared" si="15"/>
        <v>7632.4208426175246</v>
      </c>
      <c r="BK25" s="27">
        <f t="shared" si="15"/>
        <v>0</v>
      </c>
      <c r="BL25" s="27">
        <f t="shared" si="15"/>
        <v>0</v>
      </c>
      <c r="BM25" s="27">
        <f t="shared" si="15"/>
        <v>0</v>
      </c>
      <c r="BN25" s="27">
        <f t="shared" si="15"/>
        <v>0</v>
      </c>
      <c r="BO25" s="28">
        <f t="shared" si="16"/>
        <v>276781.26138992165</v>
      </c>
      <c r="BS25" s="12">
        <f t="shared" si="17"/>
        <v>0</v>
      </c>
      <c r="BT25" s="12">
        <f t="shared" si="18"/>
        <v>0</v>
      </c>
      <c r="BU25" s="12">
        <f t="shared" si="18"/>
        <v>0</v>
      </c>
      <c r="BV25" s="12">
        <f t="shared" si="18"/>
        <v>0</v>
      </c>
      <c r="BW25" s="12">
        <f t="shared" si="18"/>
        <v>0</v>
      </c>
      <c r="BX25" s="12">
        <f t="shared" si="18"/>
        <v>0</v>
      </c>
      <c r="BY25" s="12">
        <f t="shared" si="18"/>
        <v>0</v>
      </c>
      <c r="BZ25" s="12">
        <f t="shared" si="18"/>
        <v>0</v>
      </c>
      <c r="CA25" s="29">
        <f t="shared" si="19"/>
        <v>0</v>
      </c>
      <c r="CB25" s="9"/>
      <c r="CC25" s="95">
        <f>(Y25*'Quadro Resumo'!$L$6)*($O$109*10%)</f>
        <v>0</v>
      </c>
      <c r="CD25" s="12">
        <f>(Z25*'Quadro Resumo'!$L$6)*($O$109*15%)</f>
        <v>0</v>
      </c>
      <c r="CE25" s="12">
        <f>(AA25*'Quadro Resumo'!$L$6)*($O$109*10%)</f>
        <v>0</v>
      </c>
      <c r="CF25" s="12">
        <f>(AB25*'Quadro Resumo'!$L$6)*($O$109*5%)</f>
        <v>0</v>
      </c>
      <c r="CG25" s="12">
        <f>(AC25*'Quadro Resumo'!$L$6)*($O$109*5%)</f>
        <v>0</v>
      </c>
      <c r="CH25" s="12">
        <f>(AD25*'Quadro Resumo'!$L$6)*(O25*22%)</f>
        <v>0</v>
      </c>
      <c r="CI25" s="12">
        <f>(AE25*'Quadro Resumo'!$L$6)*(O25*23%)</f>
        <v>0</v>
      </c>
      <c r="CJ25" s="12">
        <v>0</v>
      </c>
      <c r="CK25" s="29">
        <f t="shared" si="20"/>
        <v>0</v>
      </c>
      <c r="CL25" s="9"/>
      <c r="CM25" s="9"/>
      <c r="CN25" s="12">
        <f t="shared" si="21"/>
        <v>287993.20128830464</v>
      </c>
      <c r="CO25" s="12">
        <f t="shared" si="22"/>
        <v>5324.244057430843</v>
      </c>
      <c r="CP25" s="12">
        <f t="shared" si="22"/>
        <v>13915.637877376064</v>
      </c>
      <c r="CQ25" s="12">
        <f t="shared" si="22"/>
        <v>8712.3993667050145</v>
      </c>
      <c r="CR25" s="12">
        <f t="shared" si="22"/>
        <v>0</v>
      </c>
      <c r="CS25" s="12">
        <f t="shared" si="22"/>
        <v>0</v>
      </c>
      <c r="CT25" s="12">
        <f t="shared" si="22"/>
        <v>0</v>
      </c>
      <c r="CU25" s="12">
        <f t="shared" si="22"/>
        <v>0</v>
      </c>
      <c r="CV25" s="29">
        <f t="shared" si="23"/>
        <v>315945.48258981656</v>
      </c>
      <c r="CW25" s="9"/>
      <c r="CX25" s="9"/>
      <c r="CY25" s="9"/>
      <c r="CZ25" s="9"/>
      <c r="DA25" s="9"/>
      <c r="DB25" s="30"/>
      <c r="DC25" s="30"/>
    </row>
    <row r="26" spans="1:107" ht="15.75" customHeight="1" x14ac:dyDescent="0.3">
      <c r="A26" s="5"/>
      <c r="B26" s="464"/>
      <c r="C26" s="7" t="s">
        <v>8</v>
      </c>
      <c r="D26" s="7" t="str">
        <f t="shared" si="1"/>
        <v>AP12</v>
      </c>
      <c r="E26" s="7">
        <v>12</v>
      </c>
      <c r="F26" s="8">
        <f t="shared" si="24"/>
        <v>2202.8014598554469</v>
      </c>
      <c r="G26" s="12">
        <f t="shared" si="2"/>
        <v>2423.0816058409919</v>
      </c>
      <c r="H26" s="12">
        <f t="shared" si="3"/>
        <v>2533.2216788337637</v>
      </c>
      <c r="I26" s="12">
        <f t="shared" si="4"/>
        <v>2643.361751826536</v>
      </c>
      <c r="J26" s="12">
        <f t="shared" si="5"/>
        <v>2753.5018248193087</v>
      </c>
      <c r="K26" s="12">
        <f t="shared" si="6"/>
        <v>2863.641897812081</v>
      </c>
      <c r="L26" s="12">
        <f t="shared" si="7"/>
        <v>3348.2582189802793</v>
      </c>
      <c r="M26" s="12">
        <f t="shared" si="8"/>
        <v>3854.9025547470319</v>
      </c>
      <c r="O26" s="8">
        <f t="shared" si="26"/>
        <v>2514.495261668475</v>
      </c>
      <c r="P26" s="23">
        <f t="shared" si="25"/>
        <v>0.14149881752551696</v>
      </c>
      <c r="Q26" s="12">
        <f t="shared" si="9"/>
        <v>2765.9447878353226</v>
      </c>
      <c r="R26" s="12">
        <f t="shared" si="10"/>
        <v>2891.6695509187462</v>
      </c>
      <c r="S26" s="12">
        <f t="shared" si="10"/>
        <v>3017.3943140021697</v>
      </c>
      <c r="T26" s="12">
        <f t="shared" si="10"/>
        <v>3143.1190770855937</v>
      </c>
      <c r="U26" s="12">
        <f t="shared" si="10"/>
        <v>3268.8438401690178</v>
      </c>
      <c r="V26" s="12">
        <f t="shared" si="10"/>
        <v>3822.0327977360821</v>
      </c>
      <c r="W26" s="12">
        <f t="shared" si="10"/>
        <v>4400.3667079198312</v>
      </c>
      <c r="Y26" s="7">
        <f>SUMIF('BD Qtde Servidores Ativos'!$D:$D,$D:$D,'BD Qtde Servidores Ativos'!E:E)</f>
        <v>3</v>
      </c>
      <c r="Z26" s="7">
        <f>SUMIF('BD Qtde Servidores Ativos'!$D:$D,$D:$D,'BD Qtde Servidores Ativos'!F:F)</f>
        <v>0</v>
      </c>
      <c r="AA26" s="7">
        <f>SUMIF('BD Qtde Servidores Ativos'!$D:$D,$D:$D,'BD Qtde Servidores Ativos'!G:G)</f>
        <v>0</v>
      </c>
      <c r="AB26" s="7">
        <f>SUMIF('BD Qtde Servidores Ativos'!$D:$D,$D:$D,'BD Qtde Servidores Ativos'!H:H)</f>
        <v>2</v>
      </c>
      <c r="AC26" s="7">
        <f>SUMIF('BD Qtde Servidores Ativos'!$D:$D,$D:$D,'BD Qtde Servidores Ativos'!I:I)</f>
        <v>1</v>
      </c>
      <c r="AD26" s="7">
        <f>SUMIF('BD Qtde Servidores Ativos'!$D:$D,$D:$D,'BD Qtde Servidores Ativos'!J:J)</f>
        <v>0</v>
      </c>
      <c r="AE26" s="7">
        <f>SUMIF('BD Qtde Servidores Ativos'!$D:$D,$D:$D,'BD Qtde Servidores Ativos'!K:K)</f>
        <v>0</v>
      </c>
      <c r="AF26" s="7">
        <f>SUMIF('BD Qtde Servidores Ativos'!$D:$D,$D:$D,'BD Qtde Servidores Ativos'!L:L)</f>
        <v>0</v>
      </c>
      <c r="AG26" s="24">
        <f t="shared" si="11"/>
        <v>6</v>
      </c>
      <c r="AH26" s="25"/>
      <c r="AI26" s="25"/>
      <c r="AJ26" s="7">
        <f>SUMIF('BD Qtde Servidores Aposentados '!$D:$D,$D:$D,'BD Qtde Servidores Aposentados '!E:E)</f>
        <v>133</v>
      </c>
      <c r="AK26" s="7">
        <f>SUMIF('BD Qtde Servidores Aposentados '!$D:$D,$D:$D,'BD Qtde Servidores Aposentados '!F:F)</f>
        <v>9</v>
      </c>
      <c r="AL26" s="7">
        <f>SUMIF('BD Qtde Servidores Aposentados '!$D:$D,$D:$D,'BD Qtde Servidores Aposentados '!G:G)</f>
        <v>1</v>
      </c>
      <c r="AM26" s="7">
        <f>SUMIF('BD Qtde Servidores Aposentados '!$D:$D,$D:$D,'BD Qtde Servidores Aposentados '!H:H)</f>
        <v>2</v>
      </c>
      <c r="AN26" s="7">
        <f>SUMIF('BD Qtde Servidores Aposentados '!$D:$D,$D:$D,'BD Qtde Servidores Aposentados '!I:I)</f>
        <v>0</v>
      </c>
      <c r="AO26" s="7">
        <f>SUMIF('BD Qtde Servidores Aposentados '!$D:$D,$D:$D,'BD Qtde Servidores Aposentados '!J:J)</f>
        <v>1</v>
      </c>
      <c r="AP26" s="7">
        <f>SUMIF('BD Qtde Servidores Aposentados '!$D:$D,$D:$D,'BD Qtde Servidores Aposentados '!K:K)</f>
        <v>0</v>
      </c>
      <c r="AQ26" s="7">
        <f>SUMIF('BD Qtde Servidores Aposentados '!$D:$D,$D:$D,'BD Qtde Servidores Aposentados '!L:L)</f>
        <v>0</v>
      </c>
      <c r="AR26" s="24">
        <f t="shared" si="12"/>
        <v>146</v>
      </c>
      <c r="AS26" s="26"/>
      <c r="AT26" s="26"/>
      <c r="AU26" s="27">
        <f t="shared" si="13"/>
        <v>6608.4043795663401</v>
      </c>
      <c r="AV26" s="27">
        <f t="shared" si="13"/>
        <v>0</v>
      </c>
      <c r="AW26" s="27">
        <f t="shared" si="13"/>
        <v>0</v>
      </c>
      <c r="AX26" s="27">
        <f t="shared" si="13"/>
        <v>5286.7235036530719</v>
      </c>
      <c r="AY26" s="27">
        <f t="shared" si="13"/>
        <v>2753.5018248193087</v>
      </c>
      <c r="AZ26" s="27">
        <f t="shared" si="13"/>
        <v>0</v>
      </c>
      <c r="BA26" s="27">
        <f t="shared" si="13"/>
        <v>0</v>
      </c>
      <c r="BB26" s="27">
        <f t="shared" si="13"/>
        <v>0</v>
      </c>
      <c r="BC26" s="28">
        <f t="shared" si="14"/>
        <v>14648.629708038719</v>
      </c>
      <c r="BF26" s="26"/>
      <c r="BG26" s="27">
        <f t="shared" si="15"/>
        <v>292972.59416077443</v>
      </c>
      <c r="BH26" s="27">
        <f t="shared" si="15"/>
        <v>21807.734452568926</v>
      </c>
      <c r="BI26" s="27">
        <f t="shared" si="15"/>
        <v>2533.2216788337637</v>
      </c>
      <c r="BJ26" s="27">
        <f t="shared" si="15"/>
        <v>5286.7235036530719</v>
      </c>
      <c r="BK26" s="27">
        <f t="shared" si="15"/>
        <v>0</v>
      </c>
      <c r="BL26" s="27">
        <f t="shared" si="15"/>
        <v>2863.641897812081</v>
      </c>
      <c r="BM26" s="27">
        <f t="shared" si="15"/>
        <v>0</v>
      </c>
      <c r="BN26" s="27">
        <f t="shared" si="15"/>
        <v>0</v>
      </c>
      <c r="BO26" s="28">
        <f t="shared" si="16"/>
        <v>325463.91569364228</v>
      </c>
      <c r="BS26" s="12">
        <f t="shared" si="17"/>
        <v>7543.485785005425</v>
      </c>
      <c r="BT26" s="12">
        <f t="shared" si="18"/>
        <v>0</v>
      </c>
      <c r="BU26" s="12">
        <f t="shared" si="18"/>
        <v>0</v>
      </c>
      <c r="BV26" s="12">
        <f t="shared" si="18"/>
        <v>6034.7886280043394</v>
      </c>
      <c r="BW26" s="12">
        <f t="shared" si="18"/>
        <v>3143.1190770855937</v>
      </c>
      <c r="BX26" s="12">
        <f t="shared" si="18"/>
        <v>0</v>
      </c>
      <c r="BY26" s="12">
        <f t="shared" si="18"/>
        <v>0</v>
      </c>
      <c r="BZ26" s="12">
        <f t="shared" si="18"/>
        <v>0</v>
      </c>
      <c r="CA26" s="29">
        <f t="shared" si="19"/>
        <v>16721.393490095357</v>
      </c>
      <c r="CB26" s="9"/>
      <c r="CC26" s="95">
        <f>(Y26*'Quadro Resumo'!$L$6)*($O$109*10%)</f>
        <v>0</v>
      </c>
      <c r="CD26" s="12">
        <f>(Z26*'Quadro Resumo'!$L$6)*($O$109*15%)</f>
        <v>0</v>
      </c>
      <c r="CE26" s="12">
        <f>(AA26*'Quadro Resumo'!$L$6)*($O$109*10%)</f>
        <v>0</v>
      </c>
      <c r="CF26" s="12">
        <f>(AB26*'Quadro Resumo'!$L$6)*($O$109*5%)</f>
        <v>0</v>
      </c>
      <c r="CG26" s="12">
        <f>(AC26*'Quadro Resumo'!$L$6)*($O$109*5%)</f>
        <v>0</v>
      </c>
      <c r="CH26" s="12">
        <f>(AD26*'Quadro Resumo'!$L$6)*(O26*22%)</f>
        <v>0</v>
      </c>
      <c r="CI26" s="12">
        <f>(AE26*'Quadro Resumo'!$L$6)*(O26*23%)</f>
        <v>0</v>
      </c>
      <c r="CJ26" s="12">
        <v>0</v>
      </c>
      <c r="CK26" s="29">
        <f t="shared" si="20"/>
        <v>0</v>
      </c>
      <c r="CL26" s="9"/>
      <c r="CM26" s="9"/>
      <c r="CN26" s="12">
        <f t="shared" si="21"/>
        <v>334427.86980190716</v>
      </c>
      <c r="CO26" s="12">
        <f t="shared" si="22"/>
        <v>24893.503090517905</v>
      </c>
      <c r="CP26" s="12">
        <f t="shared" si="22"/>
        <v>2891.6695509187462</v>
      </c>
      <c r="CQ26" s="12">
        <f t="shared" si="22"/>
        <v>6034.7886280043394</v>
      </c>
      <c r="CR26" s="12">
        <f t="shared" si="22"/>
        <v>0</v>
      </c>
      <c r="CS26" s="12">
        <f t="shared" si="22"/>
        <v>3268.8438401690178</v>
      </c>
      <c r="CT26" s="12">
        <f t="shared" si="22"/>
        <v>0</v>
      </c>
      <c r="CU26" s="12">
        <f t="shared" si="22"/>
        <v>0</v>
      </c>
      <c r="CV26" s="29">
        <f t="shared" si="23"/>
        <v>371516.67491151713</v>
      </c>
      <c r="CW26" s="9"/>
      <c r="CX26" s="9"/>
      <c r="CY26" s="9"/>
      <c r="CZ26" s="9"/>
      <c r="DA26" s="9"/>
      <c r="DB26" s="30"/>
      <c r="DC26" s="30"/>
    </row>
    <row r="27" spans="1:107" ht="15.75" customHeight="1" x14ac:dyDescent="0.3">
      <c r="A27" s="5"/>
      <c r="B27" s="464"/>
      <c r="C27" s="7" t="s">
        <v>8</v>
      </c>
      <c r="D27" s="7" t="str">
        <f t="shared" si="1"/>
        <v>AP13</v>
      </c>
      <c r="E27" s="7">
        <v>13</v>
      </c>
      <c r="F27" s="8">
        <f t="shared" si="24"/>
        <v>2288.7107167898093</v>
      </c>
      <c r="G27" s="12">
        <f t="shared" si="2"/>
        <v>2517.5817884687904</v>
      </c>
      <c r="H27" s="12">
        <f t="shared" si="3"/>
        <v>2632.0173243082804</v>
      </c>
      <c r="I27" s="12">
        <f t="shared" si="4"/>
        <v>2746.4528601477709</v>
      </c>
      <c r="J27" s="12">
        <f t="shared" si="5"/>
        <v>2860.8883959872619</v>
      </c>
      <c r="K27" s="12">
        <f t="shared" si="6"/>
        <v>2975.3239318267524</v>
      </c>
      <c r="L27" s="12">
        <f t="shared" si="7"/>
        <v>3478.8402895205104</v>
      </c>
      <c r="M27" s="12">
        <f t="shared" si="8"/>
        <v>4005.2437543821661</v>
      </c>
      <c r="O27" s="8">
        <f t="shared" si="26"/>
        <v>2612.5605768735454</v>
      </c>
      <c r="P27" s="23">
        <f t="shared" si="25"/>
        <v>0.14149881752551674</v>
      </c>
      <c r="Q27" s="12">
        <f t="shared" si="9"/>
        <v>2873.8166345609002</v>
      </c>
      <c r="R27" s="12">
        <f t="shared" si="10"/>
        <v>3004.4446634045771</v>
      </c>
      <c r="S27" s="12">
        <f t="shared" si="10"/>
        <v>3135.0726922482545</v>
      </c>
      <c r="T27" s="12">
        <f t="shared" si="10"/>
        <v>3265.7007210919319</v>
      </c>
      <c r="U27" s="12">
        <f t="shared" si="10"/>
        <v>3396.3287499356093</v>
      </c>
      <c r="V27" s="12">
        <f t="shared" si="10"/>
        <v>3971.092076847789</v>
      </c>
      <c r="W27" s="12">
        <f t="shared" si="10"/>
        <v>4571.9810095287048</v>
      </c>
      <c r="Y27" s="7">
        <f>SUMIF('BD Qtde Servidores Ativos'!$D:$D,$D:$D,'BD Qtde Servidores Ativos'!E:E)</f>
        <v>3</v>
      </c>
      <c r="Z27" s="7">
        <f>SUMIF('BD Qtde Servidores Ativos'!$D:$D,$D:$D,'BD Qtde Servidores Ativos'!F:F)</f>
        <v>0</v>
      </c>
      <c r="AA27" s="7">
        <f>SUMIF('BD Qtde Servidores Ativos'!$D:$D,$D:$D,'BD Qtde Servidores Ativos'!G:G)</f>
        <v>0</v>
      </c>
      <c r="AB27" s="7">
        <f>SUMIF('BD Qtde Servidores Ativos'!$D:$D,$D:$D,'BD Qtde Servidores Ativos'!H:H)</f>
        <v>1</v>
      </c>
      <c r="AC27" s="7">
        <f>SUMIF('BD Qtde Servidores Ativos'!$D:$D,$D:$D,'BD Qtde Servidores Ativos'!I:I)</f>
        <v>1</v>
      </c>
      <c r="AD27" s="7">
        <f>SUMIF('BD Qtde Servidores Ativos'!$D:$D,$D:$D,'BD Qtde Servidores Ativos'!J:J)</f>
        <v>0</v>
      </c>
      <c r="AE27" s="7">
        <f>SUMIF('BD Qtde Servidores Ativos'!$D:$D,$D:$D,'BD Qtde Servidores Ativos'!K:K)</f>
        <v>1</v>
      </c>
      <c r="AF27" s="7">
        <f>SUMIF('BD Qtde Servidores Ativos'!$D:$D,$D:$D,'BD Qtde Servidores Ativos'!L:L)</f>
        <v>0</v>
      </c>
      <c r="AG27" s="24">
        <f t="shared" si="11"/>
        <v>6</v>
      </c>
      <c r="AH27" s="25"/>
      <c r="AI27" s="25"/>
      <c r="AJ27" s="7">
        <f>SUMIF('BD Qtde Servidores Aposentados '!$D:$D,$D:$D,'BD Qtde Servidores Aposentados '!E:E)</f>
        <v>143</v>
      </c>
      <c r="AK27" s="7">
        <f>SUMIF('BD Qtde Servidores Aposentados '!$D:$D,$D:$D,'BD Qtde Servidores Aposentados '!F:F)</f>
        <v>5</v>
      </c>
      <c r="AL27" s="7">
        <f>SUMIF('BD Qtde Servidores Aposentados '!$D:$D,$D:$D,'BD Qtde Servidores Aposentados '!G:G)</f>
        <v>8</v>
      </c>
      <c r="AM27" s="7">
        <f>SUMIF('BD Qtde Servidores Aposentados '!$D:$D,$D:$D,'BD Qtde Servidores Aposentados '!H:H)</f>
        <v>4</v>
      </c>
      <c r="AN27" s="7">
        <f>SUMIF('BD Qtde Servidores Aposentados '!$D:$D,$D:$D,'BD Qtde Servidores Aposentados '!I:I)</f>
        <v>0</v>
      </c>
      <c r="AO27" s="7">
        <f>SUMIF('BD Qtde Servidores Aposentados '!$D:$D,$D:$D,'BD Qtde Servidores Aposentados '!J:J)</f>
        <v>0</v>
      </c>
      <c r="AP27" s="7">
        <f>SUMIF('BD Qtde Servidores Aposentados '!$D:$D,$D:$D,'BD Qtde Servidores Aposentados '!K:K)</f>
        <v>0</v>
      </c>
      <c r="AQ27" s="7">
        <f>SUMIF('BD Qtde Servidores Aposentados '!$D:$D,$D:$D,'BD Qtde Servidores Aposentados '!L:L)</f>
        <v>0</v>
      </c>
      <c r="AR27" s="24">
        <f t="shared" si="12"/>
        <v>160</v>
      </c>
      <c r="AS27" s="26"/>
      <c r="AT27" s="26"/>
      <c r="AU27" s="27">
        <f t="shared" si="13"/>
        <v>6866.132150369428</v>
      </c>
      <c r="AV27" s="27">
        <f t="shared" si="13"/>
        <v>0</v>
      </c>
      <c r="AW27" s="27">
        <f t="shared" si="13"/>
        <v>0</v>
      </c>
      <c r="AX27" s="27">
        <f t="shared" si="13"/>
        <v>2746.4528601477709</v>
      </c>
      <c r="AY27" s="27">
        <f t="shared" si="13"/>
        <v>2860.8883959872619</v>
      </c>
      <c r="AZ27" s="27">
        <f t="shared" si="13"/>
        <v>0</v>
      </c>
      <c r="BA27" s="27">
        <f t="shared" si="13"/>
        <v>3478.8402895205104</v>
      </c>
      <c r="BB27" s="27">
        <f t="shared" si="13"/>
        <v>0</v>
      </c>
      <c r="BC27" s="28">
        <f t="shared" si="14"/>
        <v>15952.313696024972</v>
      </c>
      <c r="BF27" s="26"/>
      <c r="BG27" s="27">
        <f t="shared" si="15"/>
        <v>327285.63250094274</v>
      </c>
      <c r="BH27" s="27">
        <f t="shared" si="15"/>
        <v>12587.908942343951</v>
      </c>
      <c r="BI27" s="27">
        <f t="shared" si="15"/>
        <v>21056.138594466243</v>
      </c>
      <c r="BJ27" s="27">
        <f t="shared" si="15"/>
        <v>10985.811440591084</v>
      </c>
      <c r="BK27" s="27">
        <f t="shared" si="15"/>
        <v>0</v>
      </c>
      <c r="BL27" s="27">
        <f t="shared" si="15"/>
        <v>0</v>
      </c>
      <c r="BM27" s="27">
        <f t="shared" si="15"/>
        <v>0</v>
      </c>
      <c r="BN27" s="27">
        <f t="shared" si="15"/>
        <v>0</v>
      </c>
      <c r="BO27" s="28">
        <f t="shared" si="16"/>
        <v>371915.49147834402</v>
      </c>
      <c r="BS27" s="12">
        <f t="shared" si="17"/>
        <v>7837.6817306206358</v>
      </c>
      <c r="BT27" s="12">
        <f t="shared" si="18"/>
        <v>0</v>
      </c>
      <c r="BU27" s="12">
        <f t="shared" si="18"/>
        <v>0</v>
      </c>
      <c r="BV27" s="12">
        <f t="shared" si="18"/>
        <v>3135.0726922482545</v>
      </c>
      <c r="BW27" s="12">
        <f t="shared" si="18"/>
        <v>3265.7007210919319</v>
      </c>
      <c r="BX27" s="12">
        <f t="shared" si="18"/>
        <v>0</v>
      </c>
      <c r="BY27" s="12">
        <f t="shared" si="18"/>
        <v>3971.092076847789</v>
      </c>
      <c r="BZ27" s="12">
        <f t="shared" si="18"/>
        <v>0</v>
      </c>
      <c r="CA27" s="29">
        <f t="shared" si="19"/>
        <v>18209.54722080861</v>
      </c>
      <c r="CB27" s="9"/>
      <c r="CC27" s="95">
        <f>(Y27*'Quadro Resumo'!$L$6)*($O$109*10%)</f>
        <v>0</v>
      </c>
      <c r="CD27" s="12">
        <f>(Z27*'Quadro Resumo'!$L$6)*($O$109*15%)</f>
        <v>0</v>
      </c>
      <c r="CE27" s="12">
        <f>(AA27*'Quadro Resumo'!$L$6)*($O$109*10%)</f>
        <v>0</v>
      </c>
      <c r="CF27" s="12">
        <f>(AB27*'Quadro Resumo'!$L$6)*($O$109*5%)</f>
        <v>0</v>
      </c>
      <c r="CG27" s="12">
        <f>(AC27*'Quadro Resumo'!$L$6)*($O$109*5%)</f>
        <v>0</v>
      </c>
      <c r="CH27" s="12">
        <f>(AD27*'Quadro Resumo'!$L$6)*(O27*22%)</f>
        <v>0</v>
      </c>
      <c r="CI27" s="12">
        <f>(AE27*'Quadro Resumo'!$L$6)*(O27*23%)</f>
        <v>0</v>
      </c>
      <c r="CJ27" s="12">
        <v>0</v>
      </c>
      <c r="CK27" s="29">
        <f t="shared" si="20"/>
        <v>0</v>
      </c>
      <c r="CL27" s="9"/>
      <c r="CM27" s="9"/>
      <c r="CN27" s="12">
        <f t="shared" si="21"/>
        <v>373596.16249291698</v>
      </c>
      <c r="CO27" s="12">
        <f t="shared" si="22"/>
        <v>14369.083172804501</v>
      </c>
      <c r="CP27" s="12">
        <f t="shared" si="22"/>
        <v>24035.557307236617</v>
      </c>
      <c r="CQ27" s="12">
        <f t="shared" si="22"/>
        <v>12540.290768993018</v>
      </c>
      <c r="CR27" s="12">
        <f t="shared" si="22"/>
        <v>0</v>
      </c>
      <c r="CS27" s="12">
        <f t="shared" si="22"/>
        <v>0</v>
      </c>
      <c r="CT27" s="12">
        <f t="shared" si="22"/>
        <v>0</v>
      </c>
      <c r="CU27" s="12">
        <f t="shared" si="22"/>
        <v>0</v>
      </c>
      <c r="CV27" s="29">
        <f t="shared" si="23"/>
        <v>424541.0937419511</v>
      </c>
      <c r="CW27" s="9"/>
      <c r="CX27" s="9"/>
      <c r="CY27" s="9"/>
      <c r="CZ27" s="9"/>
      <c r="DA27" s="9"/>
      <c r="DB27" s="30"/>
      <c r="DC27" s="30"/>
    </row>
    <row r="28" spans="1:107" ht="15.75" customHeight="1" x14ac:dyDescent="0.3">
      <c r="A28" s="5"/>
      <c r="B28" s="464"/>
      <c r="C28" s="7" t="s">
        <v>8</v>
      </c>
      <c r="D28" s="7" t="str">
        <f t="shared" si="1"/>
        <v>AP14</v>
      </c>
      <c r="E28" s="7">
        <v>14</v>
      </c>
      <c r="F28" s="8">
        <f t="shared" si="24"/>
        <v>2377.9704347446118</v>
      </c>
      <c r="G28" s="12">
        <f t="shared" si="2"/>
        <v>2615.7674782190734</v>
      </c>
      <c r="H28" s="12">
        <f t="shared" si="3"/>
        <v>2734.6659999563035</v>
      </c>
      <c r="I28" s="12">
        <f t="shared" si="4"/>
        <v>2853.5645216935341</v>
      </c>
      <c r="J28" s="12">
        <f t="shared" si="5"/>
        <v>2972.4630434307646</v>
      </c>
      <c r="K28" s="12">
        <f t="shared" si="6"/>
        <v>3091.3615651679956</v>
      </c>
      <c r="L28" s="12">
        <f t="shared" si="7"/>
        <v>3614.5150608118101</v>
      </c>
      <c r="M28" s="12">
        <f t="shared" si="8"/>
        <v>4161.4482608030703</v>
      </c>
      <c r="O28" s="8">
        <f t="shared" si="26"/>
        <v>2714.4504393716134</v>
      </c>
      <c r="P28" s="23">
        <f t="shared" si="25"/>
        <v>0.14149881752551674</v>
      </c>
      <c r="Q28" s="12">
        <f t="shared" si="9"/>
        <v>2985.8954833087751</v>
      </c>
      <c r="R28" s="12">
        <f t="shared" si="10"/>
        <v>3121.6180052773552</v>
      </c>
      <c r="S28" s="12">
        <f t="shared" si="10"/>
        <v>3257.3405272459358</v>
      </c>
      <c r="T28" s="12">
        <f t="shared" si="10"/>
        <v>3393.0630492145165</v>
      </c>
      <c r="U28" s="12">
        <f t="shared" si="10"/>
        <v>3528.7855711830975</v>
      </c>
      <c r="V28" s="12">
        <f t="shared" si="10"/>
        <v>4125.9646678448526</v>
      </c>
      <c r="W28" s="12">
        <f t="shared" si="10"/>
        <v>4750.2882689003236</v>
      </c>
      <c r="Y28" s="7">
        <f>SUMIF('BD Qtde Servidores Ativos'!$D:$D,$D:$D,'BD Qtde Servidores Ativos'!E:E)</f>
        <v>2</v>
      </c>
      <c r="Z28" s="7">
        <f>SUMIF('BD Qtde Servidores Ativos'!$D:$D,$D:$D,'BD Qtde Servidores Ativos'!F:F)</f>
        <v>1</v>
      </c>
      <c r="AA28" s="7">
        <f>SUMIF('BD Qtde Servidores Ativos'!$D:$D,$D:$D,'BD Qtde Servidores Ativos'!G:G)</f>
        <v>0</v>
      </c>
      <c r="AB28" s="7">
        <f>SUMIF('BD Qtde Servidores Ativos'!$D:$D,$D:$D,'BD Qtde Servidores Ativos'!H:H)</f>
        <v>2</v>
      </c>
      <c r="AC28" s="7">
        <f>SUMIF('BD Qtde Servidores Ativos'!$D:$D,$D:$D,'BD Qtde Servidores Ativos'!I:I)</f>
        <v>0</v>
      </c>
      <c r="AD28" s="7">
        <f>SUMIF('BD Qtde Servidores Ativos'!$D:$D,$D:$D,'BD Qtde Servidores Ativos'!J:J)</f>
        <v>0</v>
      </c>
      <c r="AE28" s="7">
        <f>SUMIF('BD Qtde Servidores Ativos'!$D:$D,$D:$D,'BD Qtde Servidores Ativos'!K:K)</f>
        <v>0</v>
      </c>
      <c r="AF28" s="7">
        <f>SUMIF('BD Qtde Servidores Ativos'!$D:$D,$D:$D,'BD Qtde Servidores Ativos'!L:L)</f>
        <v>0</v>
      </c>
      <c r="AG28" s="24">
        <f t="shared" si="11"/>
        <v>5</v>
      </c>
      <c r="AH28" s="25"/>
      <c r="AI28" s="25"/>
      <c r="AJ28" s="7">
        <f>SUMIF('BD Qtde Servidores Aposentados '!$D:$D,$D:$D,'BD Qtde Servidores Aposentados '!E:E)</f>
        <v>149</v>
      </c>
      <c r="AK28" s="7">
        <f>SUMIF('BD Qtde Servidores Aposentados '!$D:$D,$D:$D,'BD Qtde Servidores Aposentados '!F:F)</f>
        <v>12</v>
      </c>
      <c r="AL28" s="7">
        <f>SUMIF('BD Qtde Servidores Aposentados '!$D:$D,$D:$D,'BD Qtde Servidores Aposentados '!G:G)</f>
        <v>10</v>
      </c>
      <c r="AM28" s="7">
        <f>SUMIF('BD Qtde Servidores Aposentados '!$D:$D,$D:$D,'BD Qtde Servidores Aposentados '!H:H)</f>
        <v>6</v>
      </c>
      <c r="AN28" s="7">
        <f>SUMIF('BD Qtde Servidores Aposentados '!$D:$D,$D:$D,'BD Qtde Servidores Aposentados '!I:I)</f>
        <v>1</v>
      </c>
      <c r="AO28" s="7">
        <f>SUMIF('BD Qtde Servidores Aposentados '!$D:$D,$D:$D,'BD Qtde Servidores Aposentados '!J:J)</f>
        <v>1</v>
      </c>
      <c r="AP28" s="7">
        <f>SUMIF('BD Qtde Servidores Aposentados '!$D:$D,$D:$D,'BD Qtde Servidores Aposentados '!K:K)</f>
        <v>0</v>
      </c>
      <c r="AQ28" s="7">
        <f>SUMIF('BD Qtde Servidores Aposentados '!$D:$D,$D:$D,'BD Qtde Servidores Aposentados '!L:L)</f>
        <v>0</v>
      </c>
      <c r="AR28" s="24">
        <f t="shared" si="12"/>
        <v>179</v>
      </c>
      <c r="AS28" s="26"/>
      <c r="AT28" s="26"/>
      <c r="AU28" s="27">
        <f t="shared" si="13"/>
        <v>4755.9408694892236</v>
      </c>
      <c r="AV28" s="27">
        <f t="shared" si="13"/>
        <v>2615.7674782190734</v>
      </c>
      <c r="AW28" s="27">
        <f t="shared" si="13"/>
        <v>0</v>
      </c>
      <c r="AX28" s="27">
        <f t="shared" si="13"/>
        <v>5707.1290433870681</v>
      </c>
      <c r="AY28" s="27">
        <f t="shared" si="13"/>
        <v>0</v>
      </c>
      <c r="AZ28" s="27">
        <f t="shared" si="13"/>
        <v>0</v>
      </c>
      <c r="BA28" s="27">
        <f t="shared" si="13"/>
        <v>0</v>
      </c>
      <c r="BB28" s="27">
        <f t="shared" si="13"/>
        <v>0</v>
      </c>
      <c r="BC28" s="28">
        <f t="shared" si="14"/>
        <v>13078.837391095365</v>
      </c>
      <c r="BF28" s="26"/>
      <c r="BG28" s="27">
        <f t="shared" si="15"/>
        <v>354317.59477694717</v>
      </c>
      <c r="BH28" s="27">
        <f t="shared" si="15"/>
        <v>31389.209738628881</v>
      </c>
      <c r="BI28" s="27">
        <f t="shared" si="15"/>
        <v>27346.659999563035</v>
      </c>
      <c r="BJ28" s="27">
        <f t="shared" si="15"/>
        <v>17121.387130161205</v>
      </c>
      <c r="BK28" s="27">
        <f t="shared" si="15"/>
        <v>2972.4630434307646</v>
      </c>
      <c r="BL28" s="27">
        <f t="shared" si="15"/>
        <v>3091.3615651679956</v>
      </c>
      <c r="BM28" s="27">
        <f t="shared" si="15"/>
        <v>0</v>
      </c>
      <c r="BN28" s="27">
        <f t="shared" si="15"/>
        <v>0</v>
      </c>
      <c r="BO28" s="28">
        <f t="shared" si="16"/>
        <v>436238.67625389906</v>
      </c>
      <c r="BS28" s="12">
        <f t="shared" si="17"/>
        <v>5428.9008787432267</v>
      </c>
      <c r="BT28" s="12">
        <f t="shared" si="18"/>
        <v>2985.8954833087751</v>
      </c>
      <c r="BU28" s="12">
        <f t="shared" si="18"/>
        <v>0</v>
      </c>
      <c r="BV28" s="12">
        <f t="shared" si="18"/>
        <v>6514.6810544918717</v>
      </c>
      <c r="BW28" s="12">
        <f t="shared" si="18"/>
        <v>0</v>
      </c>
      <c r="BX28" s="12">
        <f t="shared" si="18"/>
        <v>0</v>
      </c>
      <c r="BY28" s="12">
        <f t="shared" si="18"/>
        <v>0</v>
      </c>
      <c r="BZ28" s="12">
        <f t="shared" si="18"/>
        <v>0</v>
      </c>
      <c r="CA28" s="29">
        <f t="shared" si="19"/>
        <v>14929.477416543874</v>
      </c>
      <c r="CB28" s="9"/>
      <c r="CC28" s="95">
        <f>(Y28*'Quadro Resumo'!$L$6)*($O$109*10%)</f>
        <v>0</v>
      </c>
      <c r="CD28" s="12">
        <f>(Z28*'Quadro Resumo'!$L$6)*($O$109*15%)</f>
        <v>0</v>
      </c>
      <c r="CE28" s="12">
        <f>(AA28*'Quadro Resumo'!$L$6)*($O$109*10%)</f>
        <v>0</v>
      </c>
      <c r="CF28" s="12">
        <f>(AB28*'Quadro Resumo'!$L$6)*($O$109*5%)</f>
        <v>0</v>
      </c>
      <c r="CG28" s="12">
        <f>(AC28*'Quadro Resumo'!$L$6)*($O$109*5%)</f>
        <v>0</v>
      </c>
      <c r="CH28" s="12">
        <f>(AD28*'Quadro Resumo'!$L$6)*(O28*22%)</f>
        <v>0</v>
      </c>
      <c r="CI28" s="12">
        <f>(AE28*'Quadro Resumo'!$L$6)*(O28*23%)</f>
        <v>0</v>
      </c>
      <c r="CJ28" s="12">
        <v>0</v>
      </c>
      <c r="CK28" s="29">
        <f t="shared" si="20"/>
        <v>0</v>
      </c>
      <c r="CL28" s="9"/>
      <c r="CM28" s="9"/>
      <c r="CN28" s="12">
        <f t="shared" si="21"/>
        <v>404453.11546637036</v>
      </c>
      <c r="CO28" s="12">
        <f t="shared" si="22"/>
        <v>35830.745799705299</v>
      </c>
      <c r="CP28" s="12">
        <f t="shared" si="22"/>
        <v>31216.180052773554</v>
      </c>
      <c r="CQ28" s="12">
        <f t="shared" si="22"/>
        <v>19544.043163475617</v>
      </c>
      <c r="CR28" s="12">
        <f t="shared" si="22"/>
        <v>3393.0630492145165</v>
      </c>
      <c r="CS28" s="12">
        <f t="shared" si="22"/>
        <v>3528.7855711830975</v>
      </c>
      <c r="CT28" s="12">
        <f t="shared" si="22"/>
        <v>0</v>
      </c>
      <c r="CU28" s="12">
        <f t="shared" si="22"/>
        <v>0</v>
      </c>
      <c r="CV28" s="29">
        <f t="shared" si="23"/>
        <v>497965.93310272245</v>
      </c>
      <c r="CW28" s="9"/>
      <c r="CX28" s="9"/>
      <c r="CY28" s="9"/>
      <c r="CZ28" s="9"/>
      <c r="DA28" s="9"/>
      <c r="DB28" s="30"/>
      <c r="DC28" s="30"/>
    </row>
    <row r="29" spans="1:107" ht="15.75" customHeight="1" x14ac:dyDescent="0.3">
      <c r="A29" s="5"/>
      <c r="B29" s="464"/>
      <c r="C29" s="7" t="s">
        <v>8</v>
      </c>
      <c r="D29" s="7" t="str">
        <f t="shared" si="1"/>
        <v>AP15</v>
      </c>
      <c r="E29" s="7">
        <v>15</v>
      </c>
      <c r="F29" s="8">
        <f t="shared" si="24"/>
        <v>2470.7112816996514</v>
      </c>
      <c r="G29" s="12">
        <f t="shared" si="2"/>
        <v>2717.7824098696169</v>
      </c>
      <c r="H29" s="12">
        <f t="shared" si="3"/>
        <v>2841.317973954599</v>
      </c>
      <c r="I29" s="12">
        <f t="shared" si="4"/>
        <v>2964.8535380395815</v>
      </c>
      <c r="J29" s="12">
        <f t="shared" si="5"/>
        <v>3088.3891021245645</v>
      </c>
      <c r="K29" s="12">
        <f t="shared" si="6"/>
        <v>3211.924666209547</v>
      </c>
      <c r="L29" s="12">
        <f t="shared" si="7"/>
        <v>3755.4811481834704</v>
      </c>
      <c r="M29" s="12">
        <f t="shared" si="8"/>
        <v>4323.7447429743897</v>
      </c>
      <c r="O29" s="8">
        <f t="shared" si="26"/>
        <v>2820.3140065071061</v>
      </c>
      <c r="P29" s="23">
        <f t="shared" si="25"/>
        <v>0.14149881752551674</v>
      </c>
      <c r="Q29" s="12">
        <f t="shared" si="9"/>
        <v>3102.3454071578171</v>
      </c>
      <c r="R29" s="12">
        <f t="shared" si="10"/>
        <v>3243.361107483172</v>
      </c>
      <c r="S29" s="12">
        <f t="shared" si="10"/>
        <v>3384.3768078085272</v>
      </c>
      <c r="T29" s="12">
        <f t="shared" si="10"/>
        <v>3525.3925081338825</v>
      </c>
      <c r="U29" s="12">
        <f t="shared" si="10"/>
        <v>3666.4082084592383</v>
      </c>
      <c r="V29" s="12">
        <f t="shared" si="10"/>
        <v>4286.877289890801</v>
      </c>
      <c r="W29" s="12">
        <f t="shared" si="10"/>
        <v>4935.5495113874358</v>
      </c>
      <c r="Y29" s="7">
        <f>SUMIF('BD Qtde Servidores Ativos'!$D:$D,$D:$D,'BD Qtde Servidores Ativos'!E:E)</f>
        <v>7</v>
      </c>
      <c r="Z29" s="7">
        <f>SUMIF('BD Qtde Servidores Ativos'!$D:$D,$D:$D,'BD Qtde Servidores Ativos'!F:F)</f>
        <v>1</v>
      </c>
      <c r="AA29" s="7">
        <f>SUMIF('BD Qtde Servidores Ativos'!$D:$D,$D:$D,'BD Qtde Servidores Ativos'!G:G)</f>
        <v>0</v>
      </c>
      <c r="AB29" s="7">
        <f>SUMIF('BD Qtde Servidores Ativos'!$D:$D,$D:$D,'BD Qtde Servidores Ativos'!H:H)</f>
        <v>0</v>
      </c>
      <c r="AC29" s="7">
        <f>SUMIF('BD Qtde Servidores Ativos'!$D:$D,$D:$D,'BD Qtde Servidores Ativos'!I:I)</f>
        <v>0</v>
      </c>
      <c r="AD29" s="7">
        <f>SUMIF('BD Qtde Servidores Ativos'!$D:$D,$D:$D,'BD Qtde Servidores Ativos'!J:J)</f>
        <v>1</v>
      </c>
      <c r="AE29" s="7">
        <f>SUMIF('BD Qtde Servidores Ativos'!$D:$D,$D:$D,'BD Qtde Servidores Ativos'!K:K)</f>
        <v>0</v>
      </c>
      <c r="AF29" s="7">
        <f>SUMIF('BD Qtde Servidores Ativos'!$D:$D,$D:$D,'BD Qtde Servidores Ativos'!L:L)</f>
        <v>0</v>
      </c>
      <c r="AG29" s="24">
        <f t="shared" si="11"/>
        <v>9</v>
      </c>
      <c r="AH29" s="25"/>
      <c r="AI29" s="25"/>
      <c r="AJ29" s="7">
        <f>SUMIF('BD Qtde Servidores Aposentados '!$D:$D,$D:$D,'BD Qtde Servidores Aposentados '!E:E)</f>
        <v>146</v>
      </c>
      <c r="AK29" s="7">
        <f>SUMIF('BD Qtde Servidores Aposentados '!$D:$D,$D:$D,'BD Qtde Servidores Aposentados '!F:F)</f>
        <v>8</v>
      </c>
      <c r="AL29" s="7">
        <f>SUMIF('BD Qtde Servidores Aposentados '!$D:$D,$D:$D,'BD Qtde Servidores Aposentados '!G:G)</f>
        <v>23</v>
      </c>
      <c r="AM29" s="7">
        <f>SUMIF('BD Qtde Servidores Aposentados '!$D:$D,$D:$D,'BD Qtde Servidores Aposentados '!H:H)</f>
        <v>11</v>
      </c>
      <c r="AN29" s="7">
        <f>SUMIF('BD Qtde Servidores Aposentados '!$D:$D,$D:$D,'BD Qtde Servidores Aposentados '!I:I)</f>
        <v>4</v>
      </c>
      <c r="AO29" s="7">
        <f>SUMIF('BD Qtde Servidores Aposentados '!$D:$D,$D:$D,'BD Qtde Servidores Aposentados '!J:J)</f>
        <v>2</v>
      </c>
      <c r="AP29" s="7">
        <f>SUMIF('BD Qtde Servidores Aposentados '!$D:$D,$D:$D,'BD Qtde Servidores Aposentados '!K:K)</f>
        <v>0</v>
      </c>
      <c r="AQ29" s="7">
        <f>SUMIF('BD Qtde Servidores Aposentados '!$D:$D,$D:$D,'BD Qtde Servidores Aposentados '!L:L)</f>
        <v>0</v>
      </c>
      <c r="AR29" s="24">
        <f t="shared" si="12"/>
        <v>194</v>
      </c>
      <c r="AS29" s="26"/>
      <c r="AT29" s="26"/>
      <c r="AU29" s="27">
        <f t="shared" si="13"/>
        <v>17294.978971897559</v>
      </c>
      <c r="AV29" s="27">
        <f t="shared" si="13"/>
        <v>2717.7824098696169</v>
      </c>
      <c r="AW29" s="27">
        <f t="shared" si="13"/>
        <v>0</v>
      </c>
      <c r="AX29" s="27">
        <f t="shared" si="13"/>
        <v>0</v>
      </c>
      <c r="AY29" s="27">
        <f t="shared" si="13"/>
        <v>0</v>
      </c>
      <c r="AZ29" s="27">
        <f t="shared" si="13"/>
        <v>3211.924666209547</v>
      </c>
      <c r="BA29" s="27">
        <f t="shared" si="13"/>
        <v>0</v>
      </c>
      <c r="BB29" s="27">
        <f t="shared" si="13"/>
        <v>0</v>
      </c>
      <c r="BC29" s="28">
        <f t="shared" si="14"/>
        <v>23224.686047976724</v>
      </c>
      <c r="BF29" s="26"/>
      <c r="BG29" s="27">
        <f t="shared" si="15"/>
        <v>360723.84712814912</v>
      </c>
      <c r="BH29" s="27">
        <f t="shared" si="15"/>
        <v>21742.259278956935</v>
      </c>
      <c r="BI29" s="27">
        <f t="shared" si="15"/>
        <v>65350.313400955776</v>
      </c>
      <c r="BJ29" s="27">
        <f t="shared" si="15"/>
        <v>32613.388918435397</v>
      </c>
      <c r="BK29" s="27">
        <f t="shared" si="15"/>
        <v>12353.556408498258</v>
      </c>
      <c r="BL29" s="27">
        <f t="shared" si="15"/>
        <v>6423.849332419094</v>
      </c>
      <c r="BM29" s="27">
        <f t="shared" si="15"/>
        <v>0</v>
      </c>
      <c r="BN29" s="27">
        <f t="shared" si="15"/>
        <v>0</v>
      </c>
      <c r="BO29" s="28">
        <f t="shared" si="16"/>
        <v>499207.21446741454</v>
      </c>
      <c r="BS29" s="12">
        <f t="shared" si="17"/>
        <v>19742.198045549743</v>
      </c>
      <c r="BT29" s="12">
        <f t="shared" si="18"/>
        <v>3102.3454071578171</v>
      </c>
      <c r="BU29" s="12">
        <f t="shared" si="18"/>
        <v>0</v>
      </c>
      <c r="BV29" s="12">
        <f t="shared" si="18"/>
        <v>0</v>
      </c>
      <c r="BW29" s="12">
        <f t="shared" si="18"/>
        <v>0</v>
      </c>
      <c r="BX29" s="12">
        <f t="shared" si="18"/>
        <v>3666.4082084592383</v>
      </c>
      <c r="BY29" s="12">
        <f t="shared" si="18"/>
        <v>0</v>
      </c>
      <c r="BZ29" s="12">
        <f t="shared" si="18"/>
        <v>0</v>
      </c>
      <c r="CA29" s="29">
        <f t="shared" si="19"/>
        <v>26510.951661166797</v>
      </c>
      <c r="CB29" s="9"/>
      <c r="CC29" s="95">
        <f>(Y29*'Quadro Resumo'!$L$6)*($O$109*10%)</f>
        <v>0</v>
      </c>
      <c r="CD29" s="12">
        <f>(Z29*'Quadro Resumo'!$L$6)*($O$109*15%)</f>
        <v>0</v>
      </c>
      <c r="CE29" s="12">
        <f>(AA29*'Quadro Resumo'!$L$6)*($O$109*10%)</f>
        <v>0</v>
      </c>
      <c r="CF29" s="12">
        <f>(AB29*'Quadro Resumo'!$L$6)*($O$109*5%)</f>
        <v>0</v>
      </c>
      <c r="CG29" s="12">
        <f>(AC29*'Quadro Resumo'!$L$6)*($O$109*5%)</f>
        <v>0</v>
      </c>
      <c r="CH29" s="12">
        <f>(AD29*'Quadro Resumo'!$L$6)*(O29*22%)</f>
        <v>0</v>
      </c>
      <c r="CI29" s="12">
        <f>(AE29*'Quadro Resumo'!$L$6)*(O29*23%)</f>
        <v>0</v>
      </c>
      <c r="CJ29" s="12">
        <v>0</v>
      </c>
      <c r="CK29" s="29">
        <f t="shared" si="20"/>
        <v>0</v>
      </c>
      <c r="CL29" s="9"/>
      <c r="CM29" s="9"/>
      <c r="CN29" s="12">
        <f t="shared" si="21"/>
        <v>411765.84495003748</v>
      </c>
      <c r="CO29" s="12">
        <f t="shared" si="22"/>
        <v>24818.763257262537</v>
      </c>
      <c r="CP29" s="12">
        <f t="shared" si="22"/>
        <v>74597.305472112959</v>
      </c>
      <c r="CQ29" s="12">
        <f t="shared" si="22"/>
        <v>37228.144885893802</v>
      </c>
      <c r="CR29" s="12">
        <f t="shared" si="22"/>
        <v>14101.57003253553</v>
      </c>
      <c r="CS29" s="12">
        <f t="shared" si="22"/>
        <v>7332.8164169184765</v>
      </c>
      <c r="CT29" s="12">
        <f t="shared" si="22"/>
        <v>0</v>
      </c>
      <c r="CU29" s="12">
        <f t="shared" si="22"/>
        <v>0</v>
      </c>
      <c r="CV29" s="29">
        <f t="shared" si="23"/>
        <v>569844.44501476095</v>
      </c>
      <c r="CW29" s="9"/>
      <c r="CX29" s="9"/>
      <c r="CY29" s="9"/>
      <c r="CZ29" s="9"/>
      <c r="DA29" s="9"/>
      <c r="DB29" s="30"/>
      <c r="DC29" s="30"/>
    </row>
    <row r="30" spans="1:107" ht="15.75" customHeight="1" x14ac:dyDescent="0.3">
      <c r="A30" s="5"/>
      <c r="B30" s="464"/>
      <c r="C30" s="7" t="s">
        <v>8</v>
      </c>
      <c r="D30" s="7" t="str">
        <f t="shared" si="1"/>
        <v>AP16</v>
      </c>
      <c r="E30" s="7">
        <v>16</v>
      </c>
      <c r="F30" s="8">
        <f t="shared" si="24"/>
        <v>2567.0690216859375</v>
      </c>
      <c r="G30" s="12">
        <f t="shared" si="2"/>
        <v>2823.7759238545314</v>
      </c>
      <c r="H30" s="12">
        <f t="shared" si="3"/>
        <v>2952.1293749388278</v>
      </c>
      <c r="I30" s="12">
        <f t="shared" si="4"/>
        <v>3080.4828260231247</v>
      </c>
      <c r="J30" s="12">
        <f t="shared" si="5"/>
        <v>3208.8362771074217</v>
      </c>
      <c r="K30" s="12">
        <f t="shared" si="6"/>
        <v>3337.189728191719</v>
      </c>
      <c r="L30" s="12">
        <f t="shared" si="7"/>
        <v>3901.944912962625</v>
      </c>
      <c r="M30" s="12">
        <f t="shared" si="8"/>
        <v>4492.3707879503909</v>
      </c>
      <c r="O30" s="8">
        <f t="shared" si="26"/>
        <v>2930.3062527608831</v>
      </c>
      <c r="P30" s="23">
        <f t="shared" si="25"/>
        <v>0.14149881752551696</v>
      </c>
      <c r="Q30" s="12">
        <f t="shared" si="9"/>
        <v>3223.3368780369715</v>
      </c>
      <c r="R30" s="12">
        <f t="shared" si="10"/>
        <v>3369.8521906750152</v>
      </c>
      <c r="S30" s="12">
        <f t="shared" si="10"/>
        <v>3516.3675033130598</v>
      </c>
      <c r="T30" s="12">
        <f t="shared" si="10"/>
        <v>3662.882815951104</v>
      </c>
      <c r="U30" s="12">
        <f t="shared" si="10"/>
        <v>3809.3981285891482</v>
      </c>
      <c r="V30" s="12">
        <f t="shared" si="10"/>
        <v>4454.065504196542</v>
      </c>
      <c r="W30" s="12">
        <f t="shared" si="10"/>
        <v>5128.0359423315458</v>
      </c>
      <c r="Y30" s="7">
        <f>SUMIF('BD Qtde Servidores Ativos'!$D:$D,$D:$D,'BD Qtde Servidores Ativos'!E:E)</f>
        <v>82</v>
      </c>
      <c r="Z30" s="7">
        <f>SUMIF('BD Qtde Servidores Ativos'!$D:$D,$D:$D,'BD Qtde Servidores Ativos'!F:F)</f>
        <v>5</v>
      </c>
      <c r="AA30" s="7">
        <f>SUMIF('BD Qtde Servidores Ativos'!$D:$D,$D:$D,'BD Qtde Servidores Ativos'!G:G)</f>
        <v>0</v>
      </c>
      <c r="AB30" s="7">
        <f>SUMIF('BD Qtde Servidores Ativos'!$D:$D,$D:$D,'BD Qtde Servidores Ativos'!H:H)</f>
        <v>5</v>
      </c>
      <c r="AC30" s="7">
        <f>SUMIF('BD Qtde Servidores Ativos'!$D:$D,$D:$D,'BD Qtde Servidores Ativos'!I:I)</f>
        <v>7</v>
      </c>
      <c r="AD30" s="7">
        <f>SUMIF('BD Qtde Servidores Ativos'!$D:$D,$D:$D,'BD Qtde Servidores Ativos'!J:J)</f>
        <v>3</v>
      </c>
      <c r="AE30" s="7">
        <f>SUMIF('BD Qtde Servidores Ativos'!$D:$D,$D:$D,'BD Qtde Servidores Ativos'!K:K)</f>
        <v>0</v>
      </c>
      <c r="AF30" s="7">
        <f>SUMIF('BD Qtde Servidores Ativos'!$D:$D,$D:$D,'BD Qtde Servidores Ativos'!L:L)</f>
        <v>0</v>
      </c>
      <c r="AG30" s="24">
        <f t="shared" si="11"/>
        <v>102</v>
      </c>
      <c r="AH30" s="25"/>
      <c r="AI30" s="25"/>
      <c r="AJ30" s="7">
        <f>SUMIF('BD Qtde Servidores Aposentados '!$D:$D,$D:$D,'BD Qtde Servidores Aposentados '!E:E)</f>
        <v>346</v>
      </c>
      <c r="AK30" s="7">
        <f>SUMIF('BD Qtde Servidores Aposentados '!$D:$D,$D:$D,'BD Qtde Servidores Aposentados '!F:F)</f>
        <v>17</v>
      </c>
      <c r="AL30" s="7">
        <f>SUMIF('BD Qtde Servidores Aposentados '!$D:$D,$D:$D,'BD Qtde Servidores Aposentados '!G:G)</f>
        <v>28</v>
      </c>
      <c r="AM30" s="7">
        <f>SUMIF('BD Qtde Servidores Aposentados '!$D:$D,$D:$D,'BD Qtde Servidores Aposentados '!H:H)</f>
        <v>18</v>
      </c>
      <c r="AN30" s="7">
        <f>SUMIF('BD Qtde Servidores Aposentados '!$D:$D,$D:$D,'BD Qtde Servidores Aposentados '!I:I)</f>
        <v>3</v>
      </c>
      <c r="AO30" s="7">
        <f>SUMIF('BD Qtde Servidores Aposentados '!$D:$D,$D:$D,'BD Qtde Servidores Aposentados '!J:J)</f>
        <v>6</v>
      </c>
      <c r="AP30" s="7">
        <f>SUMIF('BD Qtde Servidores Aposentados '!$D:$D,$D:$D,'BD Qtde Servidores Aposentados '!K:K)</f>
        <v>0</v>
      </c>
      <c r="AQ30" s="7">
        <f>SUMIF('BD Qtde Servidores Aposentados '!$D:$D,$D:$D,'BD Qtde Servidores Aposentados '!L:L)</f>
        <v>0</v>
      </c>
      <c r="AR30" s="24">
        <f t="shared" si="12"/>
        <v>418</v>
      </c>
      <c r="AS30" s="26"/>
      <c r="AT30" s="26"/>
      <c r="AU30" s="27">
        <f t="shared" si="13"/>
        <v>210499.65977824689</v>
      </c>
      <c r="AV30" s="27">
        <f t="shared" si="13"/>
        <v>14118.879619272657</v>
      </c>
      <c r="AW30" s="27">
        <f t="shared" si="13"/>
        <v>0</v>
      </c>
      <c r="AX30" s="27">
        <f t="shared" si="13"/>
        <v>15402.414130115623</v>
      </c>
      <c r="AY30" s="27">
        <f t="shared" si="13"/>
        <v>22461.853939751953</v>
      </c>
      <c r="AZ30" s="27">
        <f t="shared" si="13"/>
        <v>10011.569184575157</v>
      </c>
      <c r="BA30" s="27">
        <f t="shared" si="13"/>
        <v>0</v>
      </c>
      <c r="BB30" s="27">
        <f t="shared" si="13"/>
        <v>0</v>
      </c>
      <c r="BC30" s="28">
        <f t="shared" si="14"/>
        <v>272494.37665196229</v>
      </c>
      <c r="BF30" s="26"/>
      <c r="BG30" s="27">
        <f t="shared" si="15"/>
        <v>888205.88150333439</v>
      </c>
      <c r="BH30" s="27">
        <f t="shared" si="15"/>
        <v>48004.190705527035</v>
      </c>
      <c r="BI30" s="27">
        <f t="shared" si="15"/>
        <v>82659.622498287179</v>
      </c>
      <c r="BJ30" s="27">
        <f t="shared" si="15"/>
        <v>55448.690868416248</v>
      </c>
      <c r="BK30" s="27">
        <f t="shared" si="15"/>
        <v>9626.5088313222659</v>
      </c>
      <c r="BL30" s="27">
        <f t="shared" si="15"/>
        <v>20023.138369150314</v>
      </c>
      <c r="BM30" s="27">
        <f t="shared" si="15"/>
        <v>0</v>
      </c>
      <c r="BN30" s="27">
        <f t="shared" si="15"/>
        <v>0</v>
      </c>
      <c r="BO30" s="28">
        <f t="shared" si="16"/>
        <v>1103968.0327760375</v>
      </c>
      <c r="BS30" s="12">
        <f t="shared" si="17"/>
        <v>240285.11272639243</v>
      </c>
      <c r="BT30" s="12">
        <f t="shared" si="18"/>
        <v>16116.684390184857</v>
      </c>
      <c r="BU30" s="12">
        <f t="shared" si="18"/>
        <v>0</v>
      </c>
      <c r="BV30" s="12">
        <f t="shared" si="18"/>
        <v>17581.837516565298</v>
      </c>
      <c r="BW30" s="12">
        <f t="shared" si="18"/>
        <v>25640.179711657729</v>
      </c>
      <c r="BX30" s="12">
        <f t="shared" si="18"/>
        <v>11428.194385767445</v>
      </c>
      <c r="BY30" s="12">
        <f t="shared" si="18"/>
        <v>0</v>
      </c>
      <c r="BZ30" s="12">
        <f t="shared" si="18"/>
        <v>0</v>
      </c>
      <c r="CA30" s="29">
        <f t="shared" si="19"/>
        <v>311052.00873056776</v>
      </c>
      <c r="CB30" s="9"/>
      <c r="CC30" s="95">
        <f>(Y30*'Quadro Resumo'!$L$6)*($O$109*10%)</f>
        <v>0</v>
      </c>
      <c r="CD30" s="12">
        <f>(Z30*'Quadro Resumo'!$L$6)*($O$109*15%)</f>
        <v>0</v>
      </c>
      <c r="CE30" s="12">
        <f>(AA30*'Quadro Resumo'!$L$6)*($O$109*10%)</f>
        <v>0</v>
      </c>
      <c r="CF30" s="12">
        <f>(AB30*'Quadro Resumo'!$L$6)*($O$109*5%)</f>
        <v>0</v>
      </c>
      <c r="CG30" s="12">
        <f>(AC30*'Quadro Resumo'!$L$6)*($O$109*5%)</f>
        <v>0</v>
      </c>
      <c r="CH30" s="12">
        <f>(AD30*'Quadro Resumo'!$L$6)*(O30*22%)</f>
        <v>0</v>
      </c>
      <c r="CI30" s="12">
        <f>(AE30*'Quadro Resumo'!$L$6)*(O30*23%)</f>
        <v>0</v>
      </c>
      <c r="CJ30" s="12">
        <v>0</v>
      </c>
      <c r="CK30" s="29">
        <f t="shared" si="20"/>
        <v>0</v>
      </c>
      <c r="CL30" s="9"/>
      <c r="CM30" s="9"/>
      <c r="CN30" s="12">
        <f t="shared" si="21"/>
        <v>1013885.9634552655</v>
      </c>
      <c r="CO30" s="12">
        <f t="shared" si="22"/>
        <v>54796.726926628515</v>
      </c>
      <c r="CP30" s="12">
        <f t="shared" si="22"/>
        <v>94355.861338900431</v>
      </c>
      <c r="CQ30" s="12">
        <f t="shared" si="22"/>
        <v>63294.615059635078</v>
      </c>
      <c r="CR30" s="12">
        <f t="shared" si="22"/>
        <v>10988.648447853313</v>
      </c>
      <c r="CS30" s="12">
        <f t="shared" si="22"/>
        <v>22856.38877153489</v>
      </c>
      <c r="CT30" s="12">
        <f t="shared" si="22"/>
        <v>0</v>
      </c>
      <c r="CU30" s="12">
        <f t="shared" si="22"/>
        <v>0</v>
      </c>
      <c r="CV30" s="29">
        <f t="shared" si="23"/>
        <v>1260178.2039998178</v>
      </c>
      <c r="CW30" s="9"/>
      <c r="CX30" s="9"/>
      <c r="CY30" s="9"/>
      <c r="CZ30" s="9"/>
      <c r="DA30" s="9"/>
      <c r="DB30" s="30"/>
      <c r="DC30" s="30"/>
    </row>
    <row r="31" spans="1:107" ht="15.75" customHeight="1" x14ac:dyDescent="0.3">
      <c r="A31" s="5"/>
      <c r="B31" s="464"/>
      <c r="C31" s="7" t="s">
        <v>8</v>
      </c>
      <c r="D31" s="7" t="str">
        <f t="shared" si="1"/>
        <v>AP17</v>
      </c>
      <c r="E31" s="7">
        <v>17</v>
      </c>
      <c r="F31" s="8">
        <f t="shared" si="24"/>
        <v>2667.1847135316889</v>
      </c>
      <c r="G31" s="12">
        <f t="shared" si="2"/>
        <v>2933.9031848848581</v>
      </c>
      <c r="H31" s="12">
        <f t="shared" si="3"/>
        <v>3067.262420561442</v>
      </c>
      <c r="I31" s="12">
        <f t="shared" si="4"/>
        <v>3200.6216562380264</v>
      </c>
      <c r="J31" s="12">
        <f t="shared" si="5"/>
        <v>3333.9808919146112</v>
      </c>
      <c r="K31" s="12">
        <f t="shared" si="6"/>
        <v>3467.3401275911956</v>
      </c>
      <c r="L31" s="12">
        <f t="shared" si="7"/>
        <v>4054.120764568167</v>
      </c>
      <c r="M31" s="12">
        <f t="shared" si="8"/>
        <v>4667.5732486804554</v>
      </c>
      <c r="O31" s="8">
        <f t="shared" si="26"/>
        <v>3044.5881966185575</v>
      </c>
      <c r="P31" s="23">
        <f t="shared" si="25"/>
        <v>0.14149881752551696</v>
      </c>
      <c r="Q31" s="12">
        <f t="shared" si="9"/>
        <v>3349.0470162804136</v>
      </c>
      <c r="R31" s="12">
        <f t="shared" ref="R31:W31" si="27">$O31*R$12</f>
        <v>3501.2764261113407</v>
      </c>
      <c r="S31" s="12">
        <f t="shared" si="27"/>
        <v>3653.5058359422687</v>
      </c>
      <c r="T31" s="12">
        <f t="shared" si="27"/>
        <v>3805.7352457731968</v>
      </c>
      <c r="U31" s="12">
        <f t="shared" si="27"/>
        <v>3957.9646556041248</v>
      </c>
      <c r="V31" s="12">
        <f t="shared" si="27"/>
        <v>4627.7740588602073</v>
      </c>
      <c r="W31" s="12">
        <f t="shared" si="27"/>
        <v>5328.0293440824753</v>
      </c>
      <c r="Y31" s="7">
        <f>SUMIF('BD Qtde Servidores Ativos'!$D:$D,$D:$D,'BD Qtde Servidores Ativos'!E:E)</f>
        <v>64</v>
      </c>
      <c r="Z31" s="7">
        <f>SUMIF('BD Qtde Servidores Ativos'!$D:$D,$D:$D,'BD Qtde Servidores Ativos'!F:F)</f>
        <v>8</v>
      </c>
      <c r="AA31" s="7">
        <f>SUMIF('BD Qtde Servidores Ativos'!$D:$D,$D:$D,'BD Qtde Servidores Ativos'!G:G)</f>
        <v>0</v>
      </c>
      <c r="AB31" s="7">
        <f>SUMIF('BD Qtde Servidores Ativos'!$D:$D,$D:$D,'BD Qtde Servidores Ativos'!H:H)</f>
        <v>5</v>
      </c>
      <c r="AC31" s="7">
        <f>SUMIF('BD Qtde Servidores Ativos'!$D:$D,$D:$D,'BD Qtde Servidores Ativos'!I:I)</f>
        <v>4</v>
      </c>
      <c r="AD31" s="7">
        <f>SUMIF('BD Qtde Servidores Ativos'!$D:$D,$D:$D,'BD Qtde Servidores Ativos'!J:J)</f>
        <v>2</v>
      </c>
      <c r="AE31" s="7">
        <f>SUMIF('BD Qtde Servidores Ativos'!$D:$D,$D:$D,'BD Qtde Servidores Ativos'!K:K)</f>
        <v>0</v>
      </c>
      <c r="AF31" s="7">
        <f>SUMIF('BD Qtde Servidores Ativos'!$D:$D,$D:$D,'BD Qtde Servidores Ativos'!L:L)</f>
        <v>0</v>
      </c>
      <c r="AG31" s="24">
        <f t="shared" si="11"/>
        <v>83</v>
      </c>
      <c r="AH31" s="25"/>
      <c r="AI31" s="25"/>
      <c r="AJ31" s="7">
        <f>SUMIF('BD Qtde Servidores Aposentados '!$D:$D,$D:$D,'BD Qtde Servidores Aposentados '!E:E)</f>
        <v>184</v>
      </c>
      <c r="AK31" s="7">
        <f>SUMIF('BD Qtde Servidores Aposentados '!$D:$D,$D:$D,'BD Qtde Servidores Aposentados '!F:F)</f>
        <v>17</v>
      </c>
      <c r="AL31" s="7">
        <f>SUMIF('BD Qtde Servidores Aposentados '!$D:$D,$D:$D,'BD Qtde Servidores Aposentados '!G:G)</f>
        <v>40</v>
      </c>
      <c r="AM31" s="7">
        <f>SUMIF('BD Qtde Servidores Aposentados '!$D:$D,$D:$D,'BD Qtde Servidores Aposentados '!H:H)</f>
        <v>13</v>
      </c>
      <c r="AN31" s="7">
        <f>SUMIF('BD Qtde Servidores Aposentados '!$D:$D,$D:$D,'BD Qtde Servidores Aposentados '!I:I)</f>
        <v>5</v>
      </c>
      <c r="AO31" s="7">
        <f>SUMIF('BD Qtde Servidores Aposentados '!$D:$D,$D:$D,'BD Qtde Servidores Aposentados '!J:J)</f>
        <v>4</v>
      </c>
      <c r="AP31" s="7">
        <f>SUMIF('BD Qtde Servidores Aposentados '!$D:$D,$D:$D,'BD Qtde Servidores Aposentados '!K:K)</f>
        <v>0</v>
      </c>
      <c r="AQ31" s="7">
        <f>SUMIF('BD Qtde Servidores Aposentados '!$D:$D,$D:$D,'BD Qtde Servidores Aposentados '!L:L)</f>
        <v>0</v>
      </c>
      <c r="AR31" s="24">
        <f t="shared" si="12"/>
        <v>263</v>
      </c>
      <c r="AS31" s="26"/>
      <c r="AT31" s="26"/>
      <c r="AU31" s="27">
        <f t="shared" ref="AU31:BB46" si="28">Y31*F31</f>
        <v>170699.82166602809</v>
      </c>
      <c r="AV31" s="27">
        <f t="shared" si="28"/>
        <v>23471.225479078865</v>
      </c>
      <c r="AW31" s="27">
        <f t="shared" si="28"/>
        <v>0</v>
      </c>
      <c r="AX31" s="27">
        <f t="shared" si="28"/>
        <v>16003.108281190132</v>
      </c>
      <c r="AY31" s="27">
        <f t="shared" si="28"/>
        <v>13335.923567658445</v>
      </c>
      <c r="AZ31" s="27">
        <f t="shared" si="28"/>
        <v>6934.6802551823912</v>
      </c>
      <c r="BA31" s="27">
        <f t="shared" si="28"/>
        <v>0</v>
      </c>
      <c r="BB31" s="27">
        <f t="shared" si="28"/>
        <v>0</v>
      </c>
      <c r="BC31" s="28">
        <f t="shared" si="14"/>
        <v>230444.75924913789</v>
      </c>
      <c r="BF31" s="26"/>
      <c r="BG31" s="27">
        <f t="shared" ref="BG31:BN46" si="29">F31*AJ31</f>
        <v>490761.98728983075</v>
      </c>
      <c r="BH31" s="27">
        <f t="shared" si="29"/>
        <v>49876.35414304259</v>
      </c>
      <c r="BI31" s="27">
        <f t="shared" si="29"/>
        <v>122690.49682245767</v>
      </c>
      <c r="BJ31" s="27">
        <f t="shared" si="29"/>
        <v>41608.081531094344</v>
      </c>
      <c r="BK31" s="27">
        <f t="shared" si="29"/>
        <v>16669.904459573056</v>
      </c>
      <c r="BL31" s="27">
        <f t="shared" si="29"/>
        <v>13869.360510364782</v>
      </c>
      <c r="BM31" s="27">
        <f t="shared" si="29"/>
        <v>0</v>
      </c>
      <c r="BN31" s="27">
        <f t="shared" si="29"/>
        <v>0</v>
      </c>
      <c r="BO31" s="28">
        <f t="shared" si="16"/>
        <v>735476.18475636328</v>
      </c>
      <c r="BS31" s="12">
        <f t="shared" si="17"/>
        <v>194853.64458358768</v>
      </c>
      <c r="BT31" s="12">
        <f t="shared" ref="BT31:BZ46" si="30">Z31*Q31</f>
        <v>26792.376130243309</v>
      </c>
      <c r="BU31" s="12">
        <f t="shared" si="30"/>
        <v>0</v>
      </c>
      <c r="BV31" s="12">
        <f t="shared" si="30"/>
        <v>18267.529179711342</v>
      </c>
      <c r="BW31" s="12">
        <f t="shared" si="30"/>
        <v>15222.940983092787</v>
      </c>
      <c r="BX31" s="12">
        <f t="shared" si="30"/>
        <v>7915.9293112082496</v>
      </c>
      <c r="BY31" s="12">
        <f t="shared" si="30"/>
        <v>0</v>
      </c>
      <c r="BZ31" s="12">
        <f t="shared" si="30"/>
        <v>0</v>
      </c>
      <c r="CA31" s="29">
        <f t="shared" si="19"/>
        <v>263052.42018784332</v>
      </c>
      <c r="CB31" s="9"/>
      <c r="CC31" s="95">
        <f>(Y31*'Quadro Resumo'!$L$6)*($O$109*10%)</f>
        <v>0</v>
      </c>
      <c r="CD31" s="12">
        <f>(Z31*'Quadro Resumo'!$L$6)*($O$109*15%)</f>
        <v>0</v>
      </c>
      <c r="CE31" s="12">
        <f>(AA31*'Quadro Resumo'!$L$6)*($O$109*10%)</f>
        <v>0</v>
      </c>
      <c r="CF31" s="12">
        <f>(AB31*'Quadro Resumo'!$L$6)*($O$109*5%)</f>
        <v>0</v>
      </c>
      <c r="CG31" s="12">
        <f>(AC31*'Quadro Resumo'!$L$6)*($O$109*5%)</f>
        <v>0</v>
      </c>
      <c r="CH31" s="12">
        <f>(AD31*'Quadro Resumo'!$L$6)*(O31*22%)</f>
        <v>0</v>
      </c>
      <c r="CI31" s="12">
        <f>(AE31*'Quadro Resumo'!$L$6)*(O31*23%)</f>
        <v>0</v>
      </c>
      <c r="CJ31" s="12">
        <v>0</v>
      </c>
      <c r="CK31" s="29">
        <f t="shared" si="20"/>
        <v>0</v>
      </c>
      <c r="CL31" s="9"/>
      <c r="CM31" s="9"/>
      <c r="CN31" s="12">
        <f t="shared" si="21"/>
        <v>560204.22817781463</v>
      </c>
      <c r="CO31" s="12">
        <f t="shared" ref="CO31:CU46" si="31">AK31*Q31</f>
        <v>56933.799276767029</v>
      </c>
      <c r="CP31" s="12">
        <f t="shared" si="31"/>
        <v>140051.05704445363</v>
      </c>
      <c r="CQ31" s="12">
        <f t="shared" si="31"/>
        <v>47495.575867249492</v>
      </c>
      <c r="CR31" s="12">
        <f t="shared" si="31"/>
        <v>19028.676228865985</v>
      </c>
      <c r="CS31" s="12">
        <f t="shared" si="31"/>
        <v>15831.858622416499</v>
      </c>
      <c r="CT31" s="12">
        <f t="shared" si="31"/>
        <v>0</v>
      </c>
      <c r="CU31" s="12">
        <f t="shared" si="31"/>
        <v>0</v>
      </c>
      <c r="CV31" s="29">
        <f t="shared" si="23"/>
        <v>839545.19521756726</v>
      </c>
      <c r="CW31" s="9"/>
      <c r="CX31" s="9"/>
      <c r="CY31" s="9"/>
      <c r="CZ31" s="9"/>
      <c r="DA31" s="9"/>
      <c r="DB31" s="30"/>
      <c r="DC31" s="30"/>
    </row>
    <row r="32" spans="1:107" ht="15.75" customHeight="1" x14ac:dyDescent="0.3">
      <c r="A32" s="5"/>
      <c r="B32" s="464"/>
      <c r="C32" s="7" t="s">
        <v>8</v>
      </c>
      <c r="D32" s="7" t="str">
        <f t="shared" si="1"/>
        <v>AP18</v>
      </c>
      <c r="E32" s="7">
        <v>18</v>
      </c>
      <c r="F32" s="8">
        <f t="shared" si="24"/>
        <v>2771.2049173594246</v>
      </c>
      <c r="G32" s="12">
        <f t="shared" si="2"/>
        <v>3048.3254090953674</v>
      </c>
      <c r="H32" s="12">
        <f t="shared" si="3"/>
        <v>3186.8856549633379</v>
      </c>
      <c r="I32" s="12">
        <f t="shared" si="4"/>
        <v>3325.4459008313092</v>
      </c>
      <c r="J32" s="12">
        <f t="shared" si="5"/>
        <v>3464.0061466992806</v>
      </c>
      <c r="K32" s="12">
        <f t="shared" si="6"/>
        <v>3602.566392567252</v>
      </c>
      <c r="L32" s="12">
        <f t="shared" si="7"/>
        <v>4212.2314743863253</v>
      </c>
      <c r="M32" s="12">
        <f t="shared" si="8"/>
        <v>4849.6086053789932</v>
      </c>
      <c r="O32" s="8">
        <f t="shared" si="26"/>
        <v>3163.3271362866808</v>
      </c>
      <c r="P32" s="23">
        <f t="shared" si="25"/>
        <v>0.14149881752551674</v>
      </c>
      <c r="Q32" s="12">
        <f t="shared" ref="Q32:W47" si="32">$O32*Q$12</f>
        <v>3479.6598499153492</v>
      </c>
      <c r="R32" s="12">
        <f t="shared" si="32"/>
        <v>3637.8262067296828</v>
      </c>
      <c r="S32" s="12">
        <f t="shared" si="32"/>
        <v>3795.9925635440168</v>
      </c>
      <c r="T32" s="12">
        <f t="shared" si="32"/>
        <v>3954.1589203583508</v>
      </c>
      <c r="U32" s="12">
        <f t="shared" si="32"/>
        <v>4112.3252771726848</v>
      </c>
      <c r="V32" s="12">
        <f t="shared" si="32"/>
        <v>4808.2572471557551</v>
      </c>
      <c r="W32" s="12">
        <f t="shared" si="32"/>
        <v>5535.8224885016916</v>
      </c>
      <c r="Y32" s="7">
        <f>SUMIF('BD Qtde Servidores Ativos'!$D:$D,$D:$D,'BD Qtde Servidores Ativos'!E:E)</f>
        <v>79</v>
      </c>
      <c r="Z32" s="7">
        <f>SUMIF('BD Qtde Servidores Ativos'!$D:$D,$D:$D,'BD Qtde Servidores Ativos'!F:F)</f>
        <v>10</v>
      </c>
      <c r="AA32" s="7">
        <f>SUMIF('BD Qtde Servidores Ativos'!$D:$D,$D:$D,'BD Qtde Servidores Ativos'!G:G)</f>
        <v>0</v>
      </c>
      <c r="AB32" s="7">
        <f>SUMIF('BD Qtde Servidores Ativos'!$D:$D,$D:$D,'BD Qtde Servidores Ativos'!H:H)</f>
        <v>9</v>
      </c>
      <c r="AC32" s="7">
        <f>SUMIF('BD Qtde Servidores Ativos'!$D:$D,$D:$D,'BD Qtde Servidores Ativos'!I:I)</f>
        <v>9</v>
      </c>
      <c r="AD32" s="7">
        <f>SUMIF('BD Qtde Servidores Ativos'!$D:$D,$D:$D,'BD Qtde Servidores Ativos'!J:J)</f>
        <v>5</v>
      </c>
      <c r="AE32" s="7">
        <f>SUMIF('BD Qtde Servidores Ativos'!$D:$D,$D:$D,'BD Qtde Servidores Ativos'!K:K)</f>
        <v>0</v>
      </c>
      <c r="AF32" s="7">
        <f>SUMIF('BD Qtde Servidores Ativos'!$D:$D,$D:$D,'BD Qtde Servidores Ativos'!L:L)</f>
        <v>0</v>
      </c>
      <c r="AG32" s="24">
        <f t="shared" si="11"/>
        <v>112</v>
      </c>
      <c r="AH32" s="25"/>
      <c r="AI32" s="25"/>
      <c r="AJ32" s="7">
        <f>SUMIF('BD Qtde Servidores Aposentados '!$D:$D,$D:$D,'BD Qtde Servidores Aposentados '!E:E)</f>
        <v>174</v>
      </c>
      <c r="AK32" s="7">
        <f>SUMIF('BD Qtde Servidores Aposentados '!$D:$D,$D:$D,'BD Qtde Servidores Aposentados '!F:F)</f>
        <v>12</v>
      </c>
      <c r="AL32" s="7">
        <f>SUMIF('BD Qtde Servidores Aposentados '!$D:$D,$D:$D,'BD Qtde Servidores Aposentados '!G:G)</f>
        <v>60</v>
      </c>
      <c r="AM32" s="7">
        <f>SUMIF('BD Qtde Servidores Aposentados '!$D:$D,$D:$D,'BD Qtde Servidores Aposentados '!H:H)</f>
        <v>10</v>
      </c>
      <c r="AN32" s="7">
        <f>SUMIF('BD Qtde Servidores Aposentados '!$D:$D,$D:$D,'BD Qtde Servidores Aposentados '!I:I)</f>
        <v>8</v>
      </c>
      <c r="AO32" s="7">
        <f>SUMIF('BD Qtde Servidores Aposentados '!$D:$D,$D:$D,'BD Qtde Servidores Aposentados '!J:J)</f>
        <v>8</v>
      </c>
      <c r="AP32" s="7">
        <f>SUMIF('BD Qtde Servidores Aposentados '!$D:$D,$D:$D,'BD Qtde Servidores Aposentados '!K:K)</f>
        <v>0</v>
      </c>
      <c r="AQ32" s="7">
        <f>SUMIF('BD Qtde Servidores Aposentados '!$D:$D,$D:$D,'BD Qtde Servidores Aposentados '!L:L)</f>
        <v>0</v>
      </c>
      <c r="AR32" s="24">
        <f t="shared" si="12"/>
        <v>272</v>
      </c>
      <c r="AS32" s="26"/>
      <c r="AT32" s="26"/>
      <c r="AU32" s="27">
        <f t="shared" si="28"/>
        <v>218925.18847139453</v>
      </c>
      <c r="AV32" s="27">
        <f t="shared" si="28"/>
        <v>30483.254090953673</v>
      </c>
      <c r="AW32" s="27">
        <f t="shared" si="28"/>
        <v>0</v>
      </c>
      <c r="AX32" s="27">
        <f t="shared" si="28"/>
        <v>29929.013107481784</v>
      </c>
      <c r="AY32" s="27">
        <f t="shared" si="28"/>
        <v>31176.055320293526</v>
      </c>
      <c r="AZ32" s="27">
        <f t="shared" si="28"/>
        <v>18012.831962836259</v>
      </c>
      <c r="BA32" s="27">
        <f t="shared" si="28"/>
        <v>0</v>
      </c>
      <c r="BB32" s="27">
        <f t="shared" si="28"/>
        <v>0</v>
      </c>
      <c r="BC32" s="28">
        <f t="shared" si="14"/>
        <v>328526.34295295976</v>
      </c>
      <c r="BF32" s="26"/>
      <c r="BG32" s="27">
        <f t="shared" si="29"/>
        <v>482189.65562053985</v>
      </c>
      <c r="BH32" s="27">
        <f t="shared" si="29"/>
        <v>36579.90490914441</v>
      </c>
      <c r="BI32" s="27">
        <f t="shared" si="29"/>
        <v>191213.13929780028</v>
      </c>
      <c r="BJ32" s="27">
        <f t="shared" si="29"/>
        <v>33254.45900831309</v>
      </c>
      <c r="BK32" s="27">
        <f t="shared" si="29"/>
        <v>27712.049173594245</v>
      </c>
      <c r="BL32" s="27">
        <f t="shared" si="29"/>
        <v>28820.531140538016</v>
      </c>
      <c r="BM32" s="27">
        <f t="shared" si="29"/>
        <v>0</v>
      </c>
      <c r="BN32" s="27">
        <f t="shared" si="29"/>
        <v>0</v>
      </c>
      <c r="BO32" s="28">
        <f t="shared" si="16"/>
        <v>799769.73914992996</v>
      </c>
      <c r="BS32" s="12">
        <f t="shared" si="17"/>
        <v>249902.84376664777</v>
      </c>
      <c r="BT32" s="12">
        <f t="shared" si="30"/>
        <v>34796.598499153493</v>
      </c>
      <c r="BU32" s="12">
        <f t="shared" si="30"/>
        <v>0</v>
      </c>
      <c r="BV32" s="12">
        <f t="shared" si="30"/>
        <v>34163.93307189615</v>
      </c>
      <c r="BW32" s="12">
        <f t="shared" si="30"/>
        <v>35587.430283225156</v>
      </c>
      <c r="BX32" s="12">
        <f t="shared" si="30"/>
        <v>20561.626385863423</v>
      </c>
      <c r="BY32" s="12">
        <f t="shared" si="30"/>
        <v>0</v>
      </c>
      <c r="BZ32" s="12">
        <f t="shared" si="30"/>
        <v>0</v>
      </c>
      <c r="CA32" s="29">
        <f t="shared" si="19"/>
        <v>375012.43200678594</v>
      </c>
      <c r="CB32" s="9"/>
      <c r="CC32" s="95">
        <f>(Y32*'Quadro Resumo'!$L$6)*($O$109*10%)</f>
        <v>0</v>
      </c>
      <c r="CD32" s="12">
        <f>(Z32*'Quadro Resumo'!$L$6)*($O$109*15%)</f>
        <v>0</v>
      </c>
      <c r="CE32" s="12">
        <f>(AA32*'Quadro Resumo'!$L$6)*($O$109*10%)</f>
        <v>0</v>
      </c>
      <c r="CF32" s="12">
        <f>(AB32*'Quadro Resumo'!$L$6)*($O$109*5%)</f>
        <v>0</v>
      </c>
      <c r="CG32" s="12">
        <f>(AC32*'Quadro Resumo'!$L$6)*($O$109*5%)</f>
        <v>0</v>
      </c>
      <c r="CH32" s="12">
        <f>(AD32*'Quadro Resumo'!$L$6)*(O32*22%)</f>
        <v>0</v>
      </c>
      <c r="CI32" s="12">
        <f>(AE32*'Quadro Resumo'!$L$6)*(O32*23%)</f>
        <v>0</v>
      </c>
      <c r="CJ32" s="12">
        <v>0</v>
      </c>
      <c r="CK32" s="29">
        <f t="shared" si="20"/>
        <v>0</v>
      </c>
      <c r="CL32" s="9"/>
      <c r="CM32" s="9"/>
      <c r="CN32" s="12">
        <f t="shared" si="21"/>
        <v>550418.92171388248</v>
      </c>
      <c r="CO32" s="12">
        <f t="shared" si="31"/>
        <v>41755.918198984189</v>
      </c>
      <c r="CP32" s="12">
        <f t="shared" si="31"/>
        <v>218269.57240378097</v>
      </c>
      <c r="CQ32" s="12">
        <f t="shared" si="31"/>
        <v>37959.925635440166</v>
      </c>
      <c r="CR32" s="12">
        <f t="shared" si="31"/>
        <v>31633.271362866806</v>
      </c>
      <c r="CS32" s="12">
        <f t="shared" si="31"/>
        <v>32898.602217381478</v>
      </c>
      <c r="CT32" s="12">
        <f t="shared" si="31"/>
        <v>0</v>
      </c>
      <c r="CU32" s="12">
        <f t="shared" si="31"/>
        <v>0</v>
      </c>
      <c r="CV32" s="29">
        <f t="shared" si="23"/>
        <v>912936.21153233619</v>
      </c>
      <c r="CW32" s="9"/>
      <c r="CX32" s="9"/>
      <c r="CY32" s="9"/>
      <c r="CZ32" s="9"/>
      <c r="DA32" s="9"/>
      <c r="DB32" s="30"/>
      <c r="DC32" s="30"/>
    </row>
    <row r="33" spans="1:107" ht="15.75" customHeight="1" x14ac:dyDescent="0.3">
      <c r="A33" s="5"/>
      <c r="B33" s="465"/>
      <c r="C33" s="7" t="s">
        <v>8</v>
      </c>
      <c r="D33" s="7" t="str">
        <f t="shared" si="1"/>
        <v>AP19</v>
      </c>
      <c r="E33" s="7">
        <v>19</v>
      </c>
      <c r="F33" s="8">
        <f t="shared" si="24"/>
        <v>2879.2819091364418</v>
      </c>
      <c r="G33" s="12">
        <f t="shared" si="2"/>
        <v>3167.2101000500861</v>
      </c>
      <c r="H33" s="12">
        <f t="shared" si="3"/>
        <v>3311.1741955069078</v>
      </c>
      <c r="I33" s="12">
        <f t="shared" si="4"/>
        <v>3455.13829096373</v>
      </c>
      <c r="J33" s="12">
        <f t="shared" si="5"/>
        <v>3599.1023864205522</v>
      </c>
      <c r="K33" s="12">
        <f t="shared" si="6"/>
        <v>3743.0664818773744</v>
      </c>
      <c r="L33" s="12">
        <f t="shared" si="7"/>
        <v>4376.5085018873915</v>
      </c>
      <c r="M33" s="12">
        <f t="shared" si="8"/>
        <v>5038.7433409887726</v>
      </c>
      <c r="O33" s="8">
        <f t="shared" si="26"/>
        <v>3286.696894601861</v>
      </c>
      <c r="P33" s="23">
        <f t="shared" si="25"/>
        <v>0.14149881752551696</v>
      </c>
      <c r="Q33" s="12">
        <f t="shared" si="32"/>
        <v>3615.3665840620474</v>
      </c>
      <c r="R33" s="12">
        <f t="shared" si="32"/>
        <v>3779.7014287921397</v>
      </c>
      <c r="S33" s="12">
        <f t="shared" si="32"/>
        <v>3944.0362735222329</v>
      </c>
      <c r="T33" s="12">
        <f t="shared" si="32"/>
        <v>4108.3711182523266</v>
      </c>
      <c r="U33" s="12">
        <f t="shared" si="32"/>
        <v>4272.7059629824198</v>
      </c>
      <c r="V33" s="12">
        <f t="shared" si="32"/>
        <v>4995.7792797948287</v>
      </c>
      <c r="W33" s="12">
        <f t="shared" si="32"/>
        <v>5751.7195655532569</v>
      </c>
      <c r="Y33" s="7">
        <f>SUMIF('BD Qtde Servidores Ativos'!$D:$D,$D:$D,'BD Qtde Servidores Ativos'!E:E)</f>
        <v>529</v>
      </c>
      <c r="Z33" s="7">
        <f>SUMIF('BD Qtde Servidores Ativos'!$D:$D,$D:$D,'BD Qtde Servidores Ativos'!F:F)</f>
        <v>82</v>
      </c>
      <c r="AA33" s="7">
        <f>SUMIF('BD Qtde Servidores Ativos'!$D:$D,$D:$D,'BD Qtde Servidores Ativos'!G:G)</f>
        <v>0</v>
      </c>
      <c r="AB33" s="7">
        <f>SUMIF('BD Qtde Servidores Ativos'!$D:$D,$D:$D,'BD Qtde Servidores Ativos'!H:H)</f>
        <v>154</v>
      </c>
      <c r="AC33" s="7">
        <f>SUMIF('BD Qtde Servidores Ativos'!$D:$D,$D:$D,'BD Qtde Servidores Ativos'!I:I)</f>
        <v>168</v>
      </c>
      <c r="AD33" s="7">
        <f>SUMIF('BD Qtde Servidores Ativos'!$D:$D,$D:$D,'BD Qtde Servidores Ativos'!J:J)</f>
        <v>194</v>
      </c>
      <c r="AE33" s="7">
        <f>SUMIF('BD Qtde Servidores Ativos'!$D:$D,$D:$D,'BD Qtde Servidores Ativos'!K:K)</f>
        <v>11</v>
      </c>
      <c r="AF33" s="7">
        <f>SUMIF('BD Qtde Servidores Ativos'!$D:$D,$D:$D,'BD Qtde Servidores Ativos'!L:L)</f>
        <v>1</v>
      </c>
      <c r="AG33" s="24">
        <f t="shared" si="11"/>
        <v>1139</v>
      </c>
      <c r="AH33" s="25"/>
      <c r="AI33" s="25"/>
      <c r="AJ33" s="7">
        <f>SUMIF('BD Qtde Servidores Aposentados '!$D:$D,$D:$D,'BD Qtde Servidores Aposentados '!E:E)</f>
        <v>408</v>
      </c>
      <c r="AK33" s="7">
        <f>SUMIF('BD Qtde Servidores Aposentados '!$D:$D,$D:$D,'BD Qtde Servidores Aposentados '!F:F)</f>
        <v>70</v>
      </c>
      <c r="AL33" s="7">
        <f>SUMIF('BD Qtde Servidores Aposentados '!$D:$D,$D:$D,'BD Qtde Servidores Aposentados '!G:G)</f>
        <v>256</v>
      </c>
      <c r="AM33" s="7">
        <f>SUMIF('BD Qtde Servidores Aposentados '!$D:$D,$D:$D,'BD Qtde Servidores Aposentados '!H:H)</f>
        <v>71</v>
      </c>
      <c r="AN33" s="7">
        <f>SUMIF('BD Qtde Servidores Aposentados '!$D:$D,$D:$D,'BD Qtde Servidores Aposentados '!I:I)</f>
        <v>44</v>
      </c>
      <c r="AO33" s="7">
        <f>SUMIF('BD Qtde Servidores Aposentados '!$D:$D,$D:$D,'BD Qtde Servidores Aposentados '!J:J)</f>
        <v>68</v>
      </c>
      <c r="AP33" s="7">
        <f>SUMIF('BD Qtde Servidores Aposentados '!$D:$D,$D:$D,'BD Qtde Servidores Aposentados '!K:K)</f>
        <v>0</v>
      </c>
      <c r="AQ33" s="7">
        <f>SUMIF('BD Qtde Servidores Aposentados '!$D:$D,$D:$D,'BD Qtde Servidores Aposentados '!L:L)</f>
        <v>0</v>
      </c>
      <c r="AR33" s="24">
        <f t="shared" si="12"/>
        <v>917</v>
      </c>
      <c r="AS33" s="26"/>
      <c r="AT33" s="26"/>
      <c r="AU33" s="27">
        <f t="shared" si="28"/>
        <v>1523140.1299331777</v>
      </c>
      <c r="AV33" s="27">
        <f t="shared" si="28"/>
        <v>259711.22820410706</v>
      </c>
      <c r="AW33" s="27">
        <f t="shared" si="28"/>
        <v>0</v>
      </c>
      <c r="AX33" s="27">
        <f t="shared" si="28"/>
        <v>532091.29680841439</v>
      </c>
      <c r="AY33" s="27">
        <f t="shared" si="28"/>
        <v>604649.20091865282</v>
      </c>
      <c r="AZ33" s="27">
        <f t="shared" si="28"/>
        <v>726154.89748421067</v>
      </c>
      <c r="BA33" s="27">
        <f t="shared" si="28"/>
        <v>48141.593520761307</v>
      </c>
      <c r="BB33" s="27">
        <f t="shared" si="28"/>
        <v>5038.7433409887726</v>
      </c>
      <c r="BC33" s="28">
        <f t="shared" si="14"/>
        <v>3698927.0902103134</v>
      </c>
      <c r="BF33" s="26"/>
      <c r="BG33" s="27">
        <f t="shared" si="29"/>
        <v>1174747.0189276682</v>
      </c>
      <c r="BH33" s="27">
        <f t="shared" si="29"/>
        <v>221704.70700350602</v>
      </c>
      <c r="BI33" s="27">
        <f t="shared" si="29"/>
        <v>847660.59404976841</v>
      </c>
      <c r="BJ33" s="27">
        <f t="shared" si="29"/>
        <v>245314.81865842483</v>
      </c>
      <c r="BK33" s="27">
        <f t="shared" si="29"/>
        <v>158360.5050025043</v>
      </c>
      <c r="BL33" s="27">
        <f t="shared" si="29"/>
        <v>254528.52076766145</v>
      </c>
      <c r="BM33" s="27">
        <f t="shared" si="29"/>
        <v>0</v>
      </c>
      <c r="BN33" s="27">
        <f t="shared" si="29"/>
        <v>0</v>
      </c>
      <c r="BO33" s="28">
        <f t="shared" si="16"/>
        <v>2902316.1644095331</v>
      </c>
      <c r="BS33" s="12">
        <f t="shared" si="17"/>
        <v>1738662.6572443845</v>
      </c>
      <c r="BT33" s="12">
        <f t="shared" si="30"/>
        <v>296460.05989308789</v>
      </c>
      <c r="BU33" s="12">
        <f t="shared" si="30"/>
        <v>0</v>
      </c>
      <c r="BV33" s="12">
        <f t="shared" si="30"/>
        <v>607381.58612242388</v>
      </c>
      <c r="BW33" s="12">
        <f t="shared" si="30"/>
        <v>690206.34786639083</v>
      </c>
      <c r="BX33" s="12">
        <f t="shared" si="30"/>
        <v>828904.95681858948</v>
      </c>
      <c r="BY33" s="12">
        <f t="shared" si="30"/>
        <v>54953.572077743112</v>
      </c>
      <c r="BZ33" s="12">
        <f t="shared" si="30"/>
        <v>5751.7195655532569</v>
      </c>
      <c r="CA33" s="29">
        <f t="shared" si="19"/>
        <v>4222320.8995881733</v>
      </c>
      <c r="CB33" s="9"/>
      <c r="CC33" s="95">
        <f>(Y33*'Quadro Resumo'!$L$6)*($O$109*10%)</f>
        <v>0</v>
      </c>
      <c r="CD33" s="12">
        <f>(Z33*'Quadro Resumo'!$L$6)*($O$109*15%)</f>
        <v>0</v>
      </c>
      <c r="CE33" s="12">
        <f>(AA33*'Quadro Resumo'!$L$6)*($O$109*10%)</f>
        <v>0</v>
      </c>
      <c r="CF33" s="12">
        <f>(AB33*'Quadro Resumo'!$L$6)*($O$109*5%)</f>
        <v>0</v>
      </c>
      <c r="CG33" s="12">
        <f>(AC33*'Quadro Resumo'!$L$6)*($O$109*5%)</f>
        <v>0</v>
      </c>
      <c r="CH33" s="12">
        <f>(AD33*'Quadro Resumo'!$L$6)*(O33*22%)</f>
        <v>0</v>
      </c>
      <c r="CI33" s="12">
        <f>(AE33*'Quadro Resumo'!$L$6)*(O33*23%)</f>
        <v>0</v>
      </c>
      <c r="CJ33" s="12">
        <v>0</v>
      </c>
      <c r="CK33" s="29">
        <f t="shared" si="20"/>
        <v>0</v>
      </c>
      <c r="CL33" s="9"/>
      <c r="CM33" s="9"/>
      <c r="CN33" s="12">
        <f t="shared" si="21"/>
        <v>1340972.3329975593</v>
      </c>
      <c r="CO33" s="12">
        <f t="shared" si="31"/>
        <v>253075.66088434332</v>
      </c>
      <c r="CP33" s="12">
        <f t="shared" si="31"/>
        <v>967603.56577078777</v>
      </c>
      <c r="CQ33" s="12">
        <f t="shared" si="31"/>
        <v>280026.57542007853</v>
      </c>
      <c r="CR33" s="12">
        <f t="shared" si="31"/>
        <v>180768.32920310236</v>
      </c>
      <c r="CS33" s="12">
        <f t="shared" si="31"/>
        <v>290544.00548280455</v>
      </c>
      <c r="CT33" s="12">
        <f t="shared" si="31"/>
        <v>0</v>
      </c>
      <c r="CU33" s="12">
        <f t="shared" si="31"/>
        <v>0</v>
      </c>
      <c r="CV33" s="29">
        <f t="shared" si="23"/>
        <v>3312990.4697586754</v>
      </c>
      <c r="CW33" s="9"/>
      <c r="CX33" s="9"/>
      <c r="CY33" s="9"/>
      <c r="CZ33" s="9"/>
      <c r="DA33" s="9"/>
      <c r="DB33" s="30"/>
      <c r="DC33" s="30"/>
    </row>
    <row r="34" spans="1:107" ht="15.75" customHeight="1" x14ac:dyDescent="0.3">
      <c r="B34" s="463" t="s">
        <v>13</v>
      </c>
      <c r="C34" s="7" t="s">
        <v>13</v>
      </c>
      <c r="D34" s="7" t="str">
        <f t="shared" ref="D34:D52" si="33">CONCATENATE("BP",E34)</f>
        <v>BP1</v>
      </c>
      <c r="E34" s="7">
        <v>1</v>
      </c>
      <c r="F34" s="8">
        <v>1750.99</v>
      </c>
      <c r="G34" s="12">
        <f t="shared" si="2"/>
        <v>1926.0890000000002</v>
      </c>
      <c r="H34" s="12">
        <f t="shared" si="3"/>
        <v>2013.6384999999998</v>
      </c>
      <c r="I34" s="12">
        <f t="shared" si="4"/>
        <v>2101.1880000000001</v>
      </c>
      <c r="J34" s="12">
        <f t="shared" si="5"/>
        <v>2188.7375000000002</v>
      </c>
      <c r="K34" s="12">
        <f t="shared" si="6"/>
        <v>2276.2870000000003</v>
      </c>
      <c r="L34" s="12">
        <f t="shared" si="7"/>
        <v>2661.5048000000002</v>
      </c>
      <c r="M34" s="12">
        <f t="shared" si="8"/>
        <v>3064.2325000000001</v>
      </c>
      <c r="O34" s="211">
        <f>IF('Quadro Resumo'!E42="Nenhum",F34,$O$91*E4)</f>
        <v>1886.5648799999999</v>
      </c>
      <c r="P34" s="209">
        <f t="shared" si="25"/>
        <v>7.7427558124261164E-2</v>
      </c>
      <c r="Q34" s="12">
        <f t="shared" si="32"/>
        <v>2075.221368</v>
      </c>
      <c r="R34" s="12">
        <f t="shared" si="32"/>
        <v>2169.5496119999998</v>
      </c>
      <c r="S34" s="12">
        <f t="shared" si="32"/>
        <v>2263.8778559999996</v>
      </c>
      <c r="T34" s="12">
        <f t="shared" si="32"/>
        <v>2358.2060999999999</v>
      </c>
      <c r="U34" s="12">
        <f t="shared" si="32"/>
        <v>2452.5343440000001</v>
      </c>
      <c r="V34" s="12">
        <f t="shared" si="32"/>
        <v>2867.5786175999997</v>
      </c>
      <c r="W34" s="12">
        <f t="shared" si="32"/>
        <v>3301.4885399999998</v>
      </c>
      <c r="Y34" s="7">
        <f>SUMIF('BD Qtde Servidores Ativos'!$D:$D,$D:$D,'BD Qtde Servidores Ativos'!E:E)</f>
        <v>0</v>
      </c>
      <c r="Z34" s="7">
        <f>SUMIF('BD Qtde Servidores Ativos'!$D:$D,$D:$D,'BD Qtde Servidores Ativos'!F:F)</f>
        <v>0</v>
      </c>
      <c r="AA34" s="7">
        <f>SUMIF('BD Qtde Servidores Ativos'!$D:$D,$D:$D,'BD Qtde Servidores Ativos'!G:G)</f>
        <v>0</v>
      </c>
      <c r="AB34" s="7">
        <f>SUMIF('BD Qtde Servidores Ativos'!$D:$D,$D:$D,'BD Qtde Servidores Ativos'!H:H)</f>
        <v>0</v>
      </c>
      <c r="AC34" s="7">
        <f>SUMIF('BD Qtde Servidores Ativos'!$D:$D,$D:$D,'BD Qtde Servidores Ativos'!I:I)</f>
        <v>0</v>
      </c>
      <c r="AD34" s="7">
        <f>SUMIF('BD Qtde Servidores Ativos'!$D:$D,$D:$D,'BD Qtde Servidores Ativos'!J:J)</f>
        <v>0</v>
      </c>
      <c r="AE34" s="7">
        <f>SUMIF('BD Qtde Servidores Ativos'!$D:$D,$D:$D,'BD Qtde Servidores Ativos'!K:K)</f>
        <v>0</v>
      </c>
      <c r="AF34" s="7">
        <f>SUMIF('BD Qtde Servidores Ativos'!$D:$D,$D:$D,'BD Qtde Servidores Ativos'!L:L)</f>
        <v>0</v>
      </c>
      <c r="AG34" s="24">
        <f t="shared" si="11"/>
        <v>0</v>
      </c>
      <c r="AH34" s="25"/>
      <c r="AI34" s="25"/>
      <c r="AJ34" s="7">
        <f>SUMIF('BD Qtde Servidores Aposentados '!$D:$D,$D:$D,'BD Qtde Servidores Aposentados '!E:E)</f>
        <v>9</v>
      </c>
      <c r="AK34" s="7">
        <f>SUMIF('BD Qtde Servidores Aposentados '!$D:$D,$D:$D,'BD Qtde Servidores Aposentados '!F:F)</f>
        <v>0</v>
      </c>
      <c r="AL34" s="7">
        <f>SUMIF('BD Qtde Servidores Aposentados '!$D:$D,$D:$D,'BD Qtde Servidores Aposentados '!G:G)</f>
        <v>0</v>
      </c>
      <c r="AM34" s="7">
        <f>SUMIF('BD Qtde Servidores Aposentados '!$D:$D,$D:$D,'BD Qtde Servidores Aposentados '!H:H)</f>
        <v>0</v>
      </c>
      <c r="AN34" s="7">
        <f>SUMIF('BD Qtde Servidores Aposentados '!$D:$D,$D:$D,'BD Qtde Servidores Aposentados '!I:I)</f>
        <v>0</v>
      </c>
      <c r="AO34" s="7">
        <f>SUMIF('BD Qtde Servidores Aposentados '!$D:$D,$D:$D,'BD Qtde Servidores Aposentados '!J:J)</f>
        <v>0</v>
      </c>
      <c r="AP34" s="7">
        <f>SUMIF('BD Qtde Servidores Aposentados '!$D:$D,$D:$D,'BD Qtde Servidores Aposentados '!K:K)</f>
        <v>0</v>
      </c>
      <c r="AQ34" s="7">
        <f>SUMIF('BD Qtde Servidores Aposentados '!$D:$D,$D:$D,'BD Qtde Servidores Aposentados '!L:L)</f>
        <v>0</v>
      </c>
      <c r="AR34" s="24">
        <f t="shared" si="12"/>
        <v>9</v>
      </c>
      <c r="AS34" s="26"/>
      <c r="AT34" s="26"/>
      <c r="AU34" s="27">
        <f t="shared" si="28"/>
        <v>0</v>
      </c>
      <c r="AV34" s="27">
        <f t="shared" si="28"/>
        <v>0</v>
      </c>
      <c r="AW34" s="27">
        <f t="shared" si="28"/>
        <v>0</v>
      </c>
      <c r="AX34" s="27">
        <f t="shared" si="28"/>
        <v>0</v>
      </c>
      <c r="AY34" s="27">
        <f t="shared" si="28"/>
        <v>0</v>
      </c>
      <c r="AZ34" s="27">
        <f t="shared" si="28"/>
        <v>0</v>
      </c>
      <c r="BA34" s="27">
        <f t="shared" si="28"/>
        <v>0</v>
      </c>
      <c r="BB34" s="27">
        <f t="shared" si="28"/>
        <v>0</v>
      </c>
      <c r="BC34" s="28">
        <f t="shared" si="14"/>
        <v>0</v>
      </c>
      <c r="BF34" s="26"/>
      <c r="BG34" s="27">
        <f t="shared" si="29"/>
        <v>15758.91</v>
      </c>
      <c r="BH34" s="27">
        <f t="shared" si="29"/>
        <v>0</v>
      </c>
      <c r="BI34" s="27">
        <f t="shared" si="29"/>
        <v>0</v>
      </c>
      <c r="BJ34" s="27">
        <f t="shared" si="29"/>
        <v>0</v>
      </c>
      <c r="BK34" s="27">
        <f t="shared" si="29"/>
        <v>0</v>
      </c>
      <c r="BL34" s="27">
        <f t="shared" si="29"/>
        <v>0</v>
      </c>
      <c r="BM34" s="27">
        <f t="shared" si="29"/>
        <v>0</v>
      </c>
      <c r="BN34" s="27">
        <f t="shared" si="29"/>
        <v>0</v>
      </c>
      <c r="BO34" s="28">
        <f t="shared" si="16"/>
        <v>15758.91</v>
      </c>
      <c r="BS34" s="12">
        <f t="shared" si="17"/>
        <v>0</v>
      </c>
      <c r="BT34" s="12">
        <f t="shared" si="30"/>
        <v>0</v>
      </c>
      <c r="BU34" s="12">
        <f t="shared" si="30"/>
        <v>0</v>
      </c>
      <c r="BV34" s="12">
        <f t="shared" si="30"/>
        <v>0</v>
      </c>
      <c r="BW34" s="12">
        <f t="shared" si="30"/>
        <v>0</v>
      </c>
      <c r="BX34" s="12">
        <f t="shared" si="30"/>
        <v>0</v>
      </c>
      <c r="BY34" s="12">
        <f t="shared" si="30"/>
        <v>0</v>
      </c>
      <c r="BZ34" s="12">
        <f t="shared" si="30"/>
        <v>0</v>
      </c>
      <c r="CA34" s="29">
        <f t="shared" si="19"/>
        <v>0</v>
      </c>
      <c r="CB34" s="9"/>
      <c r="CC34" s="95">
        <f>(Y34*'Quadro Resumo'!$L$6)*($O$109*10%)</f>
        <v>0</v>
      </c>
      <c r="CD34" s="12">
        <f>(Z34*'Quadro Resumo'!$L$6)*($O$109*15%)</f>
        <v>0</v>
      </c>
      <c r="CE34" s="12">
        <f>(AA34*'Quadro Resumo'!$L$6)*($O$109*10%)</f>
        <v>0</v>
      </c>
      <c r="CF34" s="12">
        <f>(AB34*'Quadro Resumo'!$L$6)*($O$109*5%)</f>
        <v>0</v>
      </c>
      <c r="CG34" s="12">
        <f>(AC34*'Quadro Resumo'!$L$6)*($O$109*5%)</f>
        <v>0</v>
      </c>
      <c r="CH34" s="12">
        <f>(AD34*'Quadro Resumo'!$L$6)*(O34*22%)</f>
        <v>0</v>
      </c>
      <c r="CI34" s="12">
        <f>(AE34*'Quadro Resumo'!$L$6)*(O34*23%)</f>
        <v>0</v>
      </c>
      <c r="CJ34" s="12">
        <v>0</v>
      </c>
      <c r="CK34" s="29">
        <f t="shared" si="20"/>
        <v>0</v>
      </c>
      <c r="CL34" s="9"/>
      <c r="CM34" s="9"/>
      <c r="CN34" s="12">
        <f t="shared" si="21"/>
        <v>16979.083919999997</v>
      </c>
      <c r="CO34" s="12">
        <f t="shared" si="31"/>
        <v>0</v>
      </c>
      <c r="CP34" s="12">
        <f t="shared" si="31"/>
        <v>0</v>
      </c>
      <c r="CQ34" s="12">
        <f t="shared" si="31"/>
        <v>0</v>
      </c>
      <c r="CR34" s="12">
        <f t="shared" si="31"/>
        <v>0</v>
      </c>
      <c r="CS34" s="12">
        <f t="shared" si="31"/>
        <v>0</v>
      </c>
      <c r="CT34" s="12">
        <f t="shared" si="31"/>
        <v>0</v>
      </c>
      <c r="CU34" s="12">
        <f t="shared" si="31"/>
        <v>0</v>
      </c>
      <c r="CV34" s="29">
        <f t="shared" si="23"/>
        <v>16979.083919999997</v>
      </c>
      <c r="CW34" s="9"/>
      <c r="CX34" s="9"/>
      <c r="CY34" s="9"/>
      <c r="CZ34" s="9"/>
      <c r="DA34" s="9"/>
      <c r="DB34" s="30"/>
      <c r="DC34" s="30"/>
    </row>
    <row r="35" spans="1:107" ht="15.75" customHeight="1" x14ac:dyDescent="0.3">
      <c r="B35" s="464"/>
      <c r="C35" s="7" t="s">
        <v>13</v>
      </c>
      <c r="D35" s="7" t="str">
        <f t="shared" si="33"/>
        <v>BP2</v>
      </c>
      <c r="E35" s="7">
        <v>2</v>
      </c>
      <c r="F35" s="8">
        <f t="shared" ref="F35:F52" si="34">F34*1.039</f>
        <v>1819.2786099999998</v>
      </c>
      <c r="G35" s="12">
        <f t="shared" si="2"/>
        <v>2001.206471</v>
      </c>
      <c r="H35" s="12">
        <f t="shared" si="3"/>
        <v>2092.1704014999996</v>
      </c>
      <c r="I35" s="12">
        <f t="shared" si="4"/>
        <v>2183.1343319999996</v>
      </c>
      <c r="J35" s="12">
        <f t="shared" si="5"/>
        <v>2274.0982624999997</v>
      </c>
      <c r="K35" s="12">
        <f t="shared" si="6"/>
        <v>2365.0621929999998</v>
      </c>
      <c r="L35" s="12">
        <f t="shared" si="7"/>
        <v>2765.3034871999998</v>
      </c>
      <c r="M35" s="12">
        <f t="shared" si="8"/>
        <v>3183.7375674999998</v>
      </c>
      <c r="O35" s="8">
        <f>O34*$C$7</f>
        <v>1960.1409103199996</v>
      </c>
      <c r="P35" s="23">
        <f t="shared" si="25"/>
        <v>7.7427558124260942E-2</v>
      </c>
      <c r="Q35" s="12">
        <f t="shared" si="32"/>
        <v>2156.155001352</v>
      </c>
      <c r="R35" s="12">
        <f t="shared" si="32"/>
        <v>2254.1620468679994</v>
      </c>
      <c r="S35" s="12">
        <f t="shared" si="32"/>
        <v>2352.1690923839997</v>
      </c>
      <c r="T35" s="12">
        <f t="shared" si="32"/>
        <v>2450.1761378999995</v>
      </c>
      <c r="U35" s="12">
        <f t="shared" si="32"/>
        <v>2548.1831834159998</v>
      </c>
      <c r="V35" s="12">
        <f t="shared" si="32"/>
        <v>2979.4141836863996</v>
      </c>
      <c r="W35" s="12">
        <f t="shared" si="32"/>
        <v>3430.2465930599992</v>
      </c>
      <c r="Y35" s="7">
        <f>SUMIF('BD Qtde Servidores Ativos'!$D:$D,$D:$D,'BD Qtde Servidores Ativos'!E:E)</f>
        <v>2</v>
      </c>
      <c r="Z35" s="7">
        <f>SUMIF('BD Qtde Servidores Ativos'!$D:$D,$D:$D,'BD Qtde Servidores Ativos'!F:F)</f>
        <v>0</v>
      </c>
      <c r="AA35" s="7">
        <f>SUMIF('BD Qtde Servidores Ativos'!$D:$D,$D:$D,'BD Qtde Servidores Ativos'!G:G)</f>
        <v>0</v>
      </c>
      <c r="AB35" s="7">
        <f>SUMIF('BD Qtde Servidores Ativos'!$D:$D,$D:$D,'BD Qtde Servidores Ativos'!H:H)</f>
        <v>0</v>
      </c>
      <c r="AC35" s="7">
        <f>SUMIF('BD Qtde Servidores Ativos'!$D:$D,$D:$D,'BD Qtde Servidores Ativos'!I:I)</f>
        <v>0</v>
      </c>
      <c r="AD35" s="7">
        <f>SUMIF('BD Qtde Servidores Ativos'!$D:$D,$D:$D,'BD Qtde Servidores Ativos'!J:J)</f>
        <v>0</v>
      </c>
      <c r="AE35" s="7">
        <f>SUMIF('BD Qtde Servidores Ativos'!$D:$D,$D:$D,'BD Qtde Servidores Ativos'!K:K)</f>
        <v>0</v>
      </c>
      <c r="AF35" s="7">
        <f>SUMIF('BD Qtde Servidores Ativos'!$D:$D,$D:$D,'BD Qtde Servidores Ativos'!L:L)</f>
        <v>0</v>
      </c>
      <c r="AG35" s="24">
        <f t="shared" si="11"/>
        <v>2</v>
      </c>
      <c r="AH35" s="25"/>
      <c r="AI35" s="25"/>
      <c r="AJ35" s="7">
        <f>SUMIF('BD Qtde Servidores Aposentados '!$D:$D,$D:$D,'BD Qtde Servidores Aposentados '!E:E)</f>
        <v>16</v>
      </c>
      <c r="AK35" s="7">
        <f>SUMIF('BD Qtde Servidores Aposentados '!$D:$D,$D:$D,'BD Qtde Servidores Aposentados '!F:F)</f>
        <v>1</v>
      </c>
      <c r="AL35" s="7">
        <f>SUMIF('BD Qtde Servidores Aposentados '!$D:$D,$D:$D,'BD Qtde Servidores Aposentados '!G:G)</f>
        <v>0</v>
      </c>
      <c r="AM35" s="7">
        <f>SUMIF('BD Qtde Servidores Aposentados '!$D:$D,$D:$D,'BD Qtde Servidores Aposentados '!H:H)</f>
        <v>0</v>
      </c>
      <c r="AN35" s="7">
        <f>SUMIF('BD Qtde Servidores Aposentados '!$D:$D,$D:$D,'BD Qtde Servidores Aposentados '!I:I)</f>
        <v>0</v>
      </c>
      <c r="AO35" s="7">
        <f>SUMIF('BD Qtde Servidores Aposentados '!$D:$D,$D:$D,'BD Qtde Servidores Aposentados '!J:J)</f>
        <v>0</v>
      </c>
      <c r="AP35" s="7">
        <f>SUMIF('BD Qtde Servidores Aposentados '!$D:$D,$D:$D,'BD Qtde Servidores Aposentados '!K:K)</f>
        <v>0</v>
      </c>
      <c r="AQ35" s="7">
        <f>SUMIF('BD Qtde Servidores Aposentados '!$D:$D,$D:$D,'BD Qtde Servidores Aposentados '!L:L)</f>
        <v>0</v>
      </c>
      <c r="AR35" s="24">
        <f t="shared" si="12"/>
        <v>17</v>
      </c>
      <c r="AS35" s="26"/>
      <c r="AT35" s="26"/>
      <c r="AU35" s="27">
        <f t="shared" si="28"/>
        <v>3638.5572199999997</v>
      </c>
      <c r="AV35" s="27">
        <f t="shared" si="28"/>
        <v>0</v>
      </c>
      <c r="AW35" s="27">
        <f t="shared" si="28"/>
        <v>0</v>
      </c>
      <c r="AX35" s="27">
        <f t="shared" si="28"/>
        <v>0</v>
      </c>
      <c r="AY35" s="27">
        <f t="shared" si="28"/>
        <v>0</v>
      </c>
      <c r="AZ35" s="27">
        <f t="shared" si="28"/>
        <v>0</v>
      </c>
      <c r="BA35" s="27">
        <f t="shared" si="28"/>
        <v>0</v>
      </c>
      <c r="BB35" s="27">
        <f t="shared" si="28"/>
        <v>0</v>
      </c>
      <c r="BC35" s="28">
        <f t="shared" si="14"/>
        <v>3638.5572199999997</v>
      </c>
      <c r="BF35" s="26"/>
      <c r="BG35" s="27">
        <f t="shared" si="29"/>
        <v>29108.457759999998</v>
      </c>
      <c r="BH35" s="27">
        <f t="shared" si="29"/>
        <v>2001.206471</v>
      </c>
      <c r="BI35" s="27">
        <f t="shared" si="29"/>
        <v>0</v>
      </c>
      <c r="BJ35" s="27">
        <f t="shared" si="29"/>
        <v>0</v>
      </c>
      <c r="BK35" s="27">
        <f t="shared" si="29"/>
        <v>0</v>
      </c>
      <c r="BL35" s="27">
        <f t="shared" si="29"/>
        <v>0</v>
      </c>
      <c r="BM35" s="27">
        <f t="shared" si="29"/>
        <v>0</v>
      </c>
      <c r="BN35" s="27">
        <f t="shared" si="29"/>
        <v>0</v>
      </c>
      <c r="BO35" s="28">
        <f t="shared" si="16"/>
        <v>31109.664230999999</v>
      </c>
      <c r="BS35" s="12">
        <f t="shared" si="17"/>
        <v>3920.2818206399993</v>
      </c>
      <c r="BT35" s="12">
        <f t="shared" si="30"/>
        <v>0</v>
      </c>
      <c r="BU35" s="12">
        <f t="shared" si="30"/>
        <v>0</v>
      </c>
      <c r="BV35" s="12">
        <f t="shared" si="30"/>
        <v>0</v>
      </c>
      <c r="BW35" s="12">
        <f t="shared" si="30"/>
        <v>0</v>
      </c>
      <c r="BX35" s="12">
        <f t="shared" si="30"/>
        <v>0</v>
      </c>
      <c r="BY35" s="12">
        <f t="shared" si="30"/>
        <v>0</v>
      </c>
      <c r="BZ35" s="12">
        <f t="shared" si="30"/>
        <v>0</v>
      </c>
      <c r="CA35" s="29">
        <f t="shared" si="19"/>
        <v>3920.2818206399993</v>
      </c>
      <c r="CB35" s="9"/>
      <c r="CC35" s="95">
        <f>(Y35*'Quadro Resumo'!$L$6)*($O$109*10%)</f>
        <v>0</v>
      </c>
      <c r="CD35" s="12">
        <f>(Z35*'Quadro Resumo'!$L$6)*($O$109*15%)</f>
        <v>0</v>
      </c>
      <c r="CE35" s="12">
        <f>(AA35*'Quadro Resumo'!$L$6)*($O$109*10%)</f>
        <v>0</v>
      </c>
      <c r="CF35" s="12">
        <f>(AB35*'Quadro Resumo'!$L$6)*($O$109*5%)</f>
        <v>0</v>
      </c>
      <c r="CG35" s="12">
        <f>(AC35*'Quadro Resumo'!$L$6)*($O$109*5%)</f>
        <v>0</v>
      </c>
      <c r="CH35" s="12">
        <f>(AD35*'Quadro Resumo'!$L$6)*(O35*22%)</f>
        <v>0</v>
      </c>
      <c r="CI35" s="12">
        <f>(AE35*'Quadro Resumo'!$L$6)*(O35*23%)</f>
        <v>0</v>
      </c>
      <c r="CJ35" s="12">
        <v>0</v>
      </c>
      <c r="CK35" s="29">
        <f t="shared" si="20"/>
        <v>0</v>
      </c>
      <c r="CL35" s="9"/>
      <c r="CM35" s="9"/>
      <c r="CN35" s="12">
        <f t="shared" si="21"/>
        <v>31362.254565119994</v>
      </c>
      <c r="CO35" s="12">
        <f t="shared" si="31"/>
        <v>2156.155001352</v>
      </c>
      <c r="CP35" s="12">
        <f t="shared" si="31"/>
        <v>0</v>
      </c>
      <c r="CQ35" s="12">
        <f t="shared" si="31"/>
        <v>0</v>
      </c>
      <c r="CR35" s="12">
        <f t="shared" si="31"/>
        <v>0</v>
      </c>
      <c r="CS35" s="12">
        <f t="shared" si="31"/>
        <v>0</v>
      </c>
      <c r="CT35" s="12">
        <f t="shared" si="31"/>
        <v>0</v>
      </c>
      <c r="CU35" s="12">
        <f t="shared" si="31"/>
        <v>0</v>
      </c>
      <c r="CV35" s="29">
        <f t="shared" si="23"/>
        <v>33518.409566471993</v>
      </c>
      <c r="CW35" s="9"/>
      <c r="CX35" s="9"/>
      <c r="CY35" s="9"/>
      <c r="CZ35" s="9"/>
      <c r="DA35" s="9"/>
      <c r="DB35" s="30"/>
      <c r="DC35" s="30"/>
    </row>
    <row r="36" spans="1:107" ht="15.75" customHeight="1" x14ac:dyDescent="0.3">
      <c r="B36" s="464"/>
      <c r="C36" s="7" t="s">
        <v>13</v>
      </c>
      <c r="D36" s="7" t="str">
        <f t="shared" si="33"/>
        <v>BP3</v>
      </c>
      <c r="E36" s="7">
        <v>3</v>
      </c>
      <c r="F36" s="8">
        <f t="shared" si="34"/>
        <v>1890.2304757899997</v>
      </c>
      <c r="G36" s="12">
        <f t="shared" si="2"/>
        <v>2079.2535233689996</v>
      </c>
      <c r="H36" s="12">
        <f t="shared" si="3"/>
        <v>2173.7650471584993</v>
      </c>
      <c r="I36" s="12">
        <f t="shared" si="4"/>
        <v>2268.2765709479995</v>
      </c>
      <c r="J36" s="12">
        <f t="shared" si="5"/>
        <v>2362.7880947374997</v>
      </c>
      <c r="K36" s="12">
        <f t="shared" si="6"/>
        <v>2457.2996185269994</v>
      </c>
      <c r="L36" s="12">
        <f t="shared" si="7"/>
        <v>2873.1503232007994</v>
      </c>
      <c r="M36" s="12">
        <f t="shared" si="8"/>
        <v>3307.9033326324993</v>
      </c>
      <c r="O36" s="8">
        <f t="shared" ref="O36:O52" si="35">O35*$C$7</f>
        <v>2036.5864058224795</v>
      </c>
      <c r="P36" s="23">
        <f t="shared" si="25"/>
        <v>7.7427558124260942E-2</v>
      </c>
      <c r="Q36" s="12">
        <f t="shared" si="32"/>
        <v>2240.2450464047274</v>
      </c>
      <c r="R36" s="12">
        <f t="shared" si="32"/>
        <v>2342.074366695851</v>
      </c>
      <c r="S36" s="12">
        <f t="shared" si="32"/>
        <v>2443.9036869869751</v>
      </c>
      <c r="T36" s="12">
        <f t="shared" si="32"/>
        <v>2545.7330072780992</v>
      </c>
      <c r="U36" s="12">
        <f t="shared" si="32"/>
        <v>2647.5623275692233</v>
      </c>
      <c r="V36" s="12">
        <f t="shared" si="32"/>
        <v>3095.6113368501688</v>
      </c>
      <c r="W36" s="12">
        <f t="shared" si="32"/>
        <v>3564.0262101893391</v>
      </c>
      <c r="Y36" s="7">
        <f>SUMIF('BD Qtde Servidores Ativos'!$D:$D,$D:$D,'BD Qtde Servidores Ativos'!E:E)</f>
        <v>0</v>
      </c>
      <c r="Z36" s="7">
        <f>SUMIF('BD Qtde Servidores Ativos'!$D:$D,$D:$D,'BD Qtde Servidores Ativos'!F:F)</f>
        <v>0</v>
      </c>
      <c r="AA36" s="7">
        <f>SUMIF('BD Qtde Servidores Ativos'!$D:$D,$D:$D,'BD Qtde Servidores Ativos'!G:G)</f>
        <v>0</v>
      </c>
      <c r="AB36" s="7">
        <f>SUMIF('BD Qtde Servidores Ativos'!$D:$D,$D:$D,'BD Qtde Servidores Ativos'!H:H)</f>
        <v>0</v>
      </c>
      <c r="AC36" s="7">
        <f>SUMIF('BD Qtde Servidores Ativos'!$D:$D,$D:$D,'BD Qtde Servidores Ativos'!I:I)</f>
        <v>0</v>
      </c>
      <c r="AD36" s="7">
        <f>SUMIF('BD Qtde Servidores Ativos'!$D:$D,$D:$D,'BD Qtde Servidores Ativos'!J:J)</f>
        <v>0</v>
      </c>
      <c r="AE36" s="7">
        <f>SUMIF('BD Qtde Servidores Ativos'!$D:$D,$D:$D,'BD Qtde Servidores Ativos'!K:K)</f>
        <v>0</v>
      </c>
      <c r="AF36" s="7">
        <f>SUMIF('BD Qtde Servidores Ativos'!$D:$D,$D:$D,'BD Qtde Servidores Ativos'!L:L)</f>
        <v>0</v>
      </c>
      <c r="AG36" s="24">
        <f t="shared" si="11"/>
        <v>0</v>
      </c>
      <c r="AH36" s="25"/>
      <c r="AI36" s="25"/>
      <c r="AJ36" s="7">
        <f>SUMIF('BD Qtde Servidores Aposentados '!$D:$D,$D:$D,'BD Qtde Servidores Aposentados '!E:E)</f>
        <v>36</v>
      </c>
      <c r="AK36" s="7">
        <f>SUMIF('BD Qtde Servidores Aposentados '!$D:$D,$D:$D,'BD Qtde Servidores Aposentados '!F:F)</f>
        <v>1</v>
      </c>
      <c r="AL36" s="7">
        <f>SUMIF('BD Qtde Servidores Aposentados '!$D:$D,$D:$D,'BD Qtde Servidores Aposentados '!G:G)</f>
        <v>0</v>
      </c>
      <c r="AM36" s="7">
        <f>SUMIF('BD Qtde Servidores Aposentados '!$D:$D,$D:$D,'BD Qtde Servidores Aposentados '!H:H)</f>
        <v>1</v>
      </c>
      <c r="AN36" s="7">
        <f>SUMIF('BD Qtde Servidores Aposentados '!$D:$D,$D:$D,'BD Qtde Servidores Aposentados '!I:I)</f>
        <v>1</v>
      </c>
      <c r="AO36" s="7">
        <f>SUMIF('BD Qtde Servidores Aposentados '!$D:$D,$D:$D,'BD Qtde Servidores Aposentados '!J:J)</f>
        <v>0</v>
      </c>
      <c r="AP36" s="7">
        <f>SUMIF('BD Qtde Servidores Aposentados '!$D:$D,$D:$D,'BD Qtde Servidores Aposentados '!K:K)</f>
        <v>0</v>
      </c>
      <c r="AQ36" s="7">
        <f>SUMIF('BD Qtde Servidores Aposentados '!$D:$D,$D:$D,'BD Qtde Servidores Aposentados '!L:L)</f>
        <v>0</v>
      </c>
      <c r="AR36" s="24">
        <f t="shared" si="12"/>
        <v>39</v>
      </c>
      <c r="AS36" s="26"/>
      <c r="AT36" s="26"/>
      <c r="AU36" s="27">
        <f t="shared" si="28"/>
        <v>0</v>
      </c>
      <c r="AV36" s="27">
        <f t="shared" si="28"/>
        <v>0</v>
      </c>
      <c r="AW36" s="27">
        <f t="shared" si="28"/>
        <v>0</v>
      </c>
      <c r="AX36" s="27">
        <f t="shared" si="28"/>
        <v>0</v>
      </c>
      <c r="AY36" s="27">
        <f t="shared" si="28"/>
        <v>0</v>
      </c>
      <c r="AZ36" s="27">
        <f t="shared" si="28"/>
        <v>0</v>
      </c>
      <c r="BA36" s="27">
        <f t="shared" si="28"/>
        <v>0</v>
      </c>
      <c r="BB36" s="27">
        <f t="shared" si="28"/>
        <v>0</v>
      </c>
      <c r="BC36" s="28">
        <f t="shared" si="14"/>
        <v>0</v>
      </c>
      <c r="BF36" s="26"/>
      <c r="BG36" s="27">
        <f t="shared" si="29"/>
        <v>68048.297128439983</v>
      </c>
      <c r="BH36" s="27">
        <f t="shared" si="29"/>
        <v>2079.2535233689996</v>
      </c>
      <c r="BI36" s="27">
        <f t="shared" si="29"/>
        <v>0</v>
      </c>
      <c r="BJ36" s="27">
        <f t="shared" si="29"/>
        <v>2268.2765709479995</v>
      </c>
      <c r="BK36" s="27">
        <f t="shared" si="29"/>
        <v>2362.7880947374997</v>
      </c>
      <c r="BL36" s="27">
        <f t="shared" si="29"/>
        <v>0</v>
      </c>
      <c r="BM36" s="27">
        <f t="shared" si="29"/>
        <v>0</v>
      </c>
      <c r="BN36" s="27">
        <f t="shared" si="29"/>
        <v>0</v>
      </c>
      <c r="BO36" s="28">
        <f t="shared" si="16"/>
        <v>74758.615317494477</v>
      </c>
      <c r="BS36" s="12">
        <f t="shared" si="17"/>
        <v>0</v>
      </c>
      <c r="BT36" s="12">
        <f t="shared" si="30"/>
        <v>0</v>
      </c>
      <c r="BU36" s="12">
        <f t="shared" si="30"/>
        <v>0</v>
      </c>
      <c r="BV36" s="12">
        <f t="shared" si="30"/>
        <v>0</v>
      </c>
      <c r="BW36" s="12">
        <f t="shared" si="30"/>
        <v>0</v>
      </c>
      <c r="BX36" s="12">
        <f t="shared" si="30"/>
        <v>0</v>
      </c>
      <c r="BY36" s="12">
        <f t="shared" si="30"/>
        <v>0</v>
      </c>
      <c r="BZ36" s="12">
        <f t="shared" si="30"/>
        <v>0</v>
      </c>
      <c r="CA36" s="29">
        <f t="shared" si="19"/>
        <v>0</v>
      </c>
      <c r="CB36" s="9"/>
      <c r="CC36" s="95">
        <f>(Y36*'Quadro Resumo'!$L$6)*($O$109*10%)</f>
        <v>0</v>
      </c>
      <c r="CD36" s="12">
        <f>(Z36*'Quadro Resumo'!$L$6)*($O$109*15%)</f>
        <v>0</v>
      </c>
      <c r="CE36" s="12">
        <f>(AA36*'Quadro Resumo'!$L$6)*($O$109*10%)</f>
        <v>0</v>
      </c>
      <c r="CF36" s="12">
        <f>(AB36*'Quadro Resumo'!$L$6)*($O$109*5%)</f>
        <v>0</v>
      </c>
      <c r="CG36" s="12">
        <f>(AC36*'Quadro Resumo'!$L$6)*($O$109*5%)</f>
        <v>0</v>
      </c>
      <c r="CH36" s="12">
        <f>(AD36*'Quadro Resumo'!$L$6)*(O36*22%)</f>
        <v>0</v>
      </c>
      <c r="CI36" s="12">
        <f>(AE36*'Quadro Resumo'!$L$6)*(O36*23%)</f>
        <v>0</v>
      </c>
      <c r="CJ36" s="12">
        <v>0</v>
      </c>
      <c r="CK36" s="29">
        <f t="shared" si="20"/>
        <v>0</v>
      </c>
      <c r="CL36" s="9"/>
      <c r="CM36" s="9"/>
      <c r="CN36" s="12">
        <f t="shared" si="21"/>
        <v>73317.110609609255</v>
      </c>
      <c r="CO36" s="12">
        <f t="shared" si="31"/>
        <v>2240.2450464047274</v>
      </c>
      <c r="CP36" s="12">
        <f t="shared" si="31"/>
        <v>0</v>
      </c>
      <c r="CQ36" s="12">
        <f t="shared" si="31"/>
        <v>2443.9036869869751</v>
      </c>
      <c r="CR36" s="12">
        <f t="shared" si="31"/>
        <v>2545.7330072780992</v>
      </c>
      <c r="CS36" s="12">
        <f t="shared" si="31"/>
        <v>0</v>
      </c>
      <c r="CT36" s="12">
        <f t="shared" si="31"/>
        <v>0</v>
      </c>
      <c r="CU36" s="12">
        <f t="shared" si="31"/>
        <v>0</v>
      </c>
      <c r="CV36" s="29">
        <f t="shared" si="23"/>
        <v>80546.992350279063</v>
      </c>
      <c r="CW36" s="9"/>
      <c r="CX36" s="9"/>
      <c r="CY36" s="9"/>
      <c r="CZ36" s="9"/>
      <c r="DA36" s="9"/>
      <c r="DB36" s="30"/>
      <c r="DC36" s="30"/>
    </row>
    <row r="37" spans="1:107" ht="15.75" customHeight="1" x14ac:dyDescent="0.3">
      <c r="B37" s="464"/>
      <c r="C37" s="7" t="s">
        <v>13</v>
      </c>
      <c r="D37" s="7" t="str">
        <f t="shared" si="33"/>
        <v>BP4</v>
      </c>
      <c r="E37" s="7">
        <v>4</v>
      </c>
      <c r="F37" s="8">
        <f t="shared" si="34"/>
        <v>1963.9494643458095</v>
      </c>
      <c r="G37" s="12">
        <f t="shared" si="2"/>
        <v>2160.3444107803907</v>
      </c>
      <c r="H37" s="12">
        <f t="shared" si="3"/>
        <v>2258.5418839976805</v>
      </c>
      <c r="I37" s="12">
        <f t="shared" si="4"/>
        <v>2356.7393572149713</v>
      </c>
      <c r="J37" s="12">
        <f t="shared" si="5"/>
        <v>2454.936830432262</v>
      </c>
      <c r="K37" s="12">
        <f t="shared" si="6"/>
        <v>2553.1343036495523</v>
      </c>
      <c r="L37" s="12">
        <f t="shared" si="7"/>
        <v>2985.2031858056303</v>
      </c>
      <c r="M37" s="12">
        <f t="shared" si="8"/>
        <v>3436.9115626051666</v>
      </c>
      <c r="O37" s="8">
        <f t="shared" si="35"/>
        <v>2116.0132756495559</v>
      </c>
      <c r="P37" s="23">
        <f t="shared" si="25"/>
        <v>7.7427558124260942E-2</v>
      </c>
      <c r="Q37" s="12">
        <f t="shared" si="32"/>
        <v>2327.6146032145116</v>
      </c>
      <c r="R37" s="12">
        <f t="shared" si="32"/>
        <v>2433.415266996989</v>
      </c>
      <c r="S37" s="12">
        <f t="shared" si="32"/>
        <v>2539.2159307794668</v>
      </c>
      <c r="T37" s="12">
        <f t="shared" si="32"/>
        <v>2645.0165945619447</v>
      </c>
      <c r="U37" s="12">
        <f t="shared" si="32"/>
        <v>2750.817258344423</v>
      </c>
      <c r="V37" s="12">
        <f t="shared" si="32"/>
        <v>3216.3401789873251</v>
      </c>
      <c r="W37" s="12">
        <f t="shared" si="32"/>
        <v>3703.0232323867231</v>
      </c>
      <c r="Y37" s="7">
        <f>SUMIF('BD Qtde Servidores Ativos'!$D:$D,$D:$D,'BD Qtde Servidores Ativos'!E:E)</f>
        <v>0</v>
      </c>
      <c r="Z37" s="7">
        <f>SUMIF('BD Qtde Servidores Ativos'!$D:$D,$D:$D,'BD Qtde Servidores Ativos'!F:F)</f>
        <v>0</v>
      </c>
      <c r="AA37" s="7">
        <f>SUMIF('BD Qtde Servidores Ativos'!$D:$D,$D:$D,'BD Qtde Servidores Ativos'!G:G)</f>
        <v>0</v>
      </c>
      <c r="AB37" s="7">
        <f>SUMIF('BD Qtde Servidores Ativos'!$D:$D,$D:$D,'BD Qtde Servidores Ativos'!H:H)</f>
        <v>0</v>
      </c>
      <c r="AC37" s="7">
        <f>SUMIF('BD Qtde Servidores Ativos'!$D:$D,$D:$D,'BD Qtde Servidores Ativos'!I:I)</f>
        <v>1</v>
      </c>
      <c r="AD37" s="7">
        <f>SUMIF('BD Qtde Servidores Ativos'!$D:$D,$D:$D,'BD Qtde Servidores Ativos'!J:J)</f>
        <v>0</v>
      </c>
      <c r="AE37" s="7">
        <f>SUMIF('BD Qtde Servidores Ativos'!$D:$D,$D:$D,'BD Qtde Servidores Ativos'!K:K)</f>
        <v>0</v>
      </c>
      <c r="AF37" s="7">
        <f>SUMIF('BD Qtde Servidores Ativos'!$D:$D,$D:$D,'BD Qtde Servidores Ativos'!L:L)</f>
        <v>0</v>
      </c>
      <c r="AG37" s="24">
        <f t="shared" si="11"/>
        <v>1</v>
      </c>
      <c r="AH37" s="25"/>
      <c r="AI37" s="25"/>
      <c r="AJ37" s="7">
        <f>SUMIF('BD Qtde Servidores Aposentados '!$D:$D,$D:$D,'BD Qtde Servidores Aposentados '!E:E)</f>
        <v>59</v>
      </c>
      <c r="AK37" s="7">
        <f>SUMIF('BD Qtde Servidores Aposentados '!$D:$D,$D:$D,'BD Qtde Servidores Aposentados '!F:F)</f>
        <v>4</v>
      </c>
      <c r="AL37" s="7">
        <f>SUMIF('BD Qtde Servidores Aposentados '!$D:$D,$D:$D,'BD Qtde Servidores Aposentados '!G:G)</f>
        <v>3</v>
      </c>
      <c r="AM37" s="7">
        <f>SUMIF('BD Qtde Servidores Aposentados '!$D:$D,$D:$D,'BD Qtde Servidores Aposentados '!H:H)</f>
        <v>3</v>
      </c>
      <c r="AN37" s="7">
        <f>SUMIF('BD Qtde Servidores Aposentados '!$D:$D,$D:$D,'BD Qtde Servidores Aposentados '!I:I)</f>
        <v>0</v>
      </c>
      <c r="AO37" s="7">
        <f>SUMIF('BD Qtde Servidores Aposentados '!$D:$D,$D:$D,'BD Qtde Servidores Aposentados '!J:J)</f>
        <v>0</v>
      </c>
      <c r="AP37" s="7">
        <f>SUMIF('BD Qtde Servidores Aposentados '!$D:$D,$D:$D,'BD Qtde Servidores Aposentados '!K:K)</f>
        <v>0</v>
      </c>
      <c r="AQ37" s="7">
        <f>SUMIF('BD Qtde Servidores Aposentados '!$D:$D,$D:$D,'BD Qtde Servidores Aposentados '!L:L)</f>
        <v>0</v>
      </c>
      <c r="AR37" s="24">
        <f t="shared" si="12"/>
        <v>69</v>
      </c>
      <c r="AS37" s="26"/>
      <c r="AT37" s="26"/>
      <c r="AU37" s="27">
        <f t="shared" si="28"/>
        <v>0</v>
      </c>
      <c r="AV37" s="27">
        <f t="shared" si="28"/>
        <v>0</v>
      </c>
      <c r="AW37" s="27">
        <f t="shared" si="28"/>
        <v>0</v>
      </c>
      <c r="AX37" s="27">
        <f t="shared" si="28"/>
        <v>0</v>
      </c>
      <c r="AY37" s="27">
        <f t="shared" si="28"/>
        <v>2454.936830432262</v>
      </c>
      <c r="AZ37" s="27">
        <f t="shared" si="28"/>
        <v>0</v>
      </c>
      <c r="BA37" s="27">
        <f t="shared" si="28"/>
        <v>0</v>
      </c>
      <c r="BB37" s="27">
        <f t="shared" si="28"/>
        <v>0</v>
      </c>
      <c r="BC37" s="28">
        <f t="shared" si="14"/>
        <v>2454.936830432262</v>
      </c>
      <c r="BF37" s="26"/>
      <c r="BG37" s="27">
        <f t="shared" si="29"/>
        <v>115873.01839640275</v>
      </c>
      <c r="BH37" s="27">
        <f t="shared" si="29"/>
        <v>8641.3776431215629</v>
      </c>
      <c r="BI37" s="27">
        <f t="shared" si="29"/>
        <v>6775.6256519930412</v>
      </c>
      <c r="BJ37" s="27">
        <f t="shared" si="29"/>
        <v>7070.2180716449138</v>
      </c>
      <c r="BK37" s="27">
        <f t="shared" si="29"/>
        <v>0</v>
      </c>
      <c r="BL37" s="27">
        <f t="shared" si="29"/>
        <v>0</v>
      </c>
      <c r="BM37" s="27">
        <f t="shared" si="29"/>
        <v>0</v>
      </c>
      <c r="BN37" s="27">
        <f t="shared" si="29"/>
        <v>0</v>
      </c>
      <c r="BO37" s="28">
        <f t="shared" si="16"/>
        <v>138360.23976316227</v>
      </c>
      <c r="BS37" s="12">
        <f t="shared" si="17"/>
        <v>0</v>
      </c>
      <c r="BT37" s="12">
        <f t="shared" si="30"/>
        <v>0</v>
      </c>
      <c r="BU37" s="12">
        <f t="shared" si="30"/>
        <v>0</v>
      </c>
      <c r="BV37" s="12">
        <f t="shared" si="30"/>
        <v>0</v>
      </c>
      <c r="BW37" s="12">
        <f t="shared" si="30"/>
        <v>2645.0165945619447</v>
      </c>
      <c r="BX37" s="12">
        <f t="shared" si="30"/>
        <v>0</v>
      </c>
      <c r="BY37" s="12">
        <f t="shared" si="30"/>
        <v>0</v>
      </c>
      <c r="BZ37" s="12">
        <f t="shared" si="30"/>
        <v>0</v>
      </c>
      <c r="CA37" s="29">
        <f t="shared" si="19"/>
        <v>2645.0165945619447</v>
      </c>
      <c r="CB37" s="9"/>
      <c r="CC37" s="95">
        <f>(Y37*'Quadro Resumo'!$L$6)*($O$109*10%)</f>
        <v>0</v>
      </c>
      <c r="CD37" s="12">
        <f>(Z37*'Quadro Resumo'!$L$6)*($O$109*15%)</f>
        <v>0</v>
      </c>
      <c r="CE37" s="12">
        <f>(AA37*'Quadro Resumo'!$L$6)*($O$109*10%)</f>
        <v>0</v>
      </c>
      <c r="CF37" s="12">
        <f>(AB37*'Quadro Resumo'!$L$6)*($O$109*5%)</f>
        <v>0</v>
      </c>
      <c r="CG37" s="12">
        <f>(AC37*'Quadro Resumo'!$L$6)*($O$109*5%)</f>
        <v>0</v>
      </c>
      <c r="CH37" s="12">
        <f>(AD37*'Quadro Resumo'!$L$6)*(O37*22%)</f>
        <v>0</v>
      </c>
      <c r="CI37" s="12">
        <f>(AE37*'Quadro Resumo'!$L$6)*(O37*23%)</f>
        <v>0</v>
      </c>
      <c r="CJ37" s="12">
        <v>0</v>
      </c>
      <c r="CK37" s="29">
        <f t="shared" si="20"/>
        <v>0</v>
      </c>
      <c r="CL37" s="9"/>
      <c r="CM37" s="9"/>
      <c r="CN37" s="12">
        <f t="shared" si="21"/>
        <v>124844.7832633238</v>
      </c>
      <c r="CO37" s="12">
        <f t="shared" si="31"/>
        <v>9310.4584128580464</v>
      </c>
      <c r="CP37" s="12">
        <f t="shared" si="31"/>
        <v>7300.2458009909669</v>
      </c>
      <c r="CQ37" s="12">
        <f t="shared" si="31"/>
        <v>7617.6477923384009</v>
      </c>
      <c r="CR37" s="12">
        <f t="shared" si="31"/>
        <v>0</v>
      </c>
      <c r="CS37" s="12">
        <f t="shared" si="31"/>
        <v>0</v>
      </c>
      <c r="CT37" s="12">
        <f t="shared" si="31"/>
        <v>0</v>
      </c>
      <c r="CU37" s="12">
        <f t="shared" si="31"/>
        <v>0</v>
      </c>
      <c r="CV37" s="29">
        <f t="shared" si="23"/>
        <v>149073.1352695112</v>
      </c>
      <c r="CW37" s="9"/>
      <c r="CX37" s="9"/>
      <c r="CY37" s="9"/>
      <c r="CZ37" s="9"/>
      <c r="DA37" s="9"/>
      <c r="DB37" s="30"/>
      <c r="DC37" s="30"/>
    </row>
    <row r="38" spans="1:107" ht="15.75" customHeight="1" x14ac:dyDescent="0.3">
      <c r="B38" s="464"/>
      <c r="C38" s="7" t="s">
        <v>13</v>
      </c>
      <c r="D38" s="7" t="str">
        <f t="shared" si="33"/>
        <v>BP5</v>
      </c>
      <c r="E38" s="7">
        <v>5</v>
      </c>
      <c r="F38" s="8">
        <f t="shared" si="34"/>
        <v>2040.5434934552959</v>
      </c>
      <c r="G38" s="12">
        <f t="shared" si="2"/>
        <v>2244.5978428008257</v>
      </c>
      <c r="H38" s="12">
        <f t="shared" si="3"/>
        <v>2346.6250174735901</v>
      </c>
      <c r="I38" s="12">
        <f t="shared" si="4"/>
        <v>2448.652192146355</v>
      </c>
      <c r="J38" s="12">
        <f t="shared" si="5"/>
        <v>2550.6793668191199</v>
      </c>
      <c r="K38" s="12">
        <f t="shared" si="6"/>
        <v>2652.7065414918848</v>
      </c>
      <c r="L38" s="12">
        <f t="shared" si="7"/>
        <v>3101.6261100520496</v>
      </c>
      <c r="M38" s="12">
        <f t="shared" si="8"/>
        <v>3570.9511135467678</v>
      </c>
      <c r="O38" s="8">
        <f t="shared" si="35"/>
        <v>2198.5377933998884</v>
      </c>
      <c r="P38" s="23">
        <f t="shared" si="25"/>
        <v>7.7427558124260942E-2</v>
      </c>
      <c r="Q38" s="12">
        <f t="shared" si="32"/>
        <v>2418.3915727398776</v>
      </c>
      <c r="R38" s="12">
        <f t="shared" si="32"/>
        <v>2528.3184624098717</v>
      </c>
      <c r="S38" s="12">
        <f t="shared" si="32"/>
        <v>2638.2453520798658</v>
      </c>
      <c r="T38" s="12">
        <f t="shared" si="32"/>
        <v>2748.1722417498604</v>
      </c>
      <c r="U38" s="12">
        <f t="shared" si="32"/>
        <v>2858.099131419855</v>
      </c>
      <c r="V38" s="12">
        <f t="shared" si="32"/>
        <v>3341.7774459678303</v>
      </c>
      <c r="W38" s="12">
        <f t="shared" si="32"/>
        <v>3847.4411384498048</v>
      </c>
      <c r="Y38" s="7">
        <f>SUMIF('BD Qtde Servidores Ativos'!$D:$D,$D:$D,'BD Qtde Servidores Ativos'!E:E)</f>
        <v>0</v>
      </c>
      <c r="Z38" s="7">
        <f>SUMIF('BD Qtde Servidores Ativos'!$D:$D,$D:$D,'BD Qtde Servidores Ativos'!F:F)</f>
        <v>0</v>
      </c>
      <c r="AA38" s="7">
        <f>SUMIF('BD Qtde Servidores Ativos'!$D:$D,$D:$D,'BD Qtde Servidores Ativos'!G:G)</f>
        <v>0</v>
      </c>
      <c r="AB38" s="7">
        <f>SUMIF('BD Qtde Servidores Ativos'!$D:$D,$D:$D,'BD Qtde Servidores Ativos'!H:H)</f>
        <v>0</v>
      </c>
      <c r="AC38" s="7">
        <f>SUMIF('BD Qtde Servidores Ativos'!$D:$D,$D:$D,'BD Qtde Servidores Ativos'!I:I)</f>
        <v>0</v>
      </c>
      <c r="AD38" s="7">
        <f>SUMIF('BD Qtde Servidores Ativos'!$D:$D,$D:$D,'BD Qtde Servidores Ativos'!J:J)</f>
        <v>0</v>
      </c>
      <c r="AE38" s="7">
        <f>SUMIF('BD Qtde Servidores Ativos'!$D:$D,$D:$D,'BD Qtde Servidores Ativos'!K:K)</f>
        <v>0</v>
      </c>
      <c r="AF38" s="7">
        <f>SUMIF('BD Qtde Servidores Ativos'!$D:$D,$D:$D,'BD Qtde Servidores Ativos'!L:L)</f>
        <v>0</v>
      </c>
      <c r="AG38" s="24">
        <f t="shared" si="11"/>
        <v>0</v>
      </c>
      <c r="AH38" s="25"/>
      <c r="AI38" s="25"/>
      <c r="AJ38" s="7">
        <f>SUMIF('BD Qtde Servidores Aposentados '!$D:$D,$D:$D,'BD Qtde Servidores Aposentados '!E:E)</f>
        <v>95</v>
      </c>
      <c r="AK38" s="7">
        <f>SUMIF('BD Qtde Servidores Aposentados '!$D:$D,$D:$D,'BD Qtde Servidores Aposentados '!F:F)</f>
        <v>4</v>
      </c>
      <c r="AL38" s="7">
        <f>SUMIF('BD Qtde Servidores Aposentados '!$D:$D,$D:$D,'BD Qtde Servidores Aposentados '!G:G)</f>
        <v>2</v>
      </c>
      <c r="AM38" s="7">
        <f>SUMIF('BD Qtde Servidores Aposentados '!$D:$D,$D:$D,'BD Qtde Servidores Aposentados '!H:H)</f>
        <v>1</v>
      </c>
      <c r="AN38" s="7">
        <f>SUMIF('BD Qtde Servidores Aposentados '!$D:$D,$D:$D,'BD Qtde Servidores Aposentados '!I:I)</f>
        <v>1</v>
      </c>
      <c r="AO38" s="7">
        <f>SUMIF('BD Qtde Servidores Aposentados '!$D:$D,$D:$D,'BD Qtde Servidores Aposentados '!J:J)</f>
        <v>0</v>
      </c>
      <c r="AP38" s="7">
        <f>SUMIF('BD Qtde Servidores Aposentados '!$D:$D,$D:$D,'BD Qtde Servidores Aposentados '!K:K)</f>
        <v>0</v>
      </c>
      <c r="AQ38" s="7">
        <f>SUMIF('BD Qtde Servidores Aposentados '!$D:$D,$D:$D,'BD Qtde Servidores Aposentados '!L:L)</f>
        <v>0</v>
      </c>
      <c r="AR38" s="24">
        <f t="shared" si="12"/>
        <v>103</v>
      </c>
      <c r="AS38" s="26"/>
      <c r="AT38" s="26"/>
      <c r="AU38" s="27">
        <f t="shared" si="28"/>
        <v>0</v>
      </c>
      <c r="AV38" s="27">
        <f t="shared" si="28"/>
        <v>0</v>
      </c>
      <c r="AW38" s="27">
        <f t="shared" si="28"/>
        <v>0</v>
      </c>
      <c r="AX38" s="27">
        <f t="shared" si="28"/>
        <v>0</v>
      </c>
      <c r="AY38" s="27">
        <f t="shared" si="28"/>
        <v>0</v>
      </c>
      <c r="AZ38" s="27">
        <f t="shared" si="28"/>
        <v>0</v>
      </c>
      <c r="BA38" s="27">
        <f t="shared" si="28"/>
        <v>0</v>
      </c>
      <c r="BB38" s="27">
        <f t="shared" si="28"/>
        <v>0</v>
      </c>
      <c r="BC38" s="28">
        <f t="shared" si="14"/>
        <v>0</v>
      </c>
      <c r="BF38" s="26"/>
      <c r="BG38" s="27">
        <f t="shared" si="29"/>
        <v>193851.6318782531</v>
      </c>
      <c r="BH38" s="27">
        <f t="shared" si="29"/>
        <v>8978.3913712033027</v>
      </c>
      <c r="BI38" s="27">
        <f t="shared" si="29"/>
        <v>4693.2500349471802</v>
      </c>
      <c r="BJ38" s="27">
        <f t="shared" si="29"/>
        <v>2448.652192146355</v>
      </c>
      <c r="BK38" s="27">
        <f t="shared" si="29"/>
        <v>2550.6793668191199</v>
      </c>
      <c r="BL38" s="27">
        <f t="shared" si="29"/>
        <v>0</v>
      </c>
      <c r="BM38" s="27">
        <f t="shared" si="29"/>
        <v>0</v>
      </c>
      <c r="BN38" s="27">
        <f t="shared" si="29"/>
        <v>0</v>
      </c>
      <c r="BO38" s="28">
        <f t="shared" si="16"/>
        <v>212522.60484336904</v>
      </c>
      <c r="BS38" s="12">
        <f t="shared" si="17"/>
        <v>0</v>
      </c>
      <c r="BT38" s="12">
        <f t="shared" si="30"/>
        <v>0</v>
      </c>
      <c r="BU38" s="12">
        <f t="shared" si="30"/>
        <v>0</v>
      </c>
      <c r="BV38" s="12">
        <f t="shared" si="30"/>
        <v>0</v>
      </c>
      <c r="BW38" s="12">
        <f t="shared" si="30"/>
        <v>0</v>
      </c>
      <c r="BX38" s="12">
        <f t="shared" si="30"/>
        <v>0</v>
      </c>
      <c r="BY38" s="12">
        <f t="shared" si="30"/>
        <v>0</v>
      </c>
      <c r="BZ38" s="12">
        <f t="shared" si="30"/>
        <v>0</v>
      </c>
      <c r="CA38" s="29">
        <f t="shared" si="19"/>
        <v>0</v>
      </c>
      <c r="CB38" s="9"/>
      <c r="CC38" s="95">
        <f>(Y38*'Quadro Resumo'!$L$6)*($O$109*10%)</f>
        <v>0</v>
      </c>
      <c r="CD38" s="12">
        <f>(Z38*'Quadro Resumo'!$L$6)*($O$109*15%)</f>
        <v>0</v>
      </c>
      <c r="CE38" s="12">
        <f>(AA38*'Quadro Resumo'!$L$6)*($O$109*10%)</f>
        <v>0</v>
      </c>
      <c r="CF38" s="12">
        <f>(AB38*'Quadro Resumo'!$L$6)*($O$109*5%)</f>
        <v>0</v>
      </c>
      <c r="CG38" s="12">
        <f>(AC38*'Quadro Resumo'!$L$6)*($O$109*5%)</f>
        <v>0</v>
      </c>
      <c r="CH38" s="12">
        <f>(AD38*'Quadro Resumo'!$L$6)*(O38*22%)</f>
        <v>0</v>
      </c>
      <c r="CI38" s="12">
        <f>(AE38*'Quadro Resumo'!$L$6)*(O38*23%)</f>
        <v>0</v>
      </c>
      <c r="CJ38" s="12">
        <v>0</v>
      </c>
      <c r="CK38" s="29">
        <f t="shared" si="20"/>
        <v>0</v>
      </c>
      <c r="CL38" s="9"/>
      <c r="CM38" s="9"/>
      <c r="CN38" s="12">
        <f t="shared" si="21"/>
        <v>208861.09037298939</v>
      </c>
      <c r="CO38" s="12">
        <f t="shared" si="31"/>
        <v>9673.5662909595103</v>
      </c>
      <c r="CP38" s="12">
        <f t="shared" si="31"/>
        <v>5056.6369248197434</v>
      </c>
      <c r="CQ38" s="12">
        <f t="shared" si="31"/>
        <v>2638.2453520798658</v>
      </c>
      <c r="CR38" s="12">
        <f t="shared" si="31"/>
        <v>2748.1722417498604</v>
      </c>
      <c r="CS38" s="12">
        <f t="shared" si="31"/>
        <v>0</v>
      </c>
      <c r="CT38" s="12">
        <f t="shared" si="31"/>
        <v>0</v>
      </c>
      <c r="CU38" s="12">
        <f t="shared" si="31"/>
        <v>0</v>
      </c>
      <c r="CV38" s="29">
        <f t="shared" si="23"/>
        <v>228977.71118259834</v>
      </c>
      <c r="CW38" s="9"/>
      <c r="CX38" s="9"/>
      <c r="CY38" s="9"/>
      <c r="CZ38" s="9"/>
      <c r="DA38" s="9"/>
      <c r="DB38" s="30"/>
      <c r="DC38" s="30"/>
    </row>
    <row r="39" spans="1:107" ht="15.75" customHeight="1" x14ac:dyDescent="0.3">
      <c r="B39" s="464"/>
      <c r="C39" s="7" t="s">
        <v>13</v>
      </c>
      <c r="D39" s="7" t="str">
        <f t="shared" si="33"/>
        <v>BP6</v>
      </c>
      <c r="E39" s="7">
        <v>6</v>
      </c>
      <c r="F39" s="8">
        <f t="shared" si="34"/>
        <v>2120.1246897000524</v>
      </c>
      <c r="G39" s="12">
        <f t="shared" si="2"/>
        <v>2332.1371586700579</v>
      </c>
      <c r="H39" s="12">
        <f t="shared" si="3"/>
        <v>2438.14339315506</v>
      </c>
      <c r="I39" s="12">
        <f t="shared" si="4"/>
        <v>2544.1496276400626</v>
      </c>
      <c r="J39" s="12">
        <f t="shared" si="5"/>
        <v>2650.1558621250656</v>
      </c>
      <c r="K39" s="12">
        <f t="shared" si="6"/>
        <v>2756.1620966100681</v>
      </c>
      <c r="L39" s="12">
        <f t="shared" si="7"/>
        <v>3222.5895283440796</v>
      </c>
      <c r="M39" s="12">
        <f t="shared" si="8"/>
        <v>3710.2182069750916</v>
      </c>
      <c r="O39" s="8">
        <f t="shared" si="35"/>
        <v>2284.2807673424841</v>
      </c>
      <c r="P39" s="23">
        <f t="shared" si="25"/>
        <v>7.7427558124260942E-2</v>
      </c>
      <c r="Q39" s="12">
        <f t="shared" si="32"/>
        <v>2512.7088440767325</v>
      </c>
      <c r="R39" s="12">
        <f t="shared" si="32"/>
        <v>2626.9228824438565</v>
      </c>
      <c r="S39" s="12">
        <f t="shared" si="32"/>
        <v>2741.1369208109809</v>
      </c>
      <c r="T39" s="12">
        <f t="shared" si="32"/>
        <v>2855.3509591781049</v>
      </c>
      <c r="U39" s="12">
        <f t="shared" si="32"/>
        <v>2969.5649975452293</v>
      </c>
      <c r="V39" s="12">
        <f t="shared" si="32"/>
        <v>3472.1067663605759</v>
      </c>
      <c r="W39" s="12">
        <f t="shared" si="32"/>
        <v>3997.4913428493473</v>
      </c>
      <c r="Y39" s="7">
        <f>SUMIF('BD Qtde Servidores Ativos'!$D:$D,$D:$D,'BD Qtde Servidores Ativos'!E:E)</f>
        <v>2</v>
      </c>
      <c r="Z39" s="7">
        <f>SUMIF('BD Qtde Servidores Ativos'!$D:$D,$D:$D,'BD Qtde Servidores Ativos'!F:F)</f>
        <v>0</v>
      </c>
      <c r="AA39" s="7">
        <f>SUMIF('BD Qtde Servidores Ativos'!$D:$D,$D:$D,'BD Qtde Servidores Ativos'!G:G)</f>
        <v>0</v>
      </c>
      <c r="AB39" s="7">
        <f>SUMIF('BD Qtde Servidores Ativos'!$D:$D,$D:$D,'BD Qtde Servidores Ativos'!H:H)</f>
        <v>0</v>
      </c>
      <c r="AC39" s="7">
        <f>SUMIF('BD Qtde Servidores Ativos'!$D:$D,$D:$D,'BD Qtde Servidores Ativos'!I:I)</f>
        <v>0</v>
      </c>
      <c r="AD39" s="7">
        <f>SUMIF('BD Qtde Servidores Ativos'!$D:$D,$D:$D,'BD Qtde Servidores Ativos'!J:J)</f>
        <v>0</v>
      </c>
      <c r="AE39" s="7">
        <f>SUMIF('BD Qtde Servidores Ativos'!$D:$D,$D:$D,'BD Qtde Servidores Ativos'!K:K)</f>
        <v>0</v>
      </c>
      <c r="AF39" s="7">
        <f>SUMIF('BD Qtde Servidores Ativos'!$D:$D,$D:$D,'BD Qtde Servidores Ativos'!L:L)</f>
        <v>0</v>
      </c>
      <c r="AG39" s="24">
        <f t="shared" si="11"/>
        <v>2</v>
      </c>
      <c r="AH39" s="25"/>
      <c r="AI39" s="25"/>
      <c r="AJ39" s="7">
        <f>SUMIF('BD Qtde Servidores Aposentados '!$D:$D,$D:$D,'BD Qtde Servidores Aposentados '!E:E)</f>
        <v>128</v>
      </c>
      <c r="AK39" s="7">
        <f>SUMIF('BD Qtde Servidores Aposentados '!$D:$D,$D:$D,'BD Qtde Servidores Aposentados '!F:F)</f>
        <v>1</v>
      </c>
      <c r="AL39" s="7">
        <f>SUMIF('BD Qtde Servidores Aposentados '!$D:$D,$D:$D,'BD Qtde Servidores Aposentados '!G:G)</f>
        <v>3</v>
      </c>
      <c r="AM39" s="7">
        <f>SUMIF('BD Qtde Servidores Aposentados '!$D:$D,$D:$D,'BD Qtde Servidores Aposentados '!H:H)</f>
        <v>1</v>
      </c>
      <c r="AN39" s="7">
        <f>SUMIF('BD Qtde Servidores Aposentados '!$D:$D,$D:$D,'BD Qtde Servidores Aposentados '!I:I)</f>
        <v>2</v>
      </c>
      <c r="AO39" s="7">
        <f>SUMIF('BD Qtde Servidores Aposentados '!$D:$D,$D:$D,'BD Qtde Servidores Aposentados '!J:J)</f>
        <v>0</v>
      </c>
      <c r="AP39" s="7">
        <f>SUMIF('BD Qtde Servidores Aposentados '!$D:$D,$D:$D,'BD Qtde Servidores Aposentados '!K:K)</f>
        <v>0</v>
      </c>
      <c r="AQ39" s="7">
        <f>SUMIF('BD Qtde Servidores Aposentados '!$D:$D,$D:$D,'BD Qtde Servidores Aposentados '!L:L)</f>
        <v>0</v>
      </c>
      <c r="AR39" s="24">
        <f t="shared" si="12"/>
        <v>135</v>
      </c>
      <c r="AS39" s="26"/>
      <c r="AT39" s="26"/>
      <c r="AU39" s="27">
        <f t="shared" si="28"/>
        <v>4240.2493794001048</v>
      </c>
      <c r="AV39" s="27">
        <f t="shared" si="28"/>
        <v>0</v>
      </c>
      <c r="AW39" s="27">
        <f t="shared" si="28"/>
        <v>0</v>
      </c>
      <c r="AX39" s="27">
        <f t="shared" si="28"/>
        <v>0</v>
      </c>
      <c r="AY39" s="27">
        <f t="shared" si="28"/>
        <v>0</v>
      </c>
      <c r="AZ39" s="27">
        <f t="shared" si="28"/>
        <v>0</v>
      </c>
      <c r="BA39" s="27">
        <f t="shared" si="28"/>
        <v>0</v>
      </c>
      <c r="BB39" s="27">
        <f t="shared" si="28"/>
        <v>0</v>
      </c>
      <c r="BC39" s="28">
        <f t="shared" si="14"/>
        <v>4240.2493794001048</v>
      </c>
      <c r="BF39" s="26"/>
      <c r="BG39" s="27">
        <f t="shared" si="29"/>
        <v>271375.96028160671</v>
      </c>
      <c r="BH39" s="27">
        <f t="shared" si="29"/>
        <v>2332.1371586700579</v>
      </c>
      <c r="BI39" s="27">
        <f t="shared" si="29"/>
        <v>7314.4301794651801</v>
      </c>
      <c r="BJ39" s="27">
        <f t="shared" si="29"/>
        <v>2544.1496276400626</v>
      </c>
      <c r="BK39" s="27">
        <f t="shared" si="29"/>
        <v>5300.3117242501312</v>
      </c>
      <c r="BL39" s="27">
        <f t="shared" si="29"/>
        <v>0</v>
      </c>
      <c r="BM39" s="27">
        <f t="shared" si="29"/>
        <v>0</v>
      </c>
      <c r="BN39" s="27">
        <f t="shared" si="29"/>
        <v>0</v>
      </c>
      <c r="BO39" s="28">
        <f t="shared" si="16"/>
        <v>288866.98897163215</v>
      </c>
      <c r="BS39" s="12">
        <f t="shared" si="17"/>
        <v>4568.5615346849681</v>
      </c>
      <c r="BT39" s="12">
        <f t="shared" si="30"/>
        <v>0</v>
      </c>
      <c r="BU39" s="12">
        <f t="shared" si="30"/>
        <v>0</v>
      </c>
      <c r="BV39" s="12">
        <f t="shared" si="30"/>
        <v>0</v>
      </c>
      <c r="BW39" s="12">
        <f t="shared" si="30"/>
        <v>0</v>
      </c>
      <c r="BX39" s="12">
        <f t="shared" si="30"/>
        <v>0</v>
      </c>
      <c r="BY39" s="12">
        <f t="shared" si="30"/>
        <v>0</v>
      </c>
      <c r="BZ39" s="12">
        <f t="shared" si="30"/>
        <v>0</v>
      </c>
      <c r="CA39" s="29">
        <f t="shared" si="19"/>
        <v>4568.5615346849681</v>
      </c>
      <c r="CB39" s="9"/>
      <c r="CC39" s="95">
        <f>(Y39*'Quadro Resumo'!$L$6)*($O$109*10%)</f>
        <v>0</v>
      </c>
      <c r="CD39" s="12">
        <f>(Z39*'Quadro Resumo'!$L$6)*($O$109*15%)</f>
        <v>0</v>
      </c>
      <c r="CE39" s="12">
        <f>(AA39*'Quadro Resumo'!$L$6)*($O$109*10%)</f>
        <v>0</v>
      </c>
      <c r="CF39" s="12">
        <f>(AB39*'Quadro Resumo'!$L$6)*($O$109*5%)</f>
        <v>0</v>
      </c>
      <c r="CG39" s="12">
        <f>(AC39*'Quadro Resumo'!$L$6)*($O$109*5%)</f>
        <v>0</v>
      </c>
      <c r="CH39" s="12">
        <f>(AD39*'Quadro Resumo'!$L$6)*(O39*22%)</f>
        <v>0</v>
      </c>
      <c r="CI39" s="12">
        <f>(AE39*'Quadro Resumo'!$L$6)*(O39*23%)</f>
        <v>0</v>
      </c>
      <c r="CJ39" s="12">
        <v>0</v>
      </c>
      <c r="CK39" s="29">
        <f t="shared" si="20"/>
        <v>0</v>
      </c>
      <c r="CL39" s="9"/>
      <c r="CM39" s="9"/>
      <c r="CN39" s="12">
        <f t="shared" si="21"/>
        <v>292387.93821983796</v>
      </c>
      <c r="CO39" s="12">
        <f t="shared" si="31"/>
        <v>2512.7088440767325</v>
      </c>
      <c r="CP39" s="12">
        <f t="shared" si="31"/>
        <v>7880.7686473315698</v>
      </c>
      <c r="CQ39" s="12">
        <f t="shared" si="31"/>
        <v>2741.1369208109809</v>
      </c>
      <c r="CR39" s="12">
        <f t="shared" si="31"/>
        <v>5710.7019183562097</v>
      </c>
      <c r="CS39" s="12">
        <f t="shared" si="31"/>
        <v>0</v>
      </c>
      <c r="CT39" s="12">
        <f t="shared" si="31"/>
        <v>0</v>
      </c>
      <c r="CU39" s="12">
        <f t="shared" si="31"/>
        <v>0</v>
      </c>
      <c r="CV39" s="29">
        <f t="shared" si="23"/>
        <v>311233.25455041346</v>
      </c>
      <c r="CW39" s="9"/>
      <c r="CX39" s="9"/>
      <c r="CY39" s="9"/>
      <c r="CZ39" s="9"/>
      <c r="DA39" s="9"/>
      <c r="DB39" s="30"/>
      <c r="DC39" s="30"/>
    </row>
    <row r="40" spans="1:107" ht="15.75" customHeight="1" x14ac:dyDescent="0.3">
      <c r="B40" s="464"/>
      <c r="C40" s="7" t="s">
        <v>13</v>
      </c>
      <c r="D40" s="7" t="str">
        <f t="shared" si="33"/>
        <v>BP7</v>
      </c>
      <c r="E40" s="7">
        <v>7</v>
      </c>
      <c r="F40" s="8">
        <f t="shared" si="34"/>
        <v>2202.8095525983545</v>
      </c>
      <c r="G40" s="12">
        <f t="shared" si="2"/>
        <v>2423.09050785819</v>
      </c>
      <c r="H40" s="12">
        <f t="shared" si="3"/>
        <v>2533.2309854881073</v>
      </c>
      <c r="I40" s="12">
        <f t="shared" si="4"/>
        <v>2643.3714631180251</v>
      </c>
      <c r="J40" s="12">
        <f t="shared" si="5"/>
        <v>2753.5119407479433</v>
      </c>
      <c r="K40" s="12">
        <f t="shared" si="6"/>
        <v>2863.6524183778611</v>
      </c>
      <c r="L40" s="12">
        <f t="shared" si="7"/>
        <v>3348.270519949499</v>
      </c>
      <c r="M40" s="12">
        <f t="shared" si="8"/>
        <v>3854.9167170471201</v>
      </c>
      <c r="O40" s="8">
        <f t="shared" si="35"/>
        <v>2373.3677172688408</v>
      </c>
      <c r="P40" s="23">
        <f t="shared" si="25"/>
        <v>7.7427558124260942E-2</v>
      </c>
      <c r="Q40" s="12">
        <f t="shared" si="32"/>
        <v>2610.7044889957251</v>
      </c>
      <c r="R40" s="12">
        <f t="shared" si="32"/>
        <v>2729.3728748591666</v>
      </c>
      <c r="S40" s="12">
        <f t="shared" si="32"/>
        <v>2848.041260722609</v>
      </c>
      <c r="T40" s="12">
        <f t="shared" si="32"/>
        <v>2966.7096465860509</v>
      </c>
      <c r="U40" s="12">
        <f t="shared" si="32"/>
        <v>3085.3780324494933</v>
      </c>
      <c r="V40" s="12">
        <f t="shared" si="32"/>
        <v>3607.5189302486378</v>
      </c>
      <c r="W40" s="12">
        <f t="shared" si="32"/>
        <v>4153.3935052204715</v>
      </c>
      <c r="Y40" s="7">
        <f>SUMIF('BD Qtde Servidores Ativos'!$D:$D,$D:$D,'BD Qtde Servidores Ativos'!E:E)</f>
        <v>1</v>
      </c>
      <c r="Z40" s="7">
        <f>SUMIF('BD Qtde Servidores Ativos'!$D:$D,$D:$D,'BD Qtde Servidores Ativos'!F:F)</f>
        <v>0</v>
      </c>
      <c r="AA40" s="7">
        <f>SUMIF('BD Qtde Servidores Ativos'!$D:$D,$D:$D,'BD Qtde Servidores Ativos'!G:G)</f>
        <v>0</v>
      </c>
      <c r="AB40" s="7">
        <f>SUMIF('BD Qtde Servidores Ativos'!$D:$D,$D:$D,'BD Qtde Servidores Ativos'!H:H)</f>
        <v>0</v>
      </c>
      <c r="AC40" s="7">
        <f>SUMIF('BD Qtde Servidores Ativos'!$D:$D,$D:$D,'BD Qtde Servidores Ativos'!I:I)</f>
        <v>2</v>
      </c>
      <c r="AD40" s="7">
        <f>SUMIF('BD Qtde Servidores Ativos'!$D:$D,$D:$D,'BD Qtde Servidores Ativos'!J:J)</f>
        <v>0</v>
      </c>
      <c r="AE40" s="7">
        <f>SUMIF('BD Qtde Servidores Ativos'!$D:$D,$D:$D,'BD Qtde Servidores Ativos'!K:K)</f>
        <v>0</v>
      </c>
      <c r="AF40" s="7">
        <f>SUMIF('BD Qtde Servidores Ativos'!$D:$D,$D:$D,'BD Qtde Servidores Ativos'!L:L)</f>
        <v>0</v>
      </c>
      <c r="AG40" s="24">
        <f t="shared" si="11"/>
        <v>3</v>
      </c>
      <c r="AH40" s="25"/>
      <c r="AI40" s="25"/>
      <c r="AJ40" s="7">
        <f>SUMIF('BD Qtde Servidores Aposentados '!$D:$D,$D:$D,'BD Qtde Servidores Aposentados '!E:E)</f>
        <v>185</v>
      </c>
      <c r="AK40" s="7">
        <f>SUMIF('BD Qtde Servidores Aposentados '!$D:$D,$D:$D,'BD Qtde Servidores Aposentados '!F:F)</f>
        <v>2</v>
      </c>
      <c r="AL40" s="7">
        <f>SUMIF('BD Qtde Servidores Aposentados '!$D:$D,$D:$D,'BD Qtde Servidores Aposentados '!G:G)</f>
        <v>7</v>
      </c>
      <c r="AM40" s="7">
        <f>SUMIF('BD Qtde Servidores Aposentados '!$D:$D,$D:$D,'BD Qtde Servidores Aposentados '!H:H)</f>
        <v>6</v>
      </c>
      <c r="AN40" s="7">
        <f>SUMIF('BD Qtde Servidores Aposentados '!$D:$D,$D:$D,'BD Qtde Servidores Aposentados '!I:I)</f>
        <v>1</v>
      </c>
      <c r="AO40" s="7">
        <f>SUMIF('BD Qtde Servidores Aposentados '!$D:$D,$D:$D,'BD Qtde Servidores Aposentados '!J:J)</f>
        <v>0</v>
      </c>
      <c r="AP40" s="7">
        <f>SUMIF('BD Qtde Servidores Aposentados '!$D:$D,$D:$D,'BD Qtde Servidores Aposentados '!K:K)</f>
        <v>0</v>
      </c>
      <c r="AQ40" s="7">
        <f>SUMIF('BD Qtde Servidores Aposentados '!$D:$D,$D:$D,'BD Qtde Servidores Aposentados '!L:L)</f>
        <v>0</v>
      </c>
      <c r="AR40" s="24">
        <f t="shared" si="12"/>
        <v>201</v>
      </c>
      <c r="AS40" s="26"/>
      <c r="AT40" s="26"/>
      <c r="AU40" s="27">
        <f t="shared" si="28"/>
        <v>2202.8095525983545</v>
      </c>
      <c r="AV40" s="27">
        <f t="shared" si="28"/>
        <v>0</v>
      </c>
      <c r="AW40" s="27">
        <f t="shared" si="28"/>
        <v>0</v>
      </c>
      <c r="AX40" s="27">
        <f t="shared" si="28"/>
        <v>0</v>
      </c>
      <c r="AY40" s="27">
        <f t="shared" si="28"/>
        <v>5507.0238814958866</v>
      </c>
      <c r="AZ40" s="27">
        <f t="shared" si="28"/>
        <v>0</v>
      </c>
      <c r="BA40" s="27">
        <f t="shared" si="28"/>
        <v>0</v>
      </c>
      <c r="BB40" s="27">
        <f t="shared" si="28"/>
        <v>0</v>
      </c>
      <c r="BC40" s="28">
        <f t="shared" si="14"/>
        <v>7709.8334340942411</v>
      </c>
      <c r="BF40" s="26"/>
      <c r="BG40" s="27">
        <f t="shared" si="29"/>
        <v>407519.76723069558</v>
      </c>
      <c r="BH40" s="27">
        <f t="shared" si="29"/>
        <v>4846.18101571638</v>
      </c>
      <c r="BI40" s="27">
        <f t="shared" si="29"/>
        <v>17732.616898416753</v>
      </c>
      <c r="BJ40" s="27">
        <f t="shared" si="29"/>
        <v>15860.228778708151</v>
      </c>
      <c r="BK40" s="27">
        <f t="shared" si="29"/>
        <v>2753.5119407479433</v>
      </c>
      <c r="BL40" s="27">
        <f t="shared" si="29"/>
        <v>0</v>
      </c>
      <c r="BM40" s="27">
        <f t="shared" si="29"/>
        <v>0</v>
      </c>
      <c r="BN40" s="27">
        <f t="shared" si="29"/>
        <v>0</v>
      </c>
      <c r="BO40" s="28">
        <f t="shared" si="16"/>
        <v>448712.30586428486</v>
      </c>
      <c r="BS40" s="12">
        <f t="shared" si="17"/>
        <v>2373.3677172688408</v>
      </c>
      <c r="BT40" s="12">
        <f t="shared" si="30"/>
        <v>0</v>
      </c>
      <c r="BU40" s="12">
        <f t="shared" si="30"/>
        <v>0</v>
      </c>
      <c r="BV40" s="12">
        <f t="shared" si="30"/>
        <v>0</v>
      </c>
      <c r="BW40" s="12">
        <f t="shared" si="30"/>
        <v>5933.4192931721018</v>
      </c>
      <c r="BX40" s="12">
        <f t="shared" si="30"/>
        <v>0</v>
      </c>
      <c r="BY40" s="12">
        <f t="shared" si="30"/>
        <v>0</v>
      </c>
      <c r="BZ40" s="12">
        <f t="shared" si="30"/>
        <v>0</v>
      </c>
      <c r="CA40" s="29">
        <f t="shared" si="19"/>
        <v>8306.787010440943</v>
      </c>
      <c r="CB40" s="9"/>
      <c r="CC40" s="95">
        <f>(Y40*'Quadro Resumo'!$L$6)*($O$109*10%)</f>
        <v>0</v>
      </c>
      <c r="CD40" s="12">
        <f>(Z40*'Quadro Resumo'!$L$6)*($O$109*15%)</f>
        <v>0</v>
      </c>
      <c r="CE40" s="12">
        <f>(AA40*'Quadro Resumo'!$L$6)*($O$109*10%)</f>
        <v>0</v>
      </c>
      <c r="CF40" s="12">
        <f>(AB40*'Quadro Resumo'!$L$6)*($O$109*5%)</f>
        <v>0</v>
      </c>
      <c r="CG40" s="12">
        <f>(AC40*'Quadro Resumo'!$L$6)*($O$109*5%)</f>
        <v>0</v>
      </c>
      <c r="CH40" s="12">
        <f>(AD40*'Quadro Resumo'!$L$6)*(O40*22%)</f>
        <v>0</v>
      </c>
      <c r="CI40" s="12">
        <f>(AE40*'Quadro Resumo'!$L$6)*(O40*23%)</f>
        <v>0</v>
      </c>
      <c r="CJ40" s="12">
        <v>0</v>
      </c>
      <c r="CK40" s="29">
        <f t="shared" si="20"/>
        <v>0</v>
      </c>
      <c r="CL40" s="9"/>
      <c r="CM40" s="9"/>
      <c r="CN40" s="12">
        <f t="shared" si="21"/>
        <v>439073.02769473556</v>
      </c>
      <c r="CO40" s="12">
        <f t="shared" si="31"/>
        <v>5221.4089779914502</v>
      </c>
      <c r="CP40" s="12">
        <f t="shared" si="31"/>
        <v>19105.610124014165</v>
      </c>
      <c r="CQ40" s="12">
        <f t="shared" si="31"/>
        <v>17088.247564335652</v>
      </c>
      <c r="CR40" s="12">
        <f t="shared" si="31"/>
        <v>2966.7096465860509</v>
      </c>
      <c r="CS40" s="12">
        <f t="shared" si="31"/>
        <v>0</v>
      </c>
      <c r="CT40" s="12">
        <f t="shared" si="31"/>
        <v>0</v>
      </c>
      <c r="CU40" s="12">
        <f t="shared" si="31"/>
        <v>0</v>
      </c>
      <c r="CV40" s="29">
        <f t="shared" si="23"/>
        <v>483455.00400766282</v>
      </c>
      <c r="CW40" s="9"/>
      <c r="CX40" s="9"/>
      <c r="CY40" s="9"/>
      <c r="CZ40" s="9"/>
      <c r="DA40" s="9"/>
      <c r="DB40" s="30"/>
      <c r="DC40" s="30"/>
    </row>
    <row r="41" spans="1:107" ht="15.75" customHeight="1" x14ac:dyDescent="0.3">
      <c r="B41" s="464"/>
      <c r="C41" s="7" t="s">
        <v>13</v>
      </c>
      <c r="D41" s="7" t="str">
        <f t="shared" si="33"/>
        <v>BP8</v>
      </c>
      <c r="E41" s="7">
        <v>8</v>
      </c>
      <c r="F41" s="8">
        <f t="shared" si="34"/>
        <v>2288.7191251496902</v>
      </c>
      <c r="G41" s="12">
        <f t="shared" si="2"/>
        <v>2517.5910376646593</v>
      </c>
      <c r="H41" s="12">
        <f t="shared" si="3"/>
        <v>2632.0269939221434</v>
      </c>
      <c r="I41" s="12">
        <f t="shared" si="4"/>
        <v>2746.462950179628</v>
      </c>
      <c r="J41" s="12">
        <f t="shared" si="5"/>
        <v>2860.8989064371126</v>
      </c>
      <c r="K41" s="12">
        <f t="shared" si="6"/>
        <v>2975.3348626945972</v>
      </c>
      <c r="L41" s="12">
        <f t="shared" si="7"/>
        <v>3478.8530702275293</v>
      </c>
      <c r="M41" s="12">
        <f t="shared" si="8"/>
        <v>4005.2584690119579</v>
      </c>
      <c r="O41" s="8">
        <f t="shared" si="35"/>
        <v>2465.9290582423255</v>
      </c>
      <c r="P41" s="23">
        <f t="shared" si="25"/>
        <v>7.7427558124260942E-2</v>
      </c>
      <c r="Q41" s="12">
        <f t="shared" si="32"/>
        <v>2712.5219640665582</v>
      </c>
      <c r="R41" s="12">
        <f t="shared" si="32"/>
        <v>2835.8184169786741</v>
      </c>
      <c r="S41" s="12">
        <f t="shared" si="32"/>
        <v>2959.1148698907905</v>
      </c>
      <c r="T41" s="12">
        <f t="shared" si="32"/>
        <v>3082.4113228029069</v>
      </c>
      <c r="U41" s="12">
        <f t="shared" si="32"/>
        <v>3205.7077757150232</v>
      </c>
      <c r="V41" s="12">
        <f t="shared" si="32"/>
        <v>3748.2121685283346</v>
      </c>
      <c r="W41" s="12">
        <f t="shared" si="32"/>
        <v>4315.3758519240691</v>
      </c>
      <c r="Y41" s="7">
        <f>SUMIF('BD Qtde Servidores Ativos'!$D:$D,$D:$D,'BD Qtde Servidores Ativos'!E:E)</f>
        <v>0</v>
      </c>
      <c r="Z41" s="7">
        <f>SUMIF('BD Qtde Servidores Ativos'!$D:$D,$D:$D,'BD Qtde Servidores Ativos'!F:F)</f>
        <v>1</v>
      </c>
      <c r="AA41" s="7">
        <f>SUMIF('BD Qtde Servidores Ativos'!$D:$D,$D:$D,'BD Qtde Servidores Ativos'!G:G)</f>
        <v>0</v>
      </c>
      <c r="AB41" s="7">
        <f>SUMIF('BD Qtde Servidores Ativos'!$D:$D,$D:$D,'BD Qtde Servidores Ativos'!H:H)</f>
        <v>0</v>
      </c>
      <c r="AC41" s="7">
        <f>SUMIF('BD Qtde Servidores Ativos'!$D:$D,$D:$D,'BD Qtde Servidores Ativos'!I:I)</f>
        <v>1</v>
      </c>
      <c r="AD41" s="7">
        <f>SUMIF('BD Qtde Servidores Ativos'!$D:$D,$D:$D,'BD Qtde Servidores Ativos'!J:J)</f>
        <v>1</v>
      </c>
      <c r="AE41" s="7">
        <f>SUMIF('BD Qtde Servidores Ativos'!$D:$D,$D:$D,'BD Qtde Servidores Ativos'!K:K)</f>
        <v>2</v>
      </c>
      <c r="AF41" s="7">
        <f>SUMIF('BD Qtde Servidores Ativos'!$D:$D,$D:$D,'BD Qtde Servidores Ativos'!L:L)</f>
        <v>1</v>
      </c>
      <c r="AG41" s="24">
        <f t="shared" si="11"/>
        <v>6</v>
      </c>
      <c r="AH41" s="25"/>
      <c r="AI41" s="25"/>
      <c r="AJ41" s="7">
        <f>SUMIF('BD Qtde Servidores Aposentados '!$D:$D,$D:$D,'BD Qtde Servidores Aposentados '!E:E)</f>
        <v>222</v>
      </c>
      <c r="AK41" s="7">
        <f>SUMIF('BD Qtde Servidores Aposentados '!$D:$D,$D:$D,'BD Qtde Servidores Aposentados '!F:F)</f>
        <v>3</v>
      </c>
      <c r="AL41" s="7">
        <f>SUMIF('BD Qtde Servidores Aposentados '!$D:$D,$D:$D,'BD Qtde Servidores Aposentados '!G:G)</f>
        <v>4</v>
      </c>
      <c r="AM41" s="7">
        <f>SUMIF('BD Qtde Servidores Aposentados '!$D:$D,$D:$D,'BD Qtde Servidores Aposentados '!H:H)</f>
        <v>0</v>
      </c>
      <c r="AN41" s="7">
        <f>SUMIF('BD Qtde Servidores Aposentados '!$D:$D,$D:$D,'BD Qtde Servidores Aposentados '!I:I)</f>
        <v>0</v>
      </c>
      <c r="AO41" s="7">
        <f>SUMIF('BD Qtde Servidores Aposentados '!$D:$D,$D:$D,'BD Qtde Servidores Aposentados '!J:J)</f>
        <v>0</v>
      </c>
      <c r="AP41" s="7">
        <f>SUMIF('BD Qtde Servidores Aposentados '!$D:$D,$D:$D,'BD Qtde Servidores Aposentados '!K:K)</f>
        <v>0</v>
      </c>
      <c r="AQ41" s="7">
        <f>SUMIF('BD Qtde Servidores Aposentados '!$D:$D,$D:$D,'BD Qtde Servidores Aposentados '!L:L)</f>
        <v>0</v>
      </c>
      <c r="AR41" s="24">
        <f t="shared" si="12"/>
        <v>229</v>
      </c>
      <c r="AS41" s="26"/>
      <c r="AT41" s="26"/>
      <c r="AU41" s="27">
        <f t="shared" si="28"/>
        <v>0</v>
      </c>
      <c r="AV41" s="27">
        <f t="shared" si="28"/>
        <v>2517.5910376646593</v>
      </c>
      <c r="AW41" s="27">
        <f t="shared" si="28"/>
        <v>0</v>
      </c>
      <c r="AX41" s="27">
        <f t="shared" si="28"/>
        <v>0</v>
      </c>
      <c r="AY41" s="27">
        <f t="shared" si="28"/>
        <v>2860.8989064371126</v>
      </c>
      <c r="AZ41" s="27">
        <f t="shared" si="28"/>
        <v>2975.3348626945972</v>
      </c>
      <c r="BA41" s="27">
        <f t="shared" si="28"/>
        <v>6957.7061404550586</v>
      </c>
      <c r="BB41" s="27">
        <f t="shared" si="28"/>
        <v>4005.2584690119579</v>
      </c>
      <c r="BC41" s="28">
        <f t="shared" si="14"/>
        <v>19316.789416263386</v>
      </c>
      <c r="BF41" s="26"/>
      <c r="BG41" s="27">
        <f t="shared" si="29"/>
        <v>508095.64578323124</v>
      </c>
      <c r="BH41" s="27">
        <f t="shared" si="29"/>
        <v>7552.7731129939784</v>
      </c>
      <c r="BI41" s="27">
        <f t="shared" si="29"/>
        <v>10528.107975688574</v>
      </c>
      <c r="BJ41" s="27">
        <f t="shared" si="29"/>
        <v>0</v>
      </c>
      <c r="BK41" s="27">
        <f t="shared" si="29"/>
        <v>0</v>
      </c>
      <c r="BL41" s="27">
        <f t="shared" si="29"/>
        <v>0</v>
      </c>
      <c r="BM41" s="27">
        <f t="shared" si="29"/>
        <v>0</v>
      </c>
      <c r="BN41" s="27">
        <f t="shared" si="29"/>
        <v>0</v>
      </c>
      <c r="BO41" s="28">
        <f t="shared" si="16"/>
        <v>526176.52687191381</v>
      </c>
      <c r="BS41" s="12">
        <f t="shared" si="17"/>
        <v>0</v>
      </c>
      <c r="BT41" s="12">
        <f t="shared" si="30"/>
        <v>2712.5219640665582</v>
      </c>
      <c r="BU41" s="12">
        <f t="shared" si="30"/>
        <v>0</v>
      </c>
      <c r="BV41" s="12">
        <f t="shared" si="30"/>
        <v>0</v>
      </c>
      <c r="BW41" s="12">
        <f t="shared" si="30"/>
        <v>3082.4113228029069</v>
      </c>
      <c r="BX41" s="12">
        <f t="shared" si="30"/>
        <v>3205.7077757150232</v>
      </c>
      <c r="BY41" s="12">
        <f t="shared" si="30"/>
        <v>7496.4243370566692</v>
      </c>
      <c r="BZ41" s="12">
        <f t="shared" si="30"/>
        <v>4315.3758519240691</v>
      </c>
      <c r="CA41" s="29">
        <f t="shared" si="19"/>
        <v>20812.441251565226</v>
      </c>
      <c r="CB41" s="9"/>
      <c r="CC41" s="95">
        <f>(Y41*'Quadro Resumo'!$L$6)*($O$109*10%)</f>
        <v>0</v>
      </c>
      <c r="CD41" s="12">
        <f>(Z41*'Quadro Resumo'!$L$6)*($O$109*15%)</f>
        <v>0</v>
      </c>
      <c r="CE41" s="12">
        <f>(AA41*'Quadro Resumo'!$L$6)*($O$109*10%)</f>
        <v>0</v>
      </c>
      <c r="CF41" s="12">
        <f>(AB41*'Quadro Resumo'!$L$6)*($O$109*5%)</f>
        <v>0</v>
      </c>
      <c r="CG41" s="12">
        <f>(AC41*'Quadro Resumo'!$L$6)*($O$109*5%)</f>
        <v>0</v>
      </c>
      <c r="CH41" s="12">
        <f>(AD41*'Quadro Resumo'!$L$6)*(O41*22%)</f>
        <v>0</v>
      </c>
      <c r="CI41" s="12">
        <f>(AE41*'Quadro Resumo'!$L$6)*(O41*23%)</f>
        <v>0</v>
      </c>
      <c r="CJ41" s="12">
        <v>0</v>
      </c>
      <c r="CK41" s="29">
        <f t="shared" si="20"/>
        <v>0</v>
      </c>
      <c r="CL41" s="9"/>
      <c r="CM41" s="9"/>
      <c r="CN41" s="12">
        <f t="shared" si="21"/>
        <v>547436.25092979625</v>
      </c>
      <c r="CO41" s="12">
        <f t="shared" si="31"/>
        <v>8137.5658921996746</v>
      </c>
      <c r="CP41" s="12">
        <f t="shared" si="31"/>
        <v>11343.273667914696</v>
      </c>
      <c r="CQ41" s="12">
        <f t="shared" si="31"/>
        <v>0</v>
      </c>
      <c r="CR41" s="12">
        <f t="shared" si="31"/>
        <v>0</v>
      </c>
      <c r="CS41" s="12">
        <f t="shared" si="31"/>
        <v>0</v>
      </c>
      <c r="CT41" s="12">
        <f t="shared" si="31"/>
        <v>0</v>
      </c>
      <c r="CU41" s="12">
        <f t="shared" si="31"/>
        <v>0</v>
      </c>
      <c r="CV41" s="29">
        <f t="shared" si="23"/>
        <v>566917.09048991057</v>
      </c>
      <c r="CW41" s="9"/>
      <c r="CX41" s="9"/>
      <c r="CY41" s="9"/>
      <c r="CZ41" s="9"/>
      <c r="DA41" s="9"/>
      <c r="DB41" s="30"/>
      <c r="DC41" s="30"/>
    </row>
    <row r="42" spans="1:107" ht="15.75" customHeight="1" x14ac:dyDescent="0.3">
      <c r="B42" s="464"/>
      <c r="C42" s="7" t="s">
        <v>13</v>
      </c>
      <c r="D42" s="7" t="str">
        <f t="shared" si="33"/>
        <v>BP9</v>
      </c>
      <c r="E42" s="7">
        <v>9</v>
      </c>
      <c r="F42" s="8">
        <f t="shared" si="34"/>
        <v>2377.9791710305281</v>
      </c>
      <c r="G42" s="12">
        <f t="shared" si="2"/>
        <v>2615.7770881335809</v>
      </c>
      <c r="H42" s="12">
        <f t="shared" si="3"/>
        <v>2734.6760466851069</v>
      </c>
      <c r="I42" s="12">
        <f t="shared" si="4"/>
        <v>2853.5750052366334</v>
      </c>
      <c r="J42" s="12">
        <f t="shared" si="5"/>
        <v>2972.4739637881603</v>
      </c>
      <c r="K42" s="12">
        <f t="shared" si="6"/>
        <v>3091.3729223396867</v>
      </c>
      <c r="L42" s="12">
        <f t="shared" si="7"/>
        <v>3614.5283399664027</v>
      </c>
      <c r="M42" s="12">
        <f t="shared" si="8"/>
        <v>4161.4635493034239</v>
      </c>
      <c r="O42" s="8">
        <f t="shared" si="35"/>
        <v>2562.100291513776</v>
      </c>
      <c r="P42" s="23">
        <f t="shared" si="25"/>
        <v>7.7427558124260942E-2</v>
      </c>
      <c r="Q42" s="12">
        <f t="shared" si="32"/>
        <v>2818.310320665154</v>
      </c>
      <c r="R42" s="12">
        <f t="shared" si="32"/>
        <v>2946.4153352408421</v>
      </c>
      <c r="S42" s="12">
        <f t="shared" si="32"/>
        <v>3074.5203498165311</v>
      </c>
      <c r="T42" s="12">
        <f t="shared" si="32"/>
        <v>3202.62536439222</v>
      </c>
      <c r="U42" s="12">
        <f t="shared" si="32"/>
        <v>3330.730378967909</v>
      </c>
      <c r="V42" s="12">
        <f t="shared" si="32"/>
        <v>3894.3924431009395</v>
      </c>
      <c r="W42" s="12">
        <f t="shared" si="32"/>
        <v>4483.675510149108</v>
      </c>
      <c r="Y42" s="7">
        <f>SUMIF('BD Qtde Servidores Ativos'!$D:$D,$D:$D,'BD Qtde Servidores Ativos'!E:E)</f>
        <v>0</v>
      </c>
      <c r="Z42" s="7">
        <f>SUMIF('BD Qtde Servidores Ativos'!$D:$D,$D:$D,'BD Qtde Servidores Ativos'!F:F)</f>
        <v>0</v>
      </c>
      <c r="AA42" s="7">
        <f>SUMIF('BD Qtde Servidores Ativos'!$D:$D,$D:$D,'BD Qtde Servidores Ativos'!G:G)</f>
        <v>0</v>
      </c>
      <c r="AB42" s="7">
        <f>SUMIF('BD Qtde Servidores Ativos'!$D:$D,$D:$D,'BD Qtde Servidores Ativos'!H:H)</f>
        <v>0</v>
      </c>
      <c r="AC42" s="7">
        <f>SUMIF('BD Qtde Servidores Ativos'!$D:$D,$D:$D,'BD Qtde Servidores Ativos'!I:I)</f>
        <v>2</v>
      </c>
      <c r="AD42" s="7">
        <f>SUMIF('BD Qtde Servidores Ativos'!$D:$D,$D:$D,'BD Qtde Servidores Ativos'!J:J)</f>
        <v>0</v>
      </c>
      <c r="AE42" s="7">
        <f>SUMIF('BD Qtde Servidores Ativos'!$D:$D,$D:$D,'BD Qtde Servidores Ativos'!K:K)</f>
        <v>2</v>
      </c>
      <c r="AF42" s="7">
        <f>SUMIF('BD Qtde Servidores Ativos'!$D:$D,$D:$D,'BD Qtde Servidores Ativos'!L:L)</f>
        <v>0</v>
      </c>
      <c r="AG42" s="24">
        <f t="shared" si="11"/>
        <v>4</v>
      </c>
      <c r="AH42" s="25"/>
      <c r="AI42" s="25"/>
      <c r="AJ42" s="7">
        <f>SUMIF('BD Qtde Servidores Aposentados '!$D:$D,$D:$D,'BD Qtde Servidores Aposentados '!E:E)</f>
        <v>265</v>
      </c>
      <c r="AK42" s="7">
        <f>SUMIF('BD Qtde Servidores Aposentados '!$D:$D,$D:$D,'BD Qtde Servidores Aposentados '!F:F)</f>
        <v>6</v>
      </c>
      <c r="AL42" s="7">
        <f>SUMIF('BD Qtde Servidores Aposentados '!$D:$D,$D:$D,'BD Qtde Servidores Aposentados '!G:G)</f>
        <v>8</v>
      </c>
      <c r="AM42" s="7">
        <f>SUMIF('BD Qtde Servidores Aposentados '!$D:$D,$D:$D,'BD Qtde Servidores Aposentados '!H:H)</f>
        <v>4</v>
      </c>
      <c r="AN42" s="7">
        <f>SUMIF('BD Qtde Servidores Aposentados '!$D:$D,$D:$D,'BD Qtde Servidores Aposentados '!I:I)</f>
        <v>1</v>
      </c>
      <c r="AO42" s="7">
        <f>SUMIF('BD Qtde Servidores Aposentados '!$D:$D,$D:$D,'BD Qtde Servidores Aposentados '!J:J)</f>
        <v>0</v>
      </c>
      <c r="AP42" s="7">
        <f>SUMIF('BD Qtde Servidores Aposentados '!$D:$D,$D:$D,'BD Qtde Servidores Aposentados '!K:K)</f>
        <v>0</v>
      </c>
      <c r="AQ42" s="7">
        <f>SUMIF('BD Qtde Servidores Aposentados '!$D:$D,$D:$D,'BD Qtde Servidores Aposentados '!L:L)</f>
        <v>0</v>
      </c>
      <c r="AR42" s="24">
        <f t="shared" si="12"/>
        <v>284</v>
      </c>
      <c r="AS42" s="26"/>
      <c r="AT42" s="26"/>
      <c r="AU42" s="27">
        <f t="shared" si="28"/>
        <v>0</v>
      </c>
      <c r="AV42" s="27">
        <f t="shared" si="28"/>
        <v>0</v>
      </c>
      <c r="AW42" s="27">
        <f t="shared" si="28"/>
        <v>0</v>
      </c>
      <c r="AX42" s="27">
        <f t="shared" si="28"/>
        <v>0</v>
      </c>
      <c r="AY42" s="27">
        <f t="shared" si="28"/>
        <v>5944.9479275763206</v>
      </c>
      <c r="AZ42" s="27">
        <f t="shared" si="28"/>
        <v>0</v>
      </c>
      <c r="BA42" s="27">
        <f t="shared" si="28"/>
        <v>7229.0566799328053</v>
      </c>
      <c r="BB42" s="27">
        <f t="shared" si="28"/>
        <v>0</v>
      </c>
      <c r="BC42" s="28">
        <f t="shared" si="14"/>
        <v>13174.004607509127</v>
      </c>
      <c r="BF42" s="26"/>
      <c r="BG42" s="27">
        <f t="shared" si="29"/>
        <v>630164.48032308999</v>
      </c>
      <c r="BH42" s="27">
        <f t="shared" si="29"/>
        <v>15694.662528801486</v>
      </c>
      <c r="BI42" s="27">
        <f t="shared" si="29"/>
        <v>21877.408373480856</v>
      </c>
      <c r="BJ42" s="27">
        <f t="shared" si="29"/>
        <v>11414.300020946534</v>
      </c>
      <c r="BK42" s="27">
        <f t="shared" si="29"/>
        <v>2972.4739637881603</v>
      </c>
      <c r="BL42" s="27">
        <f t="shared" si="29"/>
        <v>0</v>
      </c>
      <c r="BM42" s="27">
        <f t="shared" si="29"/>
        <v>0</v>
      </c>
      <c r="BN42" s="27">
        <f t="shared" si="29"/>
        <v>0</v>
      </c>
      <c r="BO42" s="28">
        <f t="shared" si="16"/>
        <v>682123.32521010702</v>
      </c>
      <c r="BS42" s="12">
        <f t="shared" si="17"/>
        <v>0</v>
      </c>
      <c r="BT42" s="12">
        <f t="shared" si="30"/>
        <v>0</v>
      </c>
      <c r="BU42" s="12">
        <f t="shared" si="30"/>
        <v>0</v>
      </c>
      <c r="BV42" s="12">
        <f t="shared" si="30"/>
        <v>0</v>
      </c>
      <c r="BW42" s="12">
        <f t="shared" si="30"/>
        <v>6405.2507287844401</v>
      </c>
      <c r="BX42" s="12">
        <f t="shared" si="30"/>
        <v>0</v>
      </c>
      <c r="BY42" s="12">
        <f t="shared" si="30"/>
        <v>7788.7848862018791</v>
      </c>
      <c r="BZ42" s="12">
        <f t="shared" si="30"/>
        <v>0</v>
      </c>
      <c r="CA42" s="29">
        <f t="shared" si="19"/>
        <v>14194.035614986318</v>
      </c>
      <c r="CB42" s="9"/>
      <c r="CC42" s="95">
        <f>(Y42*'Quadro Resumo'!$L$6)*($O$109*10%)</f>
        <v>0</v>
      </c>
      <c r="CD42" s="12">
        <f>(Z42*'Quadro Resumo'!$L$6)*($O$109*15%)</f>
        <v>0</v>
      </c>
      <c r="CE42" s="12">
        <f>(AA42*'Quadro Resumo'!$L$6)*($O$109*10%)</f>
        <v>0</v>
      </c>
      <c r="CF42" s="12">
        <f>(AB42*'Quadro Resumo'!$L$6)*($O$109*5%)</f>
        <v>0</v>
      </c>
      <c r="CG42" s="12">
        <f>(AC42*'Quadro Resumo'!$L$6)*($O$109*5%)</f>
        <v>0</v>
      </c>
      <c r="CH42" s="12">
        <f>(AD42*'Quadro Resumo'!$L$6)*(O42*22%)</f>
        <v>0</v>
      </c>
      <c r="CI42" s="12">
        <f>(AE42*'Quadro Resumo'!$L$6)*(O42*23%)</f>
        <v>0</v>
      </c>
      <c r="CJ42" s="12">
        <v>0</v>
      </c>
      <c r="CK42" s="29">
        <f t="shared" si="20"/>
        <v>0</v>
      </c>
      <c r="CL42" s="9"/>
      <c r="CM42" s="9"/>
      <c r="CN42" s="12">
        <f t="shared" si="21"/>
        <v>678956.57725115062</v>
      </c>
      <c r="CO42" s="12">
        <f t="shared" si="31"/>
        <v>16909.861923990924</v>
      </c>
      <c r="CP42" s="12">
        <f t="shared" si="31"/>
        <v>23571.322681926737</v>
      </c>
      <c r="CQ42" s="12">
        <f t="shared" si="31"/>
        <v>12298.081399266124</v>
      </c>
      <c r="CR42" s="12">
        <f t="shared" si="31"/>
        <v>3202.62536439222</v>
      </c>
      <c r="CS42" s="12">
        <f t="shared" si="31"/>
        <v>0</v>
      </c>
      <c r="CT42" s="12">
        <f t="shared" si="31"/>
        <v>0</v>
      </c>
      <c r="CU42" s="12">
        <f t="shared" si="31"/>
        <v>0</v>
      </c>
      <c r="CV42" s="29">
        <f t="shared" si="23"/>
        <v>734938.46862072661</v>
      </c>
      <c r="CW42" s="9"/>
      <c r="CX42" s="9"/>
      <c r="CY42" s="9"/>
      <c r="CZ42" s="9"/>
      <c r="DA42" s="9"/>
      <c r="DB42" s="30"/>
      <c r="DC42" s="30"/>
    </row>
    <row r="43" spans="1:107" ht="15.75" customHeight="1" x14ac:dyDescent="0.3">
      <c r="B43" s="464"/>
      <c r="C43" s="7" t="s">
        <v>13</v>
      </c>
      <c r="D43" s="7" t="str">
        <f t="shared" si="33"/>
        <v>BP10</v>
      </c>
      <c r="E43" s="7">
        <v>10</v>
      </c>
      <c r="F43" s="8">
        <f t="shared" si="34"/>
        <v>2470.7203587007184</v>
      </c>
      <c r="G43" s="12">
        <f t="shared" si="2"/>
        <v>2717.7923945707903</v>
      </c>
      <c r="H43" s="12">
        <f t="shared" si="3"/>
        <v>2841.3284125058258</v>
      </c>
      <c r="I43" s="12">
        <f t="shared" si="4"/>
        <v>2964.8644304408622</v>
      </c>
      <c r="J43" s="12">
        <f t="shared" si="5"/>
        <v>3088.4004483758981</v>
      </c>
      <c r="K43" s="12">
        <f t="shared" si="6"/>
        <v>3211.9364663109341</v>
      </c>
      <c r="L43" s="12">
        <f t="shared" si="7"/>
        <v>3755.4949452250921</v>
      </c>
      <c r="M43" s="12">
        <f t="shared" si="8"/>
        <v>4323.7606277262576</v>
      </c>
      <c r="O43" s="8">
        <f t="shared" si="35"/>
        <v>2662.022202882813</v>
      </c>
      <c r="P43" s="23">
        <f t="shared" si="25"/>
        <v>7.7427558124260942E-2</v>
      </c>
      <c r="Q43" s="12">
        <f t="shared" si="32"/>
        <v>2928.2244231710947</v>
      </c>
      <c r="R43" s="12">
        <f t="shared" si="32"/>
        <v>3061.3255333152347</v>
      </c>
      <c r="S43" s="12">
        <f t="shared" si="32"/>
        <v>3194.4266434593756</v>
      </c>
      <c r="T43" s="12">
        <f t="shared" si="32"/>
        <v>3327.5277536035164</v>
      </c>
      <c r="U43" s="12">
        <f t="shared" si="32"/>
        <v>3460.6288637476569</v>
      </c>
      <c r="V43" s="12">
        <f t="shared" si="32"/>
        <v>4046.273748381876</v>
      </c>
      <c r="W43" s="12">
        <f t="shared" si="32"/>
        <v>4658.5388550449225</v>
      </c>
      <c r="Y43" s="7">
        <f>SUMIF('BD Qtde Servidores Ativos'!$D:$D,$D:$D,'BD Qtde Servidores Ativos'!E:E)</f>
        <v>2</v>
      </c>
      <c r="Z43" s="7">
        <f>SUMIF('BD Qtde Servidores Ativos'!$D:$D,$D:$D,'BD Qtde Servidores Ativos'!F:F)</f>
        <v>0</v>
      </c>
      <c r="AA43" s="7">
        <f>SUMIF('BD Qtde Servidores Ativos'!$D:$D,$D:$D,'BD Qtde Servidores Ativos'!G:G)</f>
        <v>0</v>
      </c>
      <c r="AB43" s="7">
        <f>SUMIF('BD Qtde Servidores Ativos'!$D:$D,$D:$D,'BD Qtde Servidores Ativos'!H:H)</f>
        <v>1</v>
      </c>
      <c r="AC43" s="7">
        <f>SUMIF('BD Qtde Servidores Ativos'!$D:$D,$D:$D,'BD Qtde Servidores Ativos'!I:I)</f>
        <v>7</v>
      </c>
      <c r="AD43" s="7">
        <f>SUMIF('BD Qtde Servidores Ativos'!$D:$D,$D:$D,'BD Qtde Servidores Ativos'!J:J)</f>
        <v>3</v>
      </c>
      <c r="AE43" s="7">
        <f>SUMIF('BD Qtde Servidores Ativos'!$D:$D,$D:$D,'BD Qtde Servidores Ativos'!K:K)</f>
        <v>4</v>
      </c>
      <c r="AF43" s="7">
        <f>SUMIF('BD Qtde Servidores Ativos'!$D:$D,$D:$D,'BD Qtde Servidores Ativos'!L:L)</f>
        <v>1</v>
      </c>
      <c r="AG43" s="24">
        <f t="shared" si="11"/>
        <v>18</v>
      </c>
      <c r="AH43" s="25"/>
      <c r="AI43" s="25"/>
      <c r="AJ43" s="7">
        <f>SUMIF('BD Qtde Servidores Aposentados '!$D:$D,$D:$D,'BD Qtde Servidores Aposentados '!E:E)</f>
        <v>286</v>
      </c>
      <c r="AK43" s="7">
        <f>SUMIF('BD Qtde Servidores Aposentados '!$D:$D,$D:$D,'BD Qtde Servidores Aposentados '!F:F)</f>
        <v>5</v>
      </c>
      <c r="AL43" s="7">
        <f>SUMIF('BD Qtde Servidores Aposentados '!$D:$D,$D:$D,'BD Qtde Servidores Aposentados '!G:G)</f>
        <v>3</v>
      </c>
      <c r="AM43" s="7">
        <f>SUMIF('BD Qtde Servidores Aposentados '!$D:$D,$D:$D,'BD Qtde Servidores Aposentados '!H:H)</f>
        <v>7</v>
      </c>
      <c r="AN43" s="7">
        <f>SUMIF('BD Qtde Servidores Aposentados '!$D:$D,$D:$D,'BD Qtde Servidores Aposentados '!I:I)</f>
        <v>0</v>
      </c>
      <c r="AO43" s="7">
        <f>SUMIF('BD Qtde Servidores Aposentados '!$D:$D,$D:$D,'BD Qtde Servidores Aposentados '!J:J)</f>
        <v>0</v>
      </c>
      <c r="AP43" s="7">
        <f>SUMIF('BD Qtde Servidores Aposentados '!$D:$D,$D:$D,'BD Qtde Servidores Aposentados '!K:K)</f>
        <v>0</v>
      </c>
      <c r="AQ43" s="7">
        <f>SUMIF('BD Qtde Servidores Aposentados '!$D:$D,$D:$D,'BD Qtde Servidores Aposentados '!L:L)</f>
        <v>0</v>
      </c>
      <c r="AR43" s="24">
        <f t="shared" si="12"/>
        <v>301</v>
      </c>
      <c r="AS43" s="26"/>
      <c r="AT43" s="26"/>
      <c r="AU43" s="27">
        <f t="shared" si="28"/>
        <v>4941.4407174014368</v>
      </c>
      <c r="AV43" s="27">
        <f t="shared" si="28"/>
        <v>0</v>
      </c>
      <c r="AW43" s="27">
        <f t="shared" si="28"/>
        <v>0</v>
      </c>
      <c r="AX43" s="27">
        <f t="shared" si="28"/>
        <v>2964.8644304408622</v>
      </c>
      <c r="AY43" s="27">
        <f t="shared" si="28"/>
        <v>21618.803138631287</v>
      </c>
      <c r="AZ43" s="27">
        <f t="shared" si="28"/>
        <v>9635.8093989328027</v>
      </c>
      <c r="BA43" s="27">
        <f t="shared" si="28"/>
        <v>15021.979780900368</v>
      </c>
      <c r="BB43" s="27">
        <f t="shared" si="28"/>
        <v>4323.7606277262576</v>
      </c>
      <c r="BC43" s="28">
        <f t="shared" si="14"/>
        <v>58506.658094033024</v>
      </c>
      <c r="BF43" s="26"/>
      <c r="BG43" s="27">
        <f t="shared" si="29"/>
        <v>706626.02258840541</v>
      </c>
      <c r="BH43" s="27">
        <f t="shared" si="29"/>
        <v>13588.961972853951</v>
      </c>
      <c r="BI43" s="27">
        <f t="shared" si="29"/>
        <v>8523.9852375174778</v>
      </c>
      <c r="BJ43" s="27">
        <f t="shared" si="29"/>
        <v>20754.051013086035</v>
      </c>
      <c r="BK43" s="27">
        <f t="shared" si="29"/>
        <v>0</v>
      </c>
      <c r="BL43" s="27">
        <f t="shared" si="29"/>
        <v>0</v>
      </c>
      <c r="BM43" s="27">
        <f t="shared" si="29"/>
        <v>0</v>
      </c>
      <c r="BN43" s="27">
        <f t="shared" si="29"/>
        <v>0</v>
      </c>
      <c r="BO43" s="28">
        <f t="shared" si="16"/>
        <v>749493.02081186289</v>
      </c>
      <c r="BS43" s="12">
        <f t="shared" si="17"/>
        <v>5324.0444057656259</v>
      </c>
      <c r="BT43" s="12">
        <f t="shared" si="30"/>
        <v>0</v>
      </c>
      <c r="BU43" s="12">
        <f t="shared" si="30"/>
        <v>0</v>
      </c>
      <c r="BV43" s="12">
        <f t="shared" si="30"/>
        <v>3194.4266434593756</v>
      </c>
      <c r="BW43" s="12">
        <f t="shared" si="30"/>
        <v>23292.694275224614</v>
      </c>
      <c r="BX43" s="12">
        <f t="shared" si="30"/>
        <v>10381.88659124297</v>
      </c>
      <c r="BY43" s="12">
        <f t="shared" si="30"/>
        <v>16185.094993527504</v>
      </c>
      <c r="BZ43" s="12">
        <f t="shared" si="30"/>
        <v>4658.5388550449225</v>
      </c>
      <c r="CA43" s="29">
        <f t="shared" si="19"/>
        <v>63036.685764265014</v>
      </c>
      <c r="CB43" s="9"/>
      <c r="CC43" s="95">
        <f>(Y43*'Quadro Resumo'!$L$6)*($O$109*10%)</f>
        <v>0</v>
      </c>
      <c r="CD43" s="12">
        <f>(Z43*'Quadro Resumo'!$L$6)*($O$109*15%)</f>
        <v>0</v>
      </c>
      <c r="CE43" s="12">
        <f>(AA43*'Quadro Resumo'!$L$6)*($O$109*10%)</f>
        <v>0</v>
      </c>
      <c r="CF43" s="12">
        <f>(AB43*'Quadro Resumo'!$L$6)*($O$109*5%)</f>
        <v>0</v>
      </c>
      <c r="CG43" s="12">
        <f>(AC43*'Quadro Resumo'!$L$6)*($O$109*5%)</f>
        <v>0</v>
      </c>
      <c r="CH43" s="12">
        <f>(AD43*'Quadro Resumo'!$L$6)*(O43*22%)</f>
        <v>0</v>
      </c>
      <c r="CI43" s="12">
        <f>(AE43*'Quadro Resumo'!$L$6)*(O43*23%)</f>
        <v>0</v>
      </c>
      <c r="CJ43" s="12">
        <v>0</v>
      </c>
      <c r="CK43" s="29">
        <f t="shared" si="20"/>
        <v>0</v>
      </c>
      <c r="CL43" s="9"/>
      <c r="CM43" s="9"/>
      <c r="CN43" s="12">
        <f t="shared" si="21"/>
        <v>761338.35002448456</v>
      </c>
      <c r="CO43" s="12">
        <f t="shared" si="31"/>
        <v>14641.122115855473</v>
      </c>
      <c r="CP43" s="12">
        <f t="shared" si="31"/>
        <v>9183.9765999457049</v>
      </c>
      <c r="CQ43" s="12">
        <f t="shared" si="31"/>
        <v>22360.986504215631</v>
      </c>
      <c r="CR43" s="12">
        <f t="shared" si="31"/>
        <v>0</v>
      </c>
      <c r="CS43" s="12">
        <f t="shared" si="31"/>
        <v>0</v>
      </c>
      <c r="CT43" s="12">
        <f t="shared" si="31"/>
        <v>0</v>
      </c>
      <c r="CU43" s="12">
        <f t="shared" si="31"/>
        <v>0</v>
      </c>
      <c r="CV43" s="29">
        <f t="shared" si="23"/>
        <v>807524.43524450134</v>
      </c>
      <c r="CW43" s="9"/>
      <c r="CX43" s="9"/>
      <c r="CY43" s="9"/>
      <c r="CZ43" s="9"/>
      <c r="DA43" s="9"/>
      <c r="DB43" s="30"/>
      <c r="DC43" s="30"/>
    </row>
    <row r="44" spans="1:107" ht="15.75" customHeight="1" x14ac:dyDescent="0.3">
      <c r="B44" s="464"/>
      <c r="C44" s="7" t="s">
        <v>13</v>
      </c>
      <c r="D44" s="7" t="str">
        <f t="shared" si="33"/>
        <v>BP11</v>
      </c>
      <c r="E44" s="7">
        <v>11</v>
      </c>
      <c r="F44" s="8">
        <f t="shared" si="34"/>
        <v>2567.0784526900461</v>
      </c>
      <c r="G44" s="12">
        <f t="shared" si="2"/>
        <v>2823.7862979590509</v>
      </c>
      <c r="H44" s="12">
        <f t="shared" si="3"/>
        <v>2952.1402205935528</v>
      </c>
      <c r="I44" s="12">
        <f t="shared" si="4"/>
        <v>3080.4941432280552</v>
      </c>
      <c r="J44" s="12">
        <f t="shared" si="5"/>
        <v>3208.8480658625576</v>
      </c>
      <c r="K44" s="12">
        <f t="shared" si="6"/>
        <v>3337.20198849706</v>
      </c>
      <c r="L44" s="12">
        <f t="shared" si="7"/>
        <v>3901.95924808887</v>
      </c>
      <c r="M44" s="12">
        <f t="shared" si="8"/>
        <v>4492.3872922075807</v>
      </c>
      <c r="O44" s="8">
        <f t="shared" si="35"/>
        <v>2765.8410687952423</v>
      </c>
      <c r="P44" s="23">
        <f t="shared" si="25"/>
        <v>7.7427558124260942E-2</v>
      </c>
      <c r="Q44" s="12">
        <f t="shared" si="32"/>
        <v>3042.4251756747667</v>
      </c>
      <c r="R44" s="12">
        <f t="shared" si="32"/>
        <v>3180.7172291145284</v>
      </c>
      <c r="S44" s="12">
        <f t="shared" si="32"/>
        <v>3319.0092825542906</v>
      </c>
      <c r="T44" s="12">
        <f t="shared" si="32"/>
        <v>3457.3013359940528</v>
      </c>
      <c r="U44" s="12">
        <f t="shared" si="32"/>
        <v>3595.593389433815</v>
      </c>
      <c r="V44" s="12">
        <f t="shared" si="32"/>
        <v>4204.0784245687682</v>
      </c>
      <c r="W44" s="12">
        <f t="shared" si="32"/>
        <v>4840.2218703916742</v>
      </c>
      <c r="Y44" s="7">
        <f>SUMIF('BD Qtde Servidores Ativos'!$D:$D,$D:$D,'BD Qtde Servidores Ativos'!E:E)</f>
        <v>5</v>
      </c>
      <c r="Z44" s="7">
        <f>SUMIF('BD Qtde Servidores Ativos'!$D:$D,$D:$D,'BD Qtde Servidores Ativos'!F:F)</f>
        <v>0</v>
      </c>
      <c r="AA44" s="7">
        <f>SUMIF('BD Qtde Servidores Ativos'!$D:$D,$D:$D,'BD Qtde Servidores Ativos'!G:G)</f>
        <v>0</v>
      </c>
      <c r="AB44" s="7">
        <f>SUMIF('BD Qtde Servidores Ativos'!$D:$D,$D:$D,'BD Qtde Servidores Ativos'!H:H)</f>
        <v>4</v>
      </c>
      <c r="AC44" s="7">
        <f>SUMIF('BD Qtde Servidores Ativos'!$D:$D,$D:$D,'BD Qtde Servidores Ativos'!I:I)</f>
        <v>9</v>
      </c>
      <c r="AD44" s="7">
        <f>SUMIF('BD Qtde Servidores Ativos'!$D:$D,$D:$D,'BD Qtde Servidores Ativos'!J:J)</f>
        <v>10</v>
      </c>
      <c r="AE44" s="7">
        <f>SUMIF('BD Qtde Servidores Ativos'!$D:$D,$D:$D,'BD Qtde Servidores Ativos'!K:K)</f>
        <v>3</v>
      </c>
      <c r="AF44" s="7">
        <f>SUMIF('BD Qtde Servidores Ativos'!$D:$D,$D:$D,'BD Qtde Servidores Ativos'!L:L)</f>
        <v>1</v>
      </c>
      <c r="AG44" s="24">
        <f t="shared" si="11"/>
        <v>32</v>
      </c>
      <c r="AH44" s="25"/>
      <c r="AI44" s="25"/>
      <c r="AJ44" s="7">
        <f>SUMIF('BD Qtde Servidores Aposentados '!$D:$D,$D:$D,'BD Qtde Servidores Aposentados '!E:E)</f>
        <v>314</v>
      </c>
      <c r="AK44" s="7">
        <f>SUMIF('BD Qtde Servidores Aposentados '!$D:$D,$D:$D,'BD Qtde Servidores Aposentados '!F:F)</f>
        <v>5</v>
      </c>
      <c r="AL44" s="7">
        <f>SUMIF('BD Qtde Servidores Aposentados '!$D:$D,$D:$D,'BD Qtde Servidores Aposentados '!G:G)</f>
        <v>9</v>
      </c>
      <c r="AM44" s="7">
        <f>SUMIF('BD Qtde Servidores Aposentados '!$D:$D,$D:$D,'BD Qtde Servidores Aposentados '!H:H)</f>
        <v>3</v>
      </c>
      <c r="AN44" s="7">
        <f>SUMIF('BD Qtde Servidores Aposentados '!$D:$D,$D:$D,'BD Qtde Servidores Aposentados '!I:I)</f>
        <v>0</v>
      </c>
      <c r="AO44" s="7">
        <f>SUMIF('BD Qtde Servidores Aposentados '!$D:$D,$D:$D,'BD Qtde Servidores Aposentados '!J:J)</f>
        <v>0</v>
      </c>
      <c r="AP44" s="7">
        <f>SUMIF('BD Qtde Servidores Aposentados '!$D:$D,$D:$D,'BD Qtde Servidores Aposentados '!K:K)</f>
        <v>0</v>
      </c>
      <c r="AQ44" s="7">
        <f>SUMIF('BD Qtde Servidores Aposentados '!$D:$D,$D:$D,'BD Qtde Servidores Aposentados '!L:L)</f>
        <v>0</v>
      </c>
      <c r="AR44" s="24">
        <f t="shared" si="12"/>
        <v>331</v>
      </c>
      <c r="AS44" s="26"/>
      <c r="AT44" s="26"/>
      <c r="AU44" s="27">
        <f t="shared" si="28"/>
        <v>12835.392263450231</v>
      </c>
      <c r="AV44" s="27">
        <f t="shared" si="28"/>
        <v>0</v>
      </c>
      <c r="AW44" s="27">
        <f t="shared" si="28"/>
        <v>0</v>
      </c>
      <c r="AX44" s="27">
        <f t="shared" si="28"/>
        <v>12321.976572912221</v>
      </c>
      <c r="AY44" s="27">
        <f t="shared" si="28"/>
        <v>28879.632592763017</v>
      </c>
      <c r="AZ44" s="27">
        <f t="shared" si="28"/>
        <v>33372.019884970599</v>
      </c>
      <c r="BA44" s="27">
        <f t="shared" si="28"/>
        <v>11705.877744266611</v>
      </c>
      <c r="BB44" s="27">
        <f t="shared" si="28"/>
        <v>4492.3872922075807</v>
      </c>
      <c r="BC44" s="28">
        <f t="shared" si="14"/>
        <v>103607.28635057026</v>
      </c>
      <c r="BF44" s="26"/>
      <c r="BG44" s="27">
        <f t="shared" si="29"/>
        <v>806062.63414467452</v>
      </c>
      <c r="BH44" s="27">
        <f t="shared" si="29"/>
        <v>14118.931489795254</v>
      </c>
      <c r="BI44" s="27">
        <f t="shared" si="29"/>
        <v>26569.261985341975</v>
      </c>
      <c r="BJ44" s="27">
        <f t="shared" si="29"/>
        <v>9241.4824296841653</v>
      </c>
      <c r="BK44" s="27">
        <f t="shared" si="29"/>
        <v>0</v>
      </c>
      <c r="BL44" s="27">
        <f t="shared" si="29"/>
        <v>0</v>
      </c>
      <c r="BM44" s="27">
        <f t="shared" si="29"/>
        <v>0</v>
      </c>
      <c r="BN44" s="27">
        <f t="shared" si="29"/>
        <v>0</v>
      </c>
      <c r="BO44" s="28">
        <f t="shared" si="16"/>
        <v>855992.31004949589</v>
      </c>
      <c r="BS44" s="12">
        <f t="shared" si="17"/>
        <v>13829.205343976211</v>
      </c>
      <c r="BT44" s="12">
        <f t="shared" si="30"/>
        <v>0</v>
      </c>
      <c r="BU44" s="12">
        <f t="shared" si="30"/>
        <v>0</v>
      </c>
      <c r="BV44" s="12">
        <f t="shared" si="30"/>
        <v>13276.037130217162</v>
      </c>
      <c r="BW44" s="12">
        <f t="shared" si="30"/>
        <v>31115.712023946475</v>
      </c>
      <c r="BX44" s="12">
        <f t="shared" si="30"/>
        <v>35955.933894338152</v>
      </c>
      <c r="BY44" s="12">
        <f t="shared" si="30"/>
        <v>12612.235273706305</v>
      </c>
      <c r="BZ44" s="12">
        <f t="shared" si="30"/>
        <v>4840.2218703916742</v>
      </c>
      <c r="CA44" s="29">
        <f t="shared" si="19"/>
        <v>111629.34553657597</v>
      </c>
      <c r="CB44" s="9"/>
      <c r="CC44" s="95">
        <f>(Y44*'Quadro Resumo'!$L$6)*($O$109*10%)</f>
        <v>0</v>
      </c>
      <c r="CD44" s="12">
        <f>(Z44*'Quadro Resumo'!$L$6)*($O$109*15%)</f>
        <v>0</v>
      </c>
      <c r="CE44" s="12">
        <f>(AA44*'Quadro Resumo'!$L$6)*($O$109*10%)</f>
        <v>0</v>
      </c>
      <c r="CF44" s="12">
        <f>(AB44*'Quadro Resumo'!$L$6)*($O$109*5%)</f>
        <v>0</v>
      </c>
      <c r="CG44" s="12">
        <f>(AC44*'Quadro Resumo'!$L$6)*($O$109*5%)</f>
        <v>0</v>
      </c>
      <c r="CH44" s="12">
        <f>(AD44*'Quadro Resumo'!$L$6)*(O44*22%)</f>
        <v>0</v>
      </c>
      <c r="CI44" s="12">
        <f>(AE44*'Quadro Resumo'!$L$6)*(O44*23%)</f>
        <v>0</v>
      </c>
      <c r="CJ44" s="12">
        <v>0</v>
      </c>
      <c r="CK44" s="29">
        <f t="shared" si="20"/>
        <v>0</v>
      </c>
      <c r="CL44" s="9"/>
      <c r="CM44" s="9"/>
      <c r="CN44" s="12">
        <f t="shared" si="21"/>
        <v>868474.09560170607</v>
      </c>
      <c r="CO44" s="12">
        <f t="shared" si="31"/>
        <v>15212.125878373834</v>
      </c>
      <c r="CP44" s="12">
        <f t="shared" si="31"/>
        <v>28626.455062030756</v>
      </c>
      <c r="CQ44" s="12">
        <f t="shared" si="31"/>
        <v>9957.0278476628719</v>
      </c>
      <c r="CR44" s="12">
        <f t="shared" si="31"/>
        <v>0</v>
      </c>
      <c r="CS44" s="12">
        <f t="shared" si="31"/>
        <v>0</v>
      </c>
      <c r="CT44" s="12">
        <f t="shared" si="31"/>
        <v>0</v>
      </c>
      <c r="CU44" s="12">
        <f t="shared" si="31"/>
        <v>0</v>
      </c>
      <c r="CV44" s="29">
        <f t="shared" si="23"/>
        <v>922269.70438977366</v>
      </c>
      <c r="CW44" s="9"/>
      <c r="CX44" s="9"/>
      <c r="CY44" s="9"/>
      <c r="CZ44" s="9"/>
      <c r="DA44" s="9"/>
      <c r="DB44" s="30"/>
      <c r="DC44" s="30"/>
    </row>
    <row r="45" spans="1:107" ht="15.75" customHeight="1" x14ac:dyDescent="0.3">
      <c r="B45" s="464"/>
      <c r="C45" s="7" t="s">
        <v>13</v>
      </c>
      <c r="D45" s="7" t="str">
        <f t="shared" si="33"/>
        <v>BP12</v>
      </c>
      <c r="E45" s="7">
        <v>12</v>
      </c>
      <c r="F45" s="8">
        <f t="shared" si="34"/>
        <v>2667.1945123449577</v>
      </c>
      <c r="G45" s="12">
        <f t="shared" si="2"/>
        <v>2933.9139635794536</v>
      </c>
      <c r="H45" s="12">
        <f t="shared" si="3"/>
        <v>3067.2736891967011</v>
      </c>
      <c r="I45" s="12">
        <f t="shared" si="4"/>
        <v>3200.633414813949</v>
      </c>
      <c r="J45" s="12">
        <f t="shared" si="5"/>
        <v>3333.9931404311974</v>
      </c>
      <c r="K45" s="12">
        <f t="shared" si="6"/>
        <v>3467.3528660484453</v>
      </c>
      <c r="L45" s="12">
        <f t="shared" si="7"/>
        <v>4054.1356587643359</v>
      </c>
      <c r="M45" s="12">
        <f t="shared" si="8"/>
        <v>4667.5903966036758</v>
      </c>
      <c r="O45" s="8">
        <f t="shared" si="35"/>
        <v>2873.7088704782564</v>
      </c>
      <c r="P45" s="23">
        <f t="shared" si="25"/>
        <v>7.742755812426072E-2</v>
      </c>
      <c r="Q45" s="12">
        <f t="shared" si="32"/>
        <v>3161.0797575260822</v>
      </c>
      <c r="R45" s="12">
        <f t="shared" si="32"/>
        <v>3304.7652010499946</v>
      </c>
      <c r="S45" s="12">
        <f t="shared" si="32"/>
        <v>3448.4506445739075</v>
      </c>
      <c r="T45" s="12">
        <f t="shared" si="32"/>
        <v>3592.1360880978204</v>
      </c>
      <c r="U45" s="12">
        <f t="shared" si="32"/>
        <v>3735.8215316217334</v>
      </c>
      <c r="V45" s="12">
        <f t="shared" si="32"/>
        <v>4368.0374831269501</v>
      </c>
      <c r="W45" s="12">
        <f t="shared" si="32"/>
        <v>5028.9905233369482</v>
      </c>
      <c r="Y45" s="7">
        <f>SUMIF('BD Qtde Servidores Ativos'!$D:$D,$D:$D,'BD Qtde Servidores Ativos'!E:E)</f>
        <v>5</v>
      </c>
      <c r="Z45" s="7">
        <f>SUMIF('BD Qtde Servidores Ativos'!$D:$D,$D:$D,'BD Qtde Servidores Ativos'!F:F)</f>
        <v>0</v>
      </c>
      <c r="AA45" s="7">
        <f>SUMIF('BD Qtde Servidores Ativos'!$D:$D,$D:$D,'BD Qtde Servidores Ativos'!G:G)</f>
        <v>0</v>
      </c>
      <c r="AB45" s="7">
        <f>SUMIF('BD Qtde Servidores Ativos'!$D:$D,$D:$D,'BD Qtde Servidores Ativos'!H:H)</f>
        <v>2</v>
      </c>
      <c r="AC45" s="7">
        <f>SUMIF('BD Qtde Servidores Ativos'!$D:$D,$D:$D,'BD Qtde Servidores Ativos'!I:I)</f>
        <v>6</v>
      </c>
      <c r="AD45" s="7">
        <f>SUMIF('BD Qtde Servidores Ativos'!$D:$D,$D:$D,'BD Qtde Servidores Ativos'!J:J)</f>
        <v>12</v>
      </c>
      <c r="AE45" s="7">
        <f>SUMIF('BD Qtde Servidores Ativos'!$D:$D,$D:$D,'BD Qtde Servidores Ativos'!K:K)</f>
        <v>2</v>
      </c>
      <c r="AF45" s="7">
        <f>SUMIF('BD Qtde Servidores Ativos'!$D:$D,$D:$D,'BD Qtde Servidores Ativos'!L:L)</f>
        <v>1</v>
      </c>
      <c r="AG45" s="24">
        <f t="shared" si="11"/>
        <v>28</v>
      </c>
      <c r="AH45" s="25"/>
      <c r="AI45" s="25"/>
      <c r="AJ45" s="7">
        <f>SUMIF('BD Qtde Servidores Aposentados '!$D:$D,$D:$D,'BD Qtde Servidores Aposentados '!E:E)</f>
        <v>343</v>
      </c>
      <c r="AK45" s="7">
        <f>SUMIF('BD Qtde Servidores Aposentados '!$D:$D,$D:$D,'BD Qtde Servidores Aposentados '!F:F)</f>
        <v>10</v>
      </c>
      <c r="AL45" s="7">
        <f>SUMIF('BD Qtde Servidores Aposentados '!$D:$D,$D:$D,'BD Qtde Servidores Aposentados '!G:G)</f>
        <v>7</v>
      </c>
      <c r="AM45" s="7">
        <f>SUMIF('BD Qtde Servidores Aposentados '!$D:$D,$D:$D,'BD Qtde Servidores Aposentados '!H:H)</f>
        <v>8</v>
      </c>
      <c r="AN45" s="7">
        <f>SUMIF('BD Qtde Servidores Aposentados '!$D:$D,$D:$D,'BD Qtde Servidores Aposentados '!I:I)</f>
        <v>8</v>
      </c>
      <c r="AO45" s="7">
        <f>SUMIF('BD Qtde Servidores Aposentados '!$D:$D,$D:$D,'BD Qtde Servidores Aposentados '!J:J)</f>
        <v>1</v>
      </c>
      <c r="AP45" s="7">
        <f>SUMIF('BD Qtde Servidores Aposentados '!$D:$D,$D:$D,'BD Qtde Servidores Aposentados '!K:K)</f>
        <v>0</v>
      </c>
      <c r="AQ45" s="7">
        <f>SUMIF('BD Qtde Servidores Aposentados '!$D:$D,$D:$D,'BD Qtde Servidores Aposentados '!L:L)</f>
        <v>0</v>
      </c>
      <c r="AR45" s="24">
        <f t="shared" si="12"/>
        <v>377</v>
      </c>
      <c r="AS45" s="26"/>
      <c r="AT45" s="26"/>
      <c r="AU45" s="27">
        <f t="shared" si="28"/>
        <v>13335.97256172479</v>
      </c>
      <c r="AV45" s="27">
        <f t="shared" si="28"/>
        <v>0</v>
      </c>
      <c r="AW45" s="27">
        <f t="shared" si="28"/>
        <v>0</v>
      </c>
      <c r="AX45" s="27">
        <f t="shared" si="28"/>
        <v>6401.266829627898</v>
      </c>
      <c r="AY45" s="27">
        <f t="shared" si="28"/>
        <v>20003.958842587184</v>
      </c>
      <c r="AZ45" s="27">
        <f t="shared" si="28"/>
        <v>41608.234392581347</v>
      </c>
      <c r="BA45" s="27">
        <f t="shared" si="28"/>
        <v>8108.2713175286717</v>
      </c>
      <c r="BB45" s="27">
        <f t="shared" si="28"/>
        <v>4667.5903966036758</v>
      </c>
      <c r="BC45" s="28">
        <f t="shared" si="14"/>
        <v>94125.294340653563</v>
      </c>
      <c r="BF45" s="26"/>
      <c r="BG45" s="27">
        <f t="shared" si="29"/>
        <v>914847.71773432055</v>
      </c>
      <c r="BH45" s="27">
        <f t="shared" si="29"/>
        <v>29339.139635794534</v>
      </c>
      <c r="BI45" s="27">
        <f t="shared" si="29"/>
        <v>21470.915824376909</v>
      </c>
      <c r="BJ45" s="27">
        <f t="shared" si="29"/>
        <v>25605.067318511592</v>
      </c>
      <c r="BK45" s="27">
        <f t="shared" si="29"/>
        <v>26671.945123449579</v>
      </c>
      <c r="BL45" s="27">
        <f t="shared" si="29"/>
        <v>3467.3528660484453</v>
      </c>
      <c r="BM45" s="27">
        <f t="shared" si="29"/>
        <v>0</v>
      </c>
      <c r="BN45" s="27">
        <f t="shared" si="29"/>
        <v>0</v>
      </c>
      <c r="BO45" s="28">
        <f t="shared" si="16"/>
        <v>1021402.1385025015</v>
      </c>
      <c r="BS45" s="12">
        <f t="shared" si="17"/>
        <v>14368.544352391282</v>
      </c>
      <c r="BT45" s="12">
        <f t="shared" si="30"/>
        <v>0</v>
      </c>
      <c r="BU45" s="12">
        <f t="shared" si="30"/>
        <v>0</v>
      </c>
      <c r="BV45" s="12">
        <f t="shared" si="30"/>
        <v>6896.9012891478151</v>
      </c>
      <c r="BW45" s="12">
        <f t="shared" si="30"/>
        <v>21552.816528586922</v>
      </c>
      <c r="BX45" s="12">
        <f t="shared" si="30"/>
        <v>44829.858379460798</v>
      </c>
      <c r="BY45" s="12">
        <f t="shared" si="30"/>
        <v>8736.0749662539001</v>
      </c>
      <c r="BZ45" s="12">
        <f t="shared" si="30"/>
        <v>5028.9905233369482</v>
      </c>
      <c r="CA45" s="29">
        <f t="shared" si="19"/>
        <v>101413.18603917767</v>
      </c>
      <c r="CB45" s="9"/>
      <c r="CC45" s="95">
        <f>(Y45*'Quadro Resumo'!$L$6)*($O$109*10%)</f>
        <v>0</v>
      </c>
      <c r="CD45" s="12">
        <f>(Z45*'Quadro Resumo'!$L$6)*($O$109*15%)</f>
        <v>0</v>
      </c>
      <c r="CE45" s="12">
        <f>(AA45*'Quadro Resumo'!$L$6)*($O$109*10%)</f>
        <v>0</v>
      </c>
      <c r="CF45" s="12">
        <f>(AB45*'Quadro Resumo'!$L$6)*($O$109*5%)</f>
        <v>0</v>
      </c>
      <c r="CG45" s="12">
        <f>(AC45*'Quadro Resumo'!$L$6)*($O$109*5%)</f>
        <v>0</v>
      </c>
      <c r="CH45" s="12">
        <f>(AD45*'Quadro Resumo'!$L$6)*(O45*22%)</f>
        <v>0</v>
      </c>
      <c r="CI45" s="12">
        <f>(AE45*'Quadro Resumo'!$L$6)*(O45*23%)</f>
        <v>0</v>
      </c>
      <c r="CJ45" s="12">
        <v>0</v>
      </c>
      <c r="CK45" s="29">
        <f t="shared" si="20"/>
        <v>0</v>
      </c>
      <c r="CL45" s="9"/>
      <c r="CM45" s="9"/>
      <c r="CN45" s="12">
        <f t="shared" si="21"/>
        <v>985682.14257404197</v>
      </c>
      <c r="CO45" s="12">
        <f t="shared" si="31"/>
        <v>31610.797575260822</v>
      </c>
      <c r="CP45" s="12">
        <f t="shared" si="31"/>
        <v>23133.356407349962</v>
      </c>
      <c r="CQ45" s="12">
        <f t="shared" si="31"/>
        <v>27587.60515659126</v>
      </c>
      <c r="CR45" s="12">
        <f t="shared" si="31"/>
        <v>28737.088704782564</v>
      </c>
      <c r="CS45" s="12">
        <f t="shared" si="31"/>
        <v>3735.8215316217334</v>
      </c>
      <c r="CT45" s="12">
        <f t="shared" si="31"/>
        <v>0</v>
      </c>
      <c r="CU45" s="12">
        <f t="shared" si="31"/>
        <v>0</v>
      </c>
      <c r="CV45" s="29">
        <f t="shared" si="23"/>
        <v>1100486.8119496482</v>
      </c>
      <c r="CW45" s="9"/>
      <c r="CX45" s="9"/>
      <c r="CY45" s="9"/>
      <c r="CZ45" s="9"/>
      <c r="DA45" s="9"/>
      <c r="DB45" s="30"/>
      <c r="DC45" s="30"/>
    </row>
    <row r="46" spans="1:107" ht="15.75" customHeight="1" x14ac:dyDescent="0.3">
      <c r="B46" s="464"/>
      <c r="C46" s="7" t="s">
        <v>13</v>
      </c>
      <c r="D46" s="7" t="str">
        <f t="shared" si="33"/>
        <v>BP13</v>
      </c>
      <c r="E46" s="7">
        <v>13</v>
      </c>
      <c r="F46" s="8">
        <f t="shared" si="34"/>
        <v>2771.215098326411</v>
      </c>
      <c r="G46" s="12">
        <f t="shared" si="2"/>
        <v>3048.3366081590525</v>
      </c>
      <c r="H46" s="12">
        <f t="shared" si="3"/>
        <v>3186.8973630753721</v>
      </c>
      <c r="I46" s="12">
        <f t="shared" si="4"/>
        <v>3325.4581179916931</v>
      </c>
      <c r="J46" s="12">
        <f t="shared" si="5"/>
        <v>3464.0188729080137</v>
      </c>
      <c r="K46" s="12">
        <f t="shared" si="6"/>
        <v>3602.5796278243342</v>
      </c>
      <c r="L46" s="12">
        <f t="shared" si="7"/>
        <v>4212.2469494561446</v>
      </c>
      <c r="M46" s="12">
        <f t="shared" si="8"/>
        <v>4849.6264220712192</v>
      </c>
      <c r="O46" s="8">
        <f t="shared" si="35"/>
        <v>2985.7835164269081</v>
      </c>
      <c r="P46" s="23">
        <f t="shared" si="25"/>
        <v>7.742755812426072E-2</v>
      </c>
      <c r="Q46" s="12">
        <f t="shared" si="32"/>
        <v>3284.361868069599</v>
      </c>
      <c r="R46" s="12">
        <f t="shared" si="32"/>
        <v>3433.651043890944</v>
      </c>
      <c r="S46" s="12">
        <f t="shared" si="32"/>
        <v>3582.9402197122895</v>
      </c>
      <c r="T46" s="12">
        <f t="shared" si="32"/>
        <v>3732.2293955336354</v>
      </c>
      <c r="U46" s="12">
        <f t="shared" si="32"/>
        <v>3881.5185713549808</v>
      </c>
      <c r="V46" s="12">
        <f t="shared" si="32"/>
        <v>4538.3909449689008</v>
      </c>
      <c r="W46" s="12">
        <f t="shared" si="32"/>
        <v>5225.121153747089</v>
      </c>
      <c r="Y46" s="7">
        <f>SUMIF('BD Qtde Servidores Ativos'!$D:$D,$D:$D,'BD Qtde Servidores Ativos'!E:E)</f>
        <v>8</v>
      </c>
      <c r="Z46" s="7">
        <f>SUMIF('BD Qtde Servidores Ativos'!$D:$D,$D:$D,'BD Qtde Servidores Ativos'!F:F)</f>
        <v>0</v>
      </c>
      <c r="AA46" s="7">
        <f>SUMIF('BD Qtde Servidores Ativos'!$D:$D,$D:$D,'BD Qtde Servidores Ativos'!G:G)</f>
        <v>0</v>
      </c>
      <c r="AB46" s="7">
        <f>SUMIF('BD Qtde Servidores Ativos'!$D:$D,$D:$D,'BD Qtde Servidores Ativos'!H:H)</f>
        <v>2</v>
      </c>
      <c r="AC46" s="7">
        <f>SUMIF('BD Qtde Servidores Ativos'!$D:$D,$D:$D,'BD Qtde Servidores Ativos'!I:I)</f>
        <v>4</v>
      </c>
      <c r="AD46" s="7">
        <f>SUMIF('BD Qtde Servidores Ativos'!$D:$D,$D:$D,'BD Qtde Servidores Ativos'!J:J)</f>
        <v>8</v>
      </c>
      <c r="AE46" s="7">
        <f>SUMIF('BD Qtde Servidores Ativos'!$D:$D,$D:$D,'BD Qtde Servidores Ativos'!K:K)</f>
        <v>2</v>
      </c>
      <c r="AF46" s="7">
        <f>SUMIF('BD Qtde Servidores Ativos'!$D:$D,$D:$D,'BD Qtde Servidores Ativos'!L:L)</f>
        <v>3</v>
      </c>
      <c r="AG46" s="24">
        <f t="shared" si="11"/>
        <v>27</v>
      </c>
      <c r="AH46" s="25"/>
      <c r="AI46" s="25"/>
      <c r="AJ46" s="7">
        <f>SUMIF('BD Qtde Servidores Aposentados '!$D:$D,$D:$D,'BD Qtde Servidores Aposentados '!E:E)</f>
        <v>448</v>
      </c>
      <c r="AK46" s="7">
        <f>SUMIF('BD Qtde Servidores Aposentados '!$D:$D,$D:$D,'BD Qtde Servidores Aposentados '!F:F)</f>
        <v>17</v>
      </c>
      <c r="AL46" s="7">
        <f>SUMIF('BD Qtde Servidores Aposentados '!$D:$D,$D:$D,'BD Qtde Servidores Aposentados '!G:G)</f>
        <v>13</v>
      </c>
      <c r="AM46" s="7">
        <f>SUMIF('BD Qtde Servidores Aposentados '!$D:$D,$D:$D,'BD Qtde Servidores Aposentados '!H:H)</f>
        <v>9</v>
      </c>
      <c r="AN46" s="7">
        <f>SUMIF('BD Qtde Servidores Aposentados '!$D:$D,$D:$D,'BD Qtde Servidores Aposentados '!I:I)</f>
        <v>4</v>
      </c>
      <c r="AO46" s="7">
        <f>SUMIF('BD Qtde Servidores Aposentados '!$D:$D,$D:$D,'BD Qtde Servidores Aposentados '!J:J)</f>
        <v>3</v>
      </c>
      <c r="AP46" s="7">
        <f>SUMIF('BD Qtde Servidores Aposentados '!$D:$D,$D:$D,'BD Qtde Servidores Aposentados '!K:K)</f>
        <v>0</v>
      </c>
      <c r="AQ46" s="7">
        <f>SUMIF('BD Qtde Servidores Aposentados '!$D:$D,$D:$D,'BD Qtde Servidores Aposentados '!L:L)</f>
        <v>0</v>
      </c>
      <c r="AR46" s="24">
        <f t="shared" si="12"/>
        <v>494</v>
      </c>
      <c r="AS46" s="26"/>
      <c r="AT46" s="26"/>
      <c r="AU46" s="27">
        <f t="shared" si="28"/>
        <v>22169.720786611288</v>
      </c>
      <c r="AV46" s="27">
        <f t="shared" si="28"/>
        <v>0</v>
      </c>
      <c r="AW46" s="27">
        <f t="shared" si="28"/>
        <v>0</v>
      </c>
      <c r="AX46" s="27">
        <f t="shared" si="28"/>
        <v>6650.9162359833863</v>
      </c>
      <c r="AY46" s="27">
        <f t="shared" si="28"/>
        <v>13856.075491632055</v>
      </c>
      <c r="AZ46" s="27">
        <f t="shared" si="28"/>
        <v>28820.637022594674</v>
      </c>
      <c r="BA46" s="27">
        <f t="shared" si="28"/>
        <v>8424.4938989122893</v>
      </c>
      <c r="BB46" s="27">
        <f t="shared" si="28"/>
        <v>14548.879266213658</v>
      </c>
      <c r="BC46" s="28">
        <f t="shared" si="14"/>
        <v>94470.72270194735</v>
      </c>
      <c r="BF46" s="26"/>
      <c r="BG46" s="27">
        <f t="shared" si="29"/>
        <v>1241504.3640502321</v>
      </c>
      <c r="BH46" s="27">
        <f t="shared" si="29"/>
        <v>51821.72233870389</v>
      </c>
      <c r="BI46" s="27">
        <f t="shared" si="29"/>
        <v>41429.665719979836</v>
      </c>
      <c r="BJ46" s="27">
        <f t="shared" si="29"/>
        <v>29929.123061925238</v>
      </c>
      <c r="BK46" s="27">
        <f t="shared" si="29"/>
        <v>13856.075491632055</v>
      </c>
      <c r="BL46" s="27">
        <f t="shared" si="29"/>
        <v>10807.738883473003</v>
      </c>
      <c r="BM46" s="27">
        <f t="shared" si="29"/>
        <v>0</v>
      </c>
      <c r="BN46" s="27">
        <f t="shared" si="29"/>
        <v>0</v>
      </c>
      <c r="BO46" s="28">
        <f t="shared" si="16"/>
        <v>1389348.6895459462</v>
      </c>
      <c r="BS46" s="12">
        <f t="shared" si="17"/>
        <v>23886.268131415265</v>
      </c>
      <c r="BT46" s="12">
        <f t="shared" si="30"/>
        <v>0</v>
      </c>
      <c r="BU46" s="12">
        <f t="shared" si="30"/>
        <v>0</v>
      </c>
      <c r="BV46" s="12">
        <f t="shared" si="30"/>
        <v>7165.880439424579</v>
      </c>
      <c r="BW46" s="12">
        <f t="shared" si="30"/>
        <v>14928.917582134542</v>
      </c>
      <c r="BX46" s="12">
        <f t="shared" si="30"/>
        <v>31052.148570839847</v>
      </c>
      <c r="BY46" s="12">
        <f t="shared" si="30"/>
        <v>9076.7818899378017</v>
      </c>
      <c r="BZ46" s="12">
        <f t="shared" si="30"/>
        <v>15675.363461241268</v>
      </c>
      <c r="CA46" s="29">
        <f t="shared" si="19"/>
        <v>101785.3600749933</v>
      </c>
      <c r="CB46" s="9"/>
      <c r="CC46" s="95">
        <f>(Y46*'Quadro Resumo'!$L$6)*($O$109*10%)</f>
        <v>0</v>
      </c>
      <c r="CD46" s="12">
        <f>(Z46*'Quadro Resumo'!$L$6)*($O$109*15%)</f>
        <v>0</v>
      </c>
      <c r="CE46" s="12">
        <f>(AA46*'Quadro Resumo'!$L$6)*($O$109*10%)</f>
        <v>0</v>
      </c>
      <c r="CF46" s="12">
        <f>(AB46*'Quadro Resumo'!$L$6)*($O$109*5%)</f>
        <v>0</v>
      </c>
      <c r="CG46" s="12">
        <f>(AC46*'Quadro Resumo'!$L$6)*($O$109*5%)</f>
        <v>0</v>
      </c>
      <c r="CH46" s="12">
        <f>(AD46*'Quadro Resumo'!$L$6)*(O46*22%)</f>
        <v>0</v>
      </c>
      <c r="CI46" s="12">
        <f>(AE46*'Quadro Resumo'!$L$6)*(O46*23%)</f>
        <v>0</v>
      </c>
      <c r="CJ46" s="12">
        <v>0</v>
      </c>
      <c r="CK46" s="29">
        <f t="shared" si="20"/>
        <v>0</v>
      </c>
      <c r="CL46" s="9"/>
      <c r="CM46" s="9"/>
      <c r="CN46" s="12">
        <f t="shared" si="21"/>
        <v>1337631.0153592548</v>
      </c>
      <c r="CO46" s="12">
        <f t="shared" si="31"/>
        <v>55834.151757183186</v>
      </c>
      <c r="CP46" s="12">
        <f t="shared" si="31"/>
        <v>44637.463570582273</v>
      </c>
      <c r="CQ46" s="12">
        <f t="shared" si="31"/>
        <v>32246.461977410607</v>
      </c>
      <c r="CR46" s="12">
        <f t="shared" si="31"/>
        <v>14928.917582134542</v>
      </c>
      <c r="CS46" s="12">
        <f t="shared" si="31"/>
        <v>11644.555714064943</v>
      </c>
      <c r="CT46" s="12">
        <f t="shared" si="31"/>
        <v>0</v>
      </c>
      <c r="CU46" s="12">
        <f t="shared" si="31"/>
        <v>0</v>
      </c>
      <c r="CV46" s="29">
        <f t="shared" si="23"/>
        <v>1496922.5659606303</v>
      </c>
      <c r="CW46" s="9"/>
      <c r="CX46" s="9"/>
      <c r="CY46" s="9"/>
      <c r="CZ46" s="9"/>
      <c r="DA46" s="9"/>
      <c r="DB46" s="30"/>
      <c r="DC46" s="30"/>
    </row>
    <row r="47" spans="1:107" ht="15.75" customHeight="1" x14ac:dyDescent="0.3">
      <c r="B47" s="464"/>
      <c r="C47" s="7" t="s">
        <v>13</v>
      </c>
      <c r="D47" s="7" t="str">
        <f t="shared" si="33"/>
        <v>BP14</v>
      </c>
      <c r="E47" s="7">
        <v>14</v>
      </c>
      <c r="F47" s="8">
        <f t="shared" si="34"/>
        <v>2879.2924871611408</v>
      </c>
      <c r="G47" s="12">
        <f t="shared" si="2"/>
        <v>3167.221735877255</v>
      </c>
      <c r="H47" s="12">
        <f t="shared" si="3"/>
        <v>3311.1863602353114</v>
      </c>
      <c r="I47" s="12">
        <f t="shared" si="4"/>
        <v>3455.1509845933688</v>
      </c>
      <c r="J47" s="12">
        <f t="shared" si="5"/>
        <v>3599.1156089514261</v>
      </c>
      <c r="K47" s="12">
        <f t="shared" si="6"/>
        <v>3743.080233309483</v>
      </c>
      <c r="L47" s="12">
        <f t="shared" si="7"/>
        <v>4376.5245804849337</v>
      </c>
      <c r="M47" s="12">
        <f t="shared" si="8"/>
        <v>5038.7618525319967</v>
      </c>
      <c r="O47" s="8">
        <f t="shared" si="35"/>
        <v>3102.2290735675574</v>
      </c>
      <c r="P47" s="23">
        <f t="shared" si="25"/>
        <v>7.742755812426072E-2</v>
      </c>
      <c r="Q47" s="12">
        <f t="shared" si="32"/>
        <v>3412.4519809243134</v>
      </c>
      <c r="R47" s="12">
        <f t="shared" si="32"/>
        <v>3567.5634346026909</v>
      </c>
      <c r="S47" s="12">
        <f t="shared" si="32"/>
        <v>3722.6748882810689</v>
      </c>
      <c r="T47" s="12">
        <f t="shared" si="32"/>
        <v>3877.7863419594469</v>
      </c>
      <c r="U47" s="12">
        <f t="shared" si="32"/>
        <v>4032.8977956378249</v>
      </c>
      <c r="V47" s="12">
        <f t="shared" si="32"/>
        <v>4715.3881918226871</v>
      </c>
      <c r="W47" s="12">
        <f t="shared" si="32"/>
        <v>5428.9008787432258</v>
      </c>
      <c r="Y47" s="7">
        <f>SUMIF('BD Qtde Servidores Ativos'!$D:$D,$D:$D,'BD Qtde Servidores Ativos'!E:E)</f>
        <v>6</v>
      </c>
      <c r="Z47" s="7">
        <f>SUMIF('BD Qtde Servidores Ativos'!$D:$D,$D:$D,'BD Qtde Servidores Ativos'!F:F)</f>
        <v>0</v>
      </c>
      <c r="AA47" s="7">
        <f>SUMIF('BD Qtde Servidores Ativos'!$D:$D,$D:$D,'BD Qtde Servidores Ativos'!G:G)</f>
        <v>0</v>
      </c>
      <c r="AB47" s="7">
        <f>SUMIF('BD Qtde Servidores Ativos'!$D:$D,$D:$D,'BD Qtde Servidores Ativos'!H:H)</f>
        <v>1</v>
      </c>
      <c r="AC47" s="7">
        <f>SUMIF('BD Qtde Servidores Ativos'!$D:$D,$D:$D,'BD Qtde Servidores Ativos'!I:I)</f>
        <v>0</v>
      </c>
      <c r="AD47" s="7">
        <f>SUMIF('BD Qtde Servidores Ativos'!$D:$D,$D:$D,'BD Qtde Servidores Ativos'!J:J)</f>
        <v>1</v>
      </c>
      <c r="AE47" s="7">
        <f>SUMIF('BD Qtde Servidores Ativos'!$D:$D,$D:$D,'BD Qtde Servidores Ativos'!K:K)</f>
        <v>0</v>
      </c>
      <c r="AF47" s="7">
        <f>SUMIF('BD Qtde Servidores Ativos'!$D:$D,$D:$D,'BD Qtde Servidores Ativos'!L:L)</f>
        <v>0</v>
      </c>
      <c r="AG47" s="24">
        <f t="shared" si="11"/>
        <v>8</v>
      </c>
      <c r="AH47" s="25"/>
      <c r="AI47" s="25"/>
      <c r="AJ47" s="7">
        <f>SUMIF('BD Qtde Servidores Aposentados '!$D:$D,$D:$D,'BD Qtde Servidores Aposentados '!E:E)</f>
        <v>466</v>
      </c>
      <c r="AK47" s="7">
        <f>SUMIF('BD Qtde Servidores Aposentados '!$D:$D,$D:$D,'BD Qtde Servidores Aposentados '!F:F)</f>
        <v>23</v>
      </c>
      <c r="AL47" s="7">
        <f>SUMIF('BD Qtde Servidores Aposentados '!$D:$D,$D:$D,'BD Qtde Servidores Aposentados '!G:G)</f>
        <v>26</v>
      </c>
      <c r="AM47" s="7">
        <f>SUMIF('BD Qtde Servidores Aposentados '!$D:$D,$D:$D,'BD Qtde Servidores Aposentados '!H:H)</f>
        <v>12</v>
      </c>
      <c r="AN47" s="7">
        <f>SUMIF('BD Qtde Servidores Aposentados '!$D:$D,$D:$D,'BD Qtde Servidores Aposentados '!I:I)</f>
        <v>1</v>
      </c>
      <c r="AO47" s="7">
        <f>SUMIF('BD Qtde Servidores Aposentados '!$D:$D,$D:$D,'BD Qtde Servidores Aposentados '!J:J)</f>
        <v>2</v>
      </c>
      <c r="AP47" s="7">
        <f>SUMIF('BD Qtde Servidores Aposentados '!$D:$D,$D:$D,'BD Qtde Servidores Aposentados '!K:K)</f>
        <v>0</v>
      </c>
      <c r="AQ47" s="7">
        <f>SUMIF('BD Qtde Servidores Aposentados '!$D:$D,$D:$D,'BD Qtde Servidores Aposentados '!L:L)</f>
        <v>0</v>
      </c>
      <c r="AR47" s="24">
        <f t="shared" si="12"/>
        <v>530</v>
      </c>
      <c r="AS47" s="26"/>
      <c r="AT47" s="26"/>
      <c r="AU47" s="27">
        <f t="shared" ref="AU47:BB62" si="36">Y47*F47</f>
        <v>17275.754922966844</v>
      </c>
      <c r="AV47" s="27">
        <f t="shared" si="36"/>
        <v>0</v>
      </c>
      <c r="AW47" s="27">
        <f t="shared" si="36"/>
        <v>0</v>
      </c>
      <c r="AX47" s="27">
        <f t="shared" si="36"/>
        <v>3455.1509845933688</v>
      </c>
      <c r="AY47" s="27">
        <f t="shared" si="36"/>
        <v>0</v>
      </c>
      <c r="AZ47" s="27">
        <f t="shared" si="36"/>
        <v>3743.080233309483</v>
      </c>
      <c r="BA47" s="27">
        <f t="shared" si="36"/>
        <v>0</v>
      </c>
      <c r="BB47" s="27">
        <f t="shared" si="36"/>
        <v>0</v>
      </c>
      <c r="BC47" s="28">
        <f t="shared" si="14"/>
        <v>24473.986140869696</v>
      </c>
      <c r="BF47" s="26"/>
      <c r="BG47" s="27">
        <f t="shared" ref="BG47:BN62" si="37">F47*AJ47</f>
        <v>1341750.2990170915</v>
      </c>
      <c r="BH47" s="27">
        <f t="shared" si="37"/>
        <v>72846.099925176866</v>
      </c>
      <c r="BI47" s="27">
        <f t="shared" si="37"/>
        <v>86090.845366118097</v>
      </c>
      <c r="BJ47" s="27">
        <f t="shared" si="37"/>
        <v>41461.811815120425</v>
      </c>
      <c r="BK47" s="27">
        <f t="shared" si="37"/>
        <v>3599.1156089514261</v>
      </c>
      <c r="BL47" s="27">
        <f t="shared" si="37"/>
        <v>7486.160466618966</v>
      </c>
      <c r="BM47" s="27">
        <f t="shared" si="37"/>
        <v>0</v>
      </c>
      <c r="BN47" s="27">
        <f t="shared" si="37"/>
        <v>0</v>
      </c>
      <c r="BO47" s="28">
        <f t="shared" si="16"/>
        <v>1553234.3321990774</v>
      </c>
      <c r="BS47" s="12">
        <f t="shared" si="17"/>
        <v>18613.374441405344</v>
      </c>
      <c r="BT47" s="12">
        <f t="shared" ref="BT47:BZ62" si="38">Z47*Q47</f>
        <v>0</v>
      </c>
      <c r="BU47" s="12">
        <f t="shared" si="38"/>
        <v>0</v>
      </c>
      <c r="BV47" s="12">
        <f t="shared" si="38"/>
        <v>3722.6748882810689</v>
      </c>
      <c r="BW47" s="12">
        <f t="shared" si="38"/>
        <v>0</v>
      </c>
      <c r="BX47" s="12">
        <f t="shared" si="38"/>
        <v>4032.8977956378249</v>
      </c>
      <c r="BY47" s="12">
        <f t="shared" si="38"/>
        <v>0</v>
      </c>
      <c r="BZ47" s="12">
        <f t="shared" si="38"/>
        <v>0</v>
      </c>
      <c r="CA47" s="29">
        <f t="shared" si="19"/>
        <v>26368.947125324237</v>
      </c>
      <c r="CB47" s="9"/>
      <c r="CC47" s="95">
        <f>(Y47*'Quadro Resumo'!$L$6)*($O$109*10%)</f>
        <v>0</v>
      </c>
      <c r="CD47" s="12">
        <f>(Z47*'Quadro Resumo'!$L$6)*($O$109*15%)</f>
        <v>0</v>
      </c>
      <c r="CE47" s="12">
        <f>(AA47*'Quadro Resumo'!$L$6)*($O$109*10%)</f>
        <v>0</v>
      </c>
      <c r="CF47" s="12">
        <f>(AB47*'Quadro Resumo'!$L$6)*($O$109*5%)</f>
        <v>0</v>
      </c>
      <c r="CG47" s="12">
        <f>(AC47*'Quadro Resumo'!$L$6)*($O$109*5%)</f>
        <v>0</v>
      </c>
      <c r="CH47" s="12">
        <f>(AD47*'Quadro Resumo'!$L$6)*(O47*22%)</f>
        <v>0</v>
      </c>
      <c r="CI47" s="12">
        <f>(AE47*'Quadro Resumo'!$L$6)*(O47*23%)</f>
        <v>0</v>
      </c>
      <c r="CJ47" s="12">
        <v>0</v>
      </c>
      <c r="CK47" s="29">
        <f t="shared" si="20"/>
        <v>0</v>
      </c>
      <c r="CL47" s="9"/>
      <c r="CM47" s="9"/>
      <c r="CN47" s="12">
        <f t="shared" si="21"/>
        <v>1445638.7482824817</v>
      </c>
      <c r="CO47" s="12">
        <f t="shared" ref="CO47:CU62" si="39">AK47*Q47</f>
        <v>78486.395561259211</v>
      </c>
      <c r="CP47" s="12">
        <f t="shared" si="39"/>
        <v>92756.649299669967</v>
      </c>
      <c r="CQ47" s="12">
        <f t="shared" si="39"/>
        <v>44672.09865937283</v>
      </c>
      <c r="CR47" s="12">
        <f t="shared" si="39"/>
        <v>3877.7863419594469</v>
      </c>
      <c r="CS47" s="12">
        <f t="shared" si="39"/>
        <v>8065.7955912756497</v>
      </c>
      <c r="CT47" s="12">
        <f t="shared" si="39"/>
        <v>0</v>
      </c>
      <c r="CU47" s="12">
        <f t="shared" si="39"/>
        <v>0</v>
      </c>
      <c r="CV47" s="29">
        <f t="shared" si="23"/>
        <v>1673497.4737360189</v>
      </c>
      <c r="CW47" s="9"/>
      <c r="CX47" s="9"/>
      <c r="CY47" s="9"/>
      <c r="CZ47" s="9"/>
      <c r="DA47" s="9"/>
      <c r="DB47" s="30"/>
      <c r="DC47" s="30"/>
    </row>
    <row r="48" spans="1:107" ht="15.75" customHeight="1" x14ac:dyDescent="0.3">
      <c r="B48" s="464"/>
      <c r="C48" s="7" t="s">
        <v>13</v>
      </c>
      <c r="D48" s="7" t="str">
        <f t="shared" si="33"/>
        <v>BP15</v>
      </c>
      <c r="E48" s="7">
        <v>15</v>
      </c>
      <c r="F48" s="8">
        <f t="shared" si="34"/>
        <v>2991.5848941604249</v>
      </c>
      <c r="G48" s="12">
        <f t="shared" si="2"/>
        <v>3290.7433835764677</v>
      </c>
      <c r="H48" s="12">
        <f t="shared" si="3"/>
        <v>3440.3226282844885</v>
      </c>
      <c r="I48" s="12">
        <f t="shared" si="4"/>
        <v>3589.9018729925097</v>
      </c>
      <c r="J48" s="12">
        <f t="shared" si="5"/>
        <v>3739.4811177005313</v>
      </c>
      <c r="K48" s="12">
        <f t="shared" si="6"/>
        <v>3889.0603624085525</v>
      </c>
      <c r="L48" s="12">
        <f t="shared" si="7"/>
        <v>4547.2090391238462</v>
      </c>
      <c r="M48" s="12">
        <f t="shared" si="8"/>
        <v>5235.273564780744</v>
      </c>
      <c r="O48" s="8">
        <f t="shared" si="35"/>
        <v>3223.2160074366921</v>
      </c>
      <c r="P48" s="23">
        <f t="shared" si="25"/>
        <v>7.7427558124260942E-2</v>
      </c>
      <c r="Q48" s="12">
        <f t="shared" ref="Q48:W63" si="40">$O48*Q$12</f>
        <v>3545.5376081803615</v>
      </c>
      <c r="R48" s="12">
        <f t="shared" si="40"/>
        <v>3706.6984085521954</v>
      </c>
      <c r="S48" s="12">
        <f t="shared" si="40"/>
        <v>3867.8592089240301</v>
      </c>
      <c r="T48" s="12">
        <f t="shared" si="40"/>
        <v>4029.0200092958648</v>
      </c>
      <c r="U48" s="12">
        <f t="shared" si="40"/>
        <v>4190.1808096676996</v>
      </c>
      <c r="V48" s="12">
        <f t="shared" si="40"/>
        <v>4899.2883313037719</v>
      </c>
      <c r="W48" s="12">
        <f t="shared" si="40"/>
        <v>5640.6280130142113</v>
      </c>
      <c r="Y48" s="7">
        <f>SUMIF('BD Qtde Servidores Ativos'!$D:$D,$D:$D,'BD Qtde Servidores Ativos'!E:E)</f>
        <v>6</v>
      </c>
      <c r="Z48" s="7">
        <f>SUMIF('BD Qtde Servidores Ativos'!$D:$D,$D:$D,'BD Qtde Servidores Ativos'!F:F)</f>
        <v>0</v>
      </c>
      <c r="AA48" s="7">
        <f>SUMIF('BD Qtde Servidores Ativos'!$D:$D,$D:$D,'BD Qtde Servidores Ativos'!G:G)</f>
        <v>0</v>
      </c>
      <c r="AB48" s="7">
        <f>SUMIF('BD Qtde Servidores Ativos'!$D:$D,$D:$D,'BD Qtde Servidores Ativos'!H:H)</f>
        <v>0</v>
      </c>
      <c r="AC48" s="7">
        <f>SUMIF('BD Qtde Servidores Ativos'!$D:$D,$D:$D,'BD Qtde Servidores Ativos'!I:I)</f>
        <v>0</v>
      </c>
      <c r="AD48" s="7">
        <f>SUMIF('BD Qtde Servidores Ativos'!$D:$D,$D:$D,'BD Qtde Servidores Ativos'!J:J)</f>
        <v>0</v>
      </c>
      <c r="AE48" s="7">
        <f>SUMIF('BD Qtde Servidores Ativos'!$D:$D,$D:$D,'BD Qtde Servidores Ativos'!K:K)</f>
        <v>0</v>
      </c>
      <c r="AF48" s="7">
        <f>SUMIF('BD Qtde Servidores Ativos'!$D:$D,$D:$D,'BD Qtde Servidores Ativos'!L:L)</f>
        <v>0</v>
      </c>
      <c r="AG48" s="24">
        <f t="shared" si="11"/>
        <v>6</v>
      </c>
      <c r="AH48" s="25"/>
      <c r="AI48" s="25"/>
      <c r="AJ48" s="7">
        <f>SUMIF('BD Qtde Servidores Aposentados '!$D:$D,$D:$D,'BD Qtde Servidores Aposentados '!E:E)</f>
        <v>599</v>
      </c>
      <c r="AK48" s="7">
        <f>SUMIF('BD Qtde Servidores Aposentados '!$D:$D,$D:$D,'BD Qtde Servidores Aposentados '!F:F)</f>
        <v>23</v>
      </c>
      <c r="AL48" s="7">
        <f>SUMIF('BD Qtde Servidores Aposentados '!$D:$D,$D:$D,'BD Qtde Servidores Aposentados '!G:G)</f>
        <v>41</v>
      </c>
      <c r="AM48" s="7">
        <f>SUMIF('BD Qtde Servidores Aposentados '!$D:$D,$D:$D,'BD Qtde Servidores Aposentados '!H:H)</f>
        <v>23</v>
      </c>
      <c r="AN48" s="7">
        <f>SUMIF('BD Qtde Servidores Aposentados '!$D:$D,$D:$D,'BD Qtde Servidores Aposentados '!I:I)</f>
        <v>6</v>
      </c>
      <c r="AO48" s="7">
        <f>SUMIF('BD Qtde Servidores Aposentados '!$D:$D,$D:$D,'BD Qtde Servidores Aposentados '!J:J)</f>
        <v>6</v>
      </c>
      <c r="AP48" s="7">
        <f>SUMIF('BD Qtde Servidores Aposentados '!$D:$D,$D:$D,'BD Qtde Servidores Aposentados '!K:K)</f>
        <v>0</v>
      </c>
      <c r="AQ48" s="7">
        <f>SUMIF('BD Qtde Servidores Aposentados '!$D:$D,$D:$D,'BD Qtde Servidores Aposentados '!L:L)</f>
        <v>0</v>
      </c>
      <c r="AR48" s="24">
        <f t="shared" si="12"/>
        <v>698</v>
      </c>
      <c r="AS48" s="26"/>
      <c r="AT48" s="26"/>
      <c r="AU48" s="27">
        <f t="shared" si="36"/>
        <v>17949.509364962549</v>
      </c>
      <c r="AV48" s="27">
        <f t="shared" si="36"/>
        <v>0</v>
      </c>
      <c r="AW48" s="27">
        <f t="shared" si="36"/>
        <v>0</v>
      </c>
      <c r="AX48" s="27">
        <f t="shared" si="36"/>
        <v>0</v>
      </c>
      <c r="AY48" s="27">
        <f t="shared" si="36"/>
        <v>0</v>
      </c>
      <c r="AZ48" s="27">
        <f t="shared" si="36"/>
        <v>0</v>
      </c>
      <c r="BA48" s="27">
        <f t="shared" si="36"/>
        <v>0</v>
      </c>
      <c r="BB48" s="27">
        <f t="shared" si="36"/>
        <v>0</v>
      </c>
      <c r="BC48" s="28">
        <f t="shared" si="14"/>
        <v>17949.509364962549</v>
      </c>
      <c r="BF48" s="26"/>
      <c r="BG48" s="27">
        <f t="shared" si="37"/>
        <v>1791959.3516020945</v>
      </c>
      <c r="BH48" s="27">
        <f t="shared" si="37"/>
        <v>75687.097822258758</v>
      </c>
      <c r="BI48" s="27">
        <f t="shared" si="37"/>
        <v>141053.22775966403</v>
      </c>
      <c r="BJ48" s="27">
        <f t="shared" si="37"/>
        <v>82567.743078827727</v>
      </c>
      <c r="BK48" s="27">
        <f t="shared" si="37"/>
        <v>22436.886706203186</v>
      </c>
      <c r="BL48" s="27">
        <f t="shared" si="37"/>
        <v>23334.362174451315</v>
      </c>
      <c r="BM48" s="27">
        <f t="shared" si="37"/>
        <v>0</v>
      </c>
      <c r="BN48" s="27">
        <f t="shared" si="37"/>
        <v>0</v>
      </c>
      <c r="BO48" s="28">
        <f t="shared" si="16"/>
        <v>2137038.6691434993</v>
      </c>
      <c r="BS48" s="12">
        <f t="shared" si="17"/>
        <v>19339.296044620154</v>
      </c>
      <c r="BT48" s="12">
        <f t="shared" si="38"/>
        <v>0</v>
      </c>
      <c r="BU48" s="12">
        <f t="shared" si="38"/>
        <v>0</v>
      </c>
      <c r="BV48" s="12">
        <f t="shared" si="38"/>
        <v>0</v>
      </c>
      <c r="BW48" s="12">
        <f t="shared" si="38"/>
        <v>0</v>
      </c>
      <c r="BX48" s="12">
        <f t="shared" si="38"/>
        <v>0</v>
      </c>
      <c r="BY48" s="12">
        <f t="shared" si="38"/>
        <v>0</v>
      </c>
      <c r="BZ48" s="12">
        <f t="shared" si="38"/>
        <v>0</v>
      </c>
      <c r="CA48" s="29">
        <f t="shared" si="19"/>
        <v>19339.296044620154</v>
      </c>
      <c r="CB48" s="9"/>
      <c r="CC48" s="95">
        <f>(Y48*'Quadro Resumo'!$L$6)*($O$109*10%)</f>
        <v>0</v>
      </c>
      <c r="CD48" s="12">
        <f>(Z48*'Quadro Resumo'!$L$6)*($O$109*15%)</f>
        <v>0</v>
      </c>
      <c r="CE48" s="12">
        <f>(AA48*'Quadro Resumo'!$L$6)*($O$109*10%)</f>
        <v>0</v>
      </c>
      <c r="CF48" s="12">
        <f>(AB48*'Quadro Resumo'!$L$6)*($O$109*5%)</f>
        <v>0</v>
      </c>
      <c r="CG48" s="12">
        <f>(AC48*'Quadro Resumo'!$L$6)*($O$109*5%)</f>
        <v>0</v>
      </c>
      <c r="CH48" s="12">
        <f>(AD48*'Quadro Resumo'!$L$6)*(O48*22%)</f>
        <v>0</v>
      </c>
      <c r="CI48" s="12">
        <f>(AE48*'Quadro Resumo'!$L$6)*(O48*23%)</f>
        <v>0</v>
      </c>
      <c r="CJ48" s="12">
        <v>0</v>
      </c>
      <c r="CK48" s="29">
        <f t="shared" si="20"/>
        <v>0</v>
      </c>
      <c r="CL48" s="9"/>
      <c r="CM48" s="9"/>
      <c r="CN48" s="12">
        <f t="shared" si="21"/>
        <v>1930706.3884545786</v>
      </c>
      <c r="CO48" s="12">
        <f t="shared" si="39"/>
        <v>81547.364988148314</v>
      </c>
      <c r="CP48" s="12">
        <f t="shared" si="39"/>
        <v>151974.63475064002</v>
      </c>
      <c r="CQ48" s="12">
        <f t="shared" si="39"/>
        <v>88960.761805252696</v>
      </c>
      <c r="CR48" s="12">
        <f t="shared" si="39"/>
        <v>24174.120055775187</v>
      </c>
      <c r="CS48" s="12">
        <f t="shared" si="39"/>
        <v>25141.084858006197</v>
      </c>
      <c r="CT48" s="12">
        <f t="shared" si="39"/>
        <v>0</v>
      </c>
      <c r="CU48" s="12">
        <f t="shared" si="39"/>
        <v>0</v>
      </c>
      <c r="CV48" s="29">
        <f t="shared" si="23"/>
        <v>2302504.3549124012</v>
      </c>
      <c r="CW48" s="9"/>
      <c r="CX48" s="9"/>
      <c r="CY48" s="9"/>
      <c r="CZ48" s="9"/>
      <c r="DA48" s="9"/>
      <c r="DB48" s="30"/>
      <c r="DC48" s="30"/>
    </row>
    <row r="49" spans="2:107" ht="15.75" customHeight="1" x14ac:dyDescent="0.3">
      <c r="B49" s="464"/>
      <c r="C49" s="7" t="s">
        <v>13</v>
      </c>
      <c r="D49" s="7" t="str">
        <f t="shared" si="33"/>
        <v>BP16</v>
      </c>
      <c r="E49" s="7">
        <v>16</v>
      </c>
      <c r="F49" s="8">
        <f t="shared" si="34"/>
        <v>3108.2567050326811</v>
      </c>
      <c r="G49" s="12">
        <f t="shared" si="2"/>
        <v>3419.0823755359497</v>
      </c>
      <c r="H49" s="12">
        <f t="shared" si="3"/>
        <v>3574.4952107875829</v>
      </c>
      <c r="I49" s="12">
        <f t="shared" si="4"/>
        <v>3729.908046039217</v>
      </c>
      <c r="J49" s="12">
        <f t="shared" si="5"/>
        <v>3885.3208812908515</v>
      </c>
      <c r="K49" s="12">
        <f t="shared" si="6"/>
        <v>4040.7337165424856</v>
      </c>
      <c r="L49" s="12">
        <f t="shared" si="7"/>
        <v>4724.5501916496751</v>
      </c>
      <c r="M49" s="12">
        <f t="shared" si="8"/>
        <v>5439.4492338071923</v>
      </c>
      <c r="O49" s="8">
        <f t="shared" si="35"/>
        <v>3348.9214317267229</v>
      </c>
      <c r="P49" s="23">
        <f t="shared" si="25"/>
        <v>7.7427558124260942E-2</v>
      </c>
      <c r="Q49" s="12">
        <f t="shared" si="40"/>
        <v>3683.8135748993955</v>
      </c>
      <c r="R49" s="12">
        <f t="shared" si="40"/>
        <v>3851.2596464857311</v>
      </c>
      <c r="S49" s="12">
        <f t="shared" si="40"/>
        <v>4018.7057180720672</v>
      </c>
      <c r="T49" s="12">
        <f t="shared" si="40"/>
        <v>4186.1517896584037</v>
      </c>
      <c r="U49" s="12">
        <f t="shared" si="40"/>
        <v>4353.5978612447398</v>
      </c>
      <c r="V49" s="12">
        <f t="shared" si="40"/>
        <v>5090.3605762246189</v>
      </c>
      <c r="W49" s="12">
        <f t="shared" si="40"/>
        <v>5860.6125055217653</v>
      </c>
      <c r="Y49" s="7">
        <f>SUMIF('BD Qtde Servidores Ativos'!$D:$D,$D:$D,'BD Qtde Servidores Ativos'!E:E)</f>
        <v>163</v>
      </c>
      <c r="Z49" s="7">
        <f>SUMIF('BD Qtde Servidores Ativos'!$D:$D,$D:$D,'BD Qtde Servidores Ativos'!F:F)</f>
        <v>11</v>
      </c>
      <c r="AA49" s="7">
        <f>SUMIF('BD Qtde Servidores Ativos'!$D:$D,$D:$D,'BD Qtde Servidores Ativos'!G:G)</f>
        <v>0</v>
      </c>
      <c r="AB49" s="7">
        <f>SUMIF('BD Qtde Servidores Ativos'!$D:$D,$D:$D,'BD Qtde Servidores Ativos'!H:H)</f>
        <v>23</v>
      </c>
      <c r="AC49" s="7">
        <f>SUMIF('BD Qtde Servidores Ativos'!$D:$D,$D:$D,'BD Qtde Servidores Ativos'!I:I)</f>
        <v>7</v>
      </c>
      <c r="AD49" s="7">
        <f>SUMIF('BD Qtde Servidores Ativos'!$D:$D,$D:$D,'BD Qtde Servidores Ativos'!J:J)</f>
        <v>4</v>
      </c>
      <c r="AE49" s="7">
        <f>SUMIF('BD Qtde Servidores Ativos'!$D:$D,$D:$D,'BD Qtde Servidores Ativos'!K:K)</f>
        <v>0</v>
      </c>
      <c r="AF49" s="7">
        <f>SUMIF('BD Qtde Servidores Ativos'!$D:$D,$D:$D,'BD Qtde Servidores Ativos'!L:L)</f>
        <v>1</v>
      </c>
      <c r="AG49" s="24">
        <f t="shared" si="11"/>
        <v>209</v>
      </c>
      <c r="AH49" s="25"/>
      <c r="AI49" s="25"/>
      <c r="AJ49" s="7">
        <f>SUMIF('BD Qtde Servidores Aposentados '!$D:$D,$D:$D,'BD Qtde Servidores Aposentados '!E:E)</f>
        <v>1607</v>
      </c>
      <c r="AK49" s="7">
        <f>SUMIF('BD Qtde Servidores Aposentados '!$D:$D,$D:$D,'BD Qtde Servidores Aposentados '!F:F)</f>
        <v>44</v>
      </c>
      <c r="AL49" s="7">
        <f>SUMIF('BD Qtde Servidores Aposentados '!$D:$D,$D:$D,'BD Qtde Servidores Aposentados '!G:G)</f>
        <v>85</v>
      </c>
      <c r="AM49" s="7">
        <f>SUMIF('BD Qtde Servidores Aposentados '!$D:$D,$D:$D,'BD Qtde Servidores Aposentados '!H:H)</f>
        <v>29</v>
      </c>
      <c r="AN49" s="7">
        <f>SUMIF('BD Qtde Servidores Aposentados '!$D:$D,$D:$D,'BD Qtde Servidores Aposentados '!I:I)</f>
        <v>14</v>
      </c>
      <c r="AO49" s="7">
        <f>SUMIF('BD Qtde Servidores Aposentados '!$D:$D,$D:$D,'BD Qtde Servidores Aposentados '!J:J)</f>
        <v>8</v>
      </c>
      <c r="AP49" s="7">
        <f>SUMIF('BD Qtde Servidores Aposentados '!$D:$D,$D:$D,'BD Qtde Servidores Aposentados '!K:K)</f>
        <v>1</v>
      </c>
      <c r="AQ49" s="7">
        <f>SUMIF('BD Qtde Servidores Aposentados '!$D:$D,$D:$D,'BD Qtde Servidores Aposentados '!L:L)</f>
        <v>0</v>
      </c>
      <c r="AR49" s="24">
        <f t="shared" si="12"/>
        <v>1788</v>
      </c>
      <c r="AS49" s="26"/>
      <c r="AT49" s="26"/>
      <c r="AU49" s="27">
        <f t="shared" si="36"/>
        <v>506645.84292032704</v>
      </c>
      <c r="AV49" s="27">
        <f t="shared" si="36"/>
        <v>37609.906130895448</v>
      </c>
      <c r="AW49" s="27">
        <f t="shared" si="36"/>
        <v>0</v>
      </c>
      <c r="AX49" s="27">
        <f t="shared" si="36"/>
        <v>85787.885058901986</v>
      </c>
      <c r="AY49" s="27">
        <f t="shared" si="36"/>
        <v>27197.24616903596</v>
      </c>
      <c r="AZ49" s="27">
        <f t="shared" si="36"/>
        <v>16162.934866169942</v>
      </c>
      <c r="BA49" s="27">
        <f t="shared" si="36"/>
        <v>0</v>
      </c>
      <c r="BB49" s="27">
        <f t="shared" si="36"/>
        <v>5439.4492338071923</v>
      </c>
      <c r="BC49" s="28">
        <f t="shared" si="14"/>
        <v>678843.26437913743</v>
      </c>
      <c r="BF49" s="26"/>
      <c r="BG49" s="27">
        <f t="shared" si="37"/>
        <v>4994968.5249875188</v>
      </c>
      <c r="BH49" s="27">
        <f t="shared" si="37"/>
        <v>150439.62452358179</v>
      </c>
      <c r="BI49" s="27">
        <f t="shared" si="37"/>
        <v>303832.09291694453</v>
      </c>
      <c r="BJ49" s="27">
        <f t="shared" si="37"/>
        <v>108167.33333513729</v>
      </c>
      <c r="BK49" s="27">
        <f t="shared" si="37"/>
        <v>54394.492338071919</v>
      </c>
      <c r="BL49" s="27">
        <f t="shared" si="37"/>
        <v>32325.869732339885</v>
      </c>
      <c r="BM49" s="27">
        <f t="shared" si="37"/>
        <v>4724.5501916496751</v>
      </c>
      <c r="BN49" s="27">
        <f t="shared" si="37"/>
        <v>0</v>
      </c>
      <c r="BO49" s="28">
        <f t="shared" si="16"/>
        <v>5648852.4880252434</v>
      </c>
      <c r="BS49" s="12">
        <f t="shared" si="17"/>
        <v>545874.19337145588</v>
      </c>
      <c r="BT49" s="12">
        <f t="shared" si="38"/>
        <v>40521.94932389335</v>
      </c>
      <c r="BU49" s="12">
        <f t="shared" si="38"/>
        <v>0</v>
      </c>
      <c r="BV49" s="12">
        <f t="shared" si="38"/>
        <v>92430.23151565755</v>
      </c>
      <c r="BW49" s="12">
        <f t="shared" si="38"/>
        <v>29303.062527608825</v>
      </c>
      <c r="BX49" s="12">
        <f t="shared" si="38"/>
        <v>17414.391444978959</v>
      </c>
      <c r="BY49" s="12">
        <f t="shared" si="38"/>
        <v>0</v>
      </c>
      <c r="BZ49" s="12">
        <f t="shared" si="38"/>
        <v>5860.6125055217653</v>
      </c>
      <c r="CA49" s="29">
        <f t="shared" si="19"/>
        <v>731404.44068911625</v>
      </c>
      <c r="CB49" s="9"/>
      <c r="CC49" s="95">
        <f>(Y49*'Quadro Resumo'!$L$6)*($O$109*10%)</f>
        <v>0</v>
      </c>
      <c r="CD49" s="12">
        <f>(Z49*'Quadro Resumo'!$L$6)*($O$109*15%)</f>
        <v>0</v>
      </c>
      <c r="CE49" s="12">
        <f>(AA49*'Quadro Resumo'!$L$6)*($O$109*10%)</f>
        <v>0</v>
      </c>
      <c r="CF49" s="12">
        <f>(AB49*'Quadro Resumo'!$L$6)*($O$109*5%)</f>
        <v>0</v>
      </c>
      <c r="CG49" s="12">
        <f>(AC49*'Quadro Resumo'!$L$6)*($O$109*5%)</f>
        <v>0</v>
      </c>
      <c r="CH49" s="12">
        <f>(AD49*'Quadro Resumo'!$L$6)*(O49*22%)</f>
        <v>0</v>
      </c>
      <c r="CI49" s="12">
        <f>(AE49*'Quadro Resumo'!$L$6)*(O49*23%)</f>
        <v>0</v>
      </c>
      <c r="CJ49" s="12">
        <v>0</v>
      </c>
      <c r="CK49" s="29">
        <f t="shared" si="20"/>
        <v>0</v>
      </c>
      <c r="CL49" s="9"/>
      <c r="CM49" s="9"/>
      <c r="CN49" s="12">
        <f t="shared" si="21"/>
        <v>5381716.7407848435</v>
      </c>
      <c r="CO49" s="12">
        <f t="shared" si="39"/>
        <v>162087.7972955734</v>
      </c>
      <c r="CP49" s="12">
        <f t="shared" si="39"/>
        <v>327357.06995128712</v>
      </c>
      <c r="CQ49" s="12">
        <f t="shared" si="39"/>
        <v>116542.46582408994</v>
      </c>
      <c r="CR49" s="12">
        <f t="shared" si="39"/>
        <v>58606.12505521765</v>
      </c>
      <c r="CS49" s="12">
        <f t="shared" si="39"/>
        <v>34828.782889957918</v>
      </c>
      <c r="CT49" s="12">
        <f t="shared" si="39"/>
        <v>5090.3605762246189</v>
      </c>
      <c r="CU49" s="12">
        <f t="shared" si="39"/>
        <v>0</v>
      </c>
      <c r="CV49" s="29">
        <f t="shared" si="23"/>
        <v>6086229.3423771933</v>
      </c>
      <c r="CW49" s="9"/>
      <c r="CX49" s="9"/>
      <c r="CY49" s="9"/>
      <c r="CZ49" s="9"/>
      <c r="DA49" s="9"/>
      <c r="DB49" s="30"/>
      <c r="DC49" s="30"/>
    </row>
    <row r="50" spans="2:107" ht="15.75" customHeight="1" x14ac:dyDescent="0.3">
      <c r="B50" s="464"/>
      <c r="C50" s="7" t="s">
        <v>13</v>
      </c>
      <c r="D50" s="7" t="str">
        <f t="shared" si="33"/>
        <v>BP17</v>
      </c>
      <c r="E50" s="7">
        <v>17</v>
      </c>
      <c r="F50" s="8">
        <f t="shared" si="34"/>
        <v>3229.4787165289554</v>
      </c>
      <c r="G50" s="12">
        <f t="shared" si="2"/>
        <v>3552.426588181851</v>
      </c>
      <c r="H50" s="12">
        <f t="shared" si="3"/>
        <v>3713.9005240082984</v>
      </c>
      <c r="I50" s="12">
        <f t="shared" si="4"/>
        <v>3875.3744598347462</v>
      </c>
      <c r="J50" s="12">
        <f t="shared" si="5"/>
        <v>4036.8483956611944</v>
      </c>
      <c r="K50" s="12">
        <f t="shared" si="6"/>
        <v>4198.3223314876423</v>
      </c>
      <c r="L50" s="12">
        <f t="shared" si="7"/>
        <v>4908.8076491240126</v>
      </c>
      <c r="M50" s="12">
        <f t="shared" si="8"/>
        <v>5651.5877539256717</v>
      </c>
      <c r="O50" s="8">
        <f t="shared" si="35"/>
        <v>3479.5293675640646</v>
      </c>
      <c r="P50" s="23">
        <f t="shared" si="25"/>
        <v>7.7427558124260942E-2</v>
      </c>
      <c r="Q50" s="12">
        <f t="shared" si="40"/>
        <v>3827.4823043204715</v>
      </c>
      <c r="R50" s="12">
        <f t="shared" si="40"/>
        <v>4001.4587726986738</v>
      </c>
      <c r="S50" s="12">
        <f t="shared" si="40"/>
        <v>4175.435241076877</v>
      </c>
      <c r="T50" s="12">
        <f t="shared" si="40"/>
        <v>4349.4117094550811</v>
      </c>
      <c r="U50" s="12">
        <f t="shared" si="40"/>
        <v>4523.3881778332843</v>
      </c>
      <c r="V50" s="12">
        <f t="shared" si="40"/>
        <v>5288.8846386973783</v>
      </c>
      <c r="W50" s="12">
        <f t="shared" si="40"/>
        <v>6089.1763932371132</v>
      </c>
      <c r="Y50" s="7">
        <f>SUMIF('BD Qtde Servidores Ativos'!$D:$D,$D:$D,'BD Qtde Servidores Ativos'!E:E)</f>
        <v>124</v>
      </c>
      <c r="Z50" s="7">
        <f>SUMIF('BD Qtde Servidores Ativos'!$D:$D,$D:$D,'BD Qtde Servidores Ativos'!F:F)</f>
        <v>12</v>
      </c>
      <c r="AA50" s="7">
        <f>SUMIF('BD Qtde Servidores Ativos'!$D:$D,$D:$D,'BD Qtde Servidores Ativos'!G:G)</f>
        <v>0</v>
      </c>
      <c r="AB50" s="7">
        <f>SUMIF('BD Qtde Servidores Ativos'!$D:$D,$D:$D,'BD Qtde Servidores Ativos'!H:H)</f>
        <v>16</v>
      </c>
      <c r="AC50" s="7">
        <f>SUMIF('BD Qtde Servidores Ativos'!$D:$D,$D:$D,'BD Qtde Servidores Ativos'!I:I)</f>
        <v>18</v>
      </c>
      <c r="AD50" s="7">
        <f>SUMIF('BD Qtde Servidores Ativos'!$D:$D,$D:$D,'BD Qtde Servidores Ativos'!J:J)</f>
        <v>12</v>
      </c>
      <c r="AE50" s="7">
        <f>SUMIF('BD Qtde Servidores Ativos'!$D:$D,$D:$D,'BD Qtde Servidores Ativos'!K:K)</f>
        <v>4</v>
      </c>
      <c r="AF50" s="7">
        <f>SUMIF('BD Qtde Servidores Ativos'!$D:$D,$D:$D,'BD Qtde Servidores Ativos'!L:L)</f>
        <v>2</v>
      </c>
      <c r="AG50" s="24">
        <f t="shared" si="11"/>
        <v>188</v>
      </c>
      <c r="AH50" s="25"/>
      <c r="AI50" s="25"/>
      <c r="AJ50" s="7">
        <f>SUMIF('BD Qtde Servidores Aposentados '!$D:$D,$D:$D,'BD Qtde Servidores Aposentados '!E:E)</f>
        <v>474</v>
      </c>
      <c r="AK50" s="7">
        <f>SUMIF('BD Qtde Servidores Aposentados '!$D:$D,$D:$D,'BD Qtde Servidores Aposentados '!F:F)</f>
        <v>37</v>
      </c>
      <c r="AL50" s="7">
        <f>SUMIF('BD Qtde Servidores Aposentados '!$D:$D,$D:$D,'BD Qtde Servidores Aposentados '!G:G)</f>
        <v>91</v>
      </c>
      <c r="AM50" s="7">
        <f>SUMIF('BD Qtde Servidores Aposentados '!$D:$D,$D:$D,'BD Qtde Servidores Aposentados '!H:H)</f>
        <v>28</v>
      </c>
      <c r="AN50" s="7">
        <f>SUMIF('BD Qtde Servidores Aposentados '!$D:$D,$D:$D,'BD Qtde Servidores Aposentados '!I:I)</f>
        <v>21</v>
      </c>
      <c r="AO50" s="7">
        <f>SUMIF('BD Qtde Servidores Aposentados '!$D:$D,$D:$D,'BD Qtde Servidores Aposentados '!J:J)</f>
        <v>10</v>
      </c>
      <c r="AP50" s="7">
        <f>SUMIF('BD Qtde Servidores Aposentados '!$D:$D,$D:$D,'BD Qtde Servidores Aposentados '!K:K)</f>
        <v>1</v>
      </c>
      <c r="AQ50" s="7">
        <f>SUMIF('BD Qtde Servidores Aposentados '!$D:$D,$D:$D,'BD Qtde Servidores Aposentados '!L:L)</f>
        <v>0</v>
      </c>
      <c r="AR50" s="24">
        <f t="shared" si="12"/>
        <v>662</v>
      </c>
      <c r="AS50" s="26"/>
      <c r="AT50" s="26"/>
      <c r="AU50" s="27">
        <f t="shared" si="36"/>
        <v>400455.36084959045</v>
      </c>
      <c r="AV50" s="27">
        <f t="shared" si="36"/>
        <v>42629.119058182216</v>
      </c>
      <c r="AW50" s="27">
        <f t="shared" si="36"/>
        <v>0</v>
      </c>
      <c r="AX50" s="27">
        <f t="shared" si="36"/>
        <v>62005.991357355939</v>
      </c>
      <c r="AY50" s="27">
        <f t="shared" si="36"/>
        <v>72663.271121901504</v>
      </c>
      <c r="AZ50" s="27">
        <f t="shared" si="36"/>
        <v>50379.867977851711</v>
      </c>
      <c r="BA50" s="27">
        <f t="shared" si="36"/>
        <v>19635.230596496051</v>
      </c>
      <c r="BB50" s="27">
        <f t="shared" si="36"/>
        <v>11303.175507851343</v>
      </c>
      <c r="BC50" s="28">
        <f t="shared" si="14"/>
        <v>659072.01646922913</v>
      </c>
      <c r="BF50" s="26"/>
      <c r="BG50" s="27">
        <f t="shared" si="37"/>
        <v>1530772.9116347248</v>
      </c>
      <c r="BH50" s="27">
        <f t="shared" si="37"/>
        <v>131439.78376272848</v>
      </c>
      <c r="BI50" s="27">
        <f t="shared" si="37"/>
        <v>337964.94768475514</v>
      </c>
      <c r="BJ50" s="27">
        <f t="shared" si="37"/>
        <v>108510.48487537289</v>
      </c>
      <c r="BK50" s="27">
        <f t="shared" si="37"/>
        <v>84773.816308885085</v>
      </c>
      <c r="BL50" s="27">
        <f t="shared" si="37"/>
        <v>41983.223314876421</v>
      </c>
      <c r="BM50" s="27">
        <f t="shared" si="37"/>
        <v>4908.8076491240126</v>
      </c>
      <c r="BN50" s="27">
        <f t="shared" si="37"/>
        <v>0</v>
      </c>
      <c r="BO50" s="28">
        <f t="shared" si="16"/>
        <v>2240353.9752304666</v>
      </c>
      <c r="BS50" s="12">
        <f t="shared" si="17"/>
        <v>431461.64157794398</v>
      </c>
      <c r="BT50" s="12">
        <f t="shared" si="38"/>
        <v>45929.787651845661</v>
      </c>
      <c r="BU50" s="12">
        <f t="shared" si="38"/>
        <v>0</v>
      </c>
      <c r="BV50" s="12">
        <f t="shared" si="38"/>
        <v>66806.963857230032</v>
      </c>
      <c r="BW50" s="12">
        <f t="shared" si="38"/>
        <v>78289.410770191462</v>
      </c>
      <c r="BX50" s="12">
        <f t="shared" si="38"/>
        <v>54280.658133999415</v>
      </c>
      <c r="BY50" s="12">
        <f t="shared" si="38"/>
        <v>21155.538554789513</v>
      </c>
      <c r="BZ50" s="12">
        <f t="shared" si="38"/>
        <v>12178.352786474226</v>
      </c>
      <c r="CA50" s="29">
        <f t="shared" si="19"/>
        <v>710102.35333247436</v>
      </c>
      <c r="CB50" s="9"/>
      <c r="CC50" s="95">
        <f>(Y50*'Quadro Resumo'!$L$6)*($O$109*10%)</f>
        <v>0</v>
      </c>
      <c r="CD50" s="12">
        <f>(Z50*'Quadro Resumo'!$L$6)*($O$109*15%)</f>
        <v>0</v>
      </c>
      <c r="CE50" s="12">
        <f>(AA50*'Quadro Resumo'!$L$6)*($O$109*10%)</f>
        <v>0</v>
      </c>
      <c r="CF50" s="12">
        <f>(AB50*'Quadro Resumo'!$L$6)*($O$109*5%)</f>
        <v>0</v>
      </c>
      <c r="CG50" s="12">
        <f>(AC50*'Quadro Resumo'!$L$6)*($O$109*5%)</f>
        <v>0</v>
      </c>
      <c r="CH50" s="12">
        <f>(AD50*'Quadro Resumo'!$L$6)*(O50*22%)</f>
        <v>0</v>
      </c>
      <c r="CI50" s="12">
        <f>(AE50*'Quadro Resumo'!$L$6)*(O50*23%)</f>
        <v>0</v>
      </c>
      <c r="CJ50" s="12">
        <v>0</v>
      </c>
      <c r="CK50" s="29">
        <f t="shared" si="20"/>
        <v>0</v>
      </c>
      <c r="CL50" s="9"/>
      <c r="CM50" s="9"/>
      <c r="CN50" s="12">
        <f t="shared" si="21"/>
        <v>1649296.9202253667</v>
      </c>
      <c r="CO50" s="12">
        <f t="shared" si="39"/>
        <v>141616.84525985745</v>
      </c>
      <c r="CP50" s="12">
        <f t="shared" si="39"/>
        <v>364132.74831557932</v>
      </c>
      <c r="CQ50" s="12">
        <f t="shared" si="39"/>
        <v>116912.18675015256</v>
      </c>
      <c r="CR50" s="12">
        <f t="shared" si="39"/>
        <v>91337.645898556701</v>
      </c>
      <c r="CS50" s="12">
        <f t="shared" si="39"/>
        <v>45233.881778332841</v>
      </c>
      <c r="CT50" s="12">
        <f t="shared" si="39"/>
        <v>5288.8846386973783</v>
      </c>
      <c r="CU50" s="12">
        <f t="shared" si="39"/>
        <v>0</v>
      </c>
      <c r="CV50" s="29">
        <f t="shared" si="23"/>
        <v>2413819.1128665432</v>
      </c>
      <c r="CW50" s="9"/>
      <c r="CX50" s="9"/>
      <c r="CY50" s="9"/>
      <c r="CZ50" s="9"/>
      <c r="DA50" s="9"/>
      <c r="DB50" s="30"/>
      <c r="DC50" s="30"/>
    </row>
    <row r="51" spans="2:107" ht="15.75" customHeight="1" x14ac:dyDescent="0.3">
      <c r="B51" s="464"/>
      <c r="C51" s="7" t="s">
        <v>13</v>
      </c>
      <c r="D51" s="7" t="str">
        <f t="shared" si="33"/>
        <v>BP18</v>
      </c>
      <c r="E51" s="7">
        <v>18</v>
      </c>
      <c r="F51" s="8">
        <f t="shared" si="34"/>
        <v>3355.4283864735844</v>
      </c>
      <c r="G51" s="12">
        <f t="shared" si="2"/>
        <v>3690.971225120943</v>
      </c>
      <c r="H51" s="12">
        <f t="shared" si="3"/>
        <v>3858.7426444446219</v>
      </c>
      <c r="I51" s="12">
        <f t="shared" si="4"/>
        <v>4026.5140637683012</v>
      </c>
      <c r="J51" s="12">
        <f t="shared" si="5"/>
        <v>4194.2854830919805</v>
      </c>
      <c r="K51" s="12">
        <f t="shared" si="6"/>
        <v>4362.0569024156603</v>
      </c>
      <c r="L51" s="12">
        <f t="shared" si="7"/>
        <v>5100.251147439848</v>
      </c>
      <c r="M51" s="12">
        <f t="shared" si="8"/>
        <v>5871.9996763287727</v>
      </c>
      <c r="O51" s="8">
        <f t="shared" si="35"/>
        <v>3615.231012899063</v>
      </c>
      <c r="P51" s="23">
        <f t="shared" si="25"/>
        <v>7.7427558124260942E-2</v>
      </c>
      <c r="Q51" s="12">
        <f t="shared" si="40"/>
        <v>3976.7541141889697</v>
      </c>
      <c r="R51" s="12">
        <f t="shared" si="40"/>
        <v>4157.5156648339225</v>
      </c>
      <c r="S51" s="12">
        <f t="shared" si="40"/>
        <v>4338.2772154788754</v>
      </c>
      <c r="T51" s="12">
        <f t="shared" si="40"/>
        <v>4519.0387661238292</v>
      </c>
      <c r="U51" s="12">
        <f t="shared" si="40"/>
        <v>4699.8003167687821</v>
      </c>
      <c r="V51" s="12">
        <f t="shared" si="40"/>
        <v>5495.1511396065762</v>
      </c>
      <c r="W51" s="12">
        <f t="shared" si="40"/>
        <v>6326.6542725733598</v>
      </c>
      <c r="Y51" s="7">
        <f>SUMIF('BD Qtde Servidores Ativos'!$D:$D,$D:$D,'BD Qtde Servidores Ativos'!E:E)</f>
        <v>161</v>
      </c>
      <c r="Z51" s="7">
        <f>SUMIF('BD Qtde Servidores Ativos'!$D:$D,$D:$D,'BD Qtde Servidores Ativos'!F:F)</f>
        <v>15</v>
      </c>
      <c r="AA51" s="7">
        <f>SUMIF('BD Qtde Servidores Ativos'!$D:$D,$D:$D,'BD Qtde Servidores Ativos'!G:G)</f>
        <v>0</v>
      </c>
      <c r="AB51" s="7">
        <f>SUMIF('BD Qtde Servidores Ativos'!$D:$D,$D:$D,'BD Qtde Servidores Ativos'!H:H)</f>
        <v>32</v>
      </c>
      <c r="AC51" s="7">
        <f>SUMIF('BD Qtde Servidores Ativos'!$D:$D,$D:$D,'BD Qtde Servidores Ativos'!I:I)</f>
        <v>29</v>
      </c>
      <c r="AD51" s="7">
        <f>SUMIF('BD Qtde Servidores Ativos'!$D:$D,$D:$D,'BD Qtde Servidores Ativos'!J:J)</f>
        <v>17</v>
      </c>
      <c r="AE51" s="7">
        <f>SUMIF('BD Qtde Servidores Ativos'!$D:$D,$D:$D,'BD Qtde Servidores Ativos'!K:K)</f>
        <v>3</v>
      </c>
      <c r="AF51" s="7">
        <f>SUMIF('BD Qtde Servidores Ativos'!$D:$D,$D:$D,'BD Qtde Servidores Ativos'!L:L)</f>
        <v>0</v>
      </c>
      <c r="AG51" s="24">
        <f t="shared" si="11"/>
        <v>257</v>
      </c>
      <c r="AH51" s="25"/>
      <c r="AI51" s="25"/>
      <c r="AJ51" s="7">
        <f>SUMIF('BD Qtde Servidores Aposentados '!$D:$D,$D:$D,'BD Qtde Servidores Aposentados '!E:E)</f>
        <v>402</v>
      </c>
      <c r="AK51" s="7">
        <f>SUMIF('BD Qtde Servidores Aposentados '!$D:$D,$D:$D,'BD Qtde Servidores Aposentados '!F:F)</f>
        <v>44</v>
      </c>
      <c r="AL51" s="7">
        <f>SUMIF('BD Qtde Servidores Aposentados '!$D:$D,$D:$D,'BD Qtde Servidores Aposentados '!G:G)</f>
        <v>116</v>
      </c>
      <c r="AM51" s="7">
        <f>SUMIF('BD Qtde Servidores Aposentados '!$D:$D,$D:$D,'BD Qtde Servidores Aposentados '!H:H)</f>
        <v>44</v>
      </c>
      <c r="AN51" s="7">
        <f>SUMIF('BD Qtde Servidores Aposentados '!$D:$D,$D:$D,'BD Qtde Servidores Aposentados '!I:I)</f>
        <v>16</v>
      </c>
      <c r="AO51" s="7">
        <f>SUMIF('BD Qtde Servidores Aposentados '!$D:$D,$D:$D,'BD Qtde Servidores Aposentados '!J:J)</f>
        <v>16</v>
      </c>
      <c r="AP51" s="7">
        <f>SUMIF('BD Qtde Servidores Aposentados '!$D:$D,$D:$D,'BD Qtde Servidores Aposentados '!K:K)</f>
        <v>1</v>
      </c>
      <c r="AQ51" s="7">
        <f>SUMIF('BD Qtde Servidores Aposentados '!$D:$D,$D:$D,'BD Qtde Servidores Aposentados '!L:L)</f>
        <v>0</v>
      </c>
      <c r="AR51" s="24">
        <f t="shared" si="12"/>
        <v>639</v>
      </c>
      <c r="AS51" s="26"/>
      <c r="AT51" s="26"/>
      <c r="AU51" s="27">
        <f t="shared" si="36"/>
        <v>540223.97022224707</v>
      </c>
      <c r="AV51" s="27">
        <f t="shared" si="36"/>
        <v>55364.568376814146</v>
      </c>
      <c r="AW51" s="27">
        <f t="shared" si="36"/>
        <v>0</v>
      </c>
      <c r="AX51" s="27">
        <f t="shared" si="36"/>
        <v>128848.45004058564</v>
      </c>
      <c r="AY51" s="27">
        <f t="shared" si="36"/>
        <v>121634.27900966743</v>
      </c>
      <c r="AZ51" s="27">
        <f t="shared" si="36"/>
        <v>74154.967341066222</v>
      </c>
      <c r="BA51" s="27">
        <f t="shared" si="36"/>
        <v>15300.753442319543</v>
      </c>
      <c r="BB51" s="27">
        <f t="shared" si="36"/>
        <v>0</v>
      </c>
      <c r="BC51" s="28">
        <f t="shared" si="14"/>
        <v>935526.98843270005</v>
      </c>
      <c r="BF51" s="26"/>
      <c r="BG51" s="27">
        <f t="shared" si="37"/>
        <v>1348882.211362381</v>
      </c>
      <c r="BH51" s="27">
        <f t="shared" si="37"/>
        <v>162402.73390532148</v>
      </c>
      <c r="BI51" s="27">
        <f t="shared" si="37"/>
        <v>447614.14675557613</v>
      </c>
      <c r="BJ51" s="27">
        <f t="shared" si="37"/>
        <v>177166.61880580525</v>
      </c>
      <c r="BK51" s="27">
        <f t="shared" si="37"/>
        <v>67108.567729471688</v>
      </c>
      <c r="BL51" s="27">
        <f t="shared" si="37"/>
        <v>69792.910438650564</v>
      </c>
      <c r="BM51" s="27">
        <f t="shared" si="37"/>
        <v>5100.251147439848</v>
      </c>
      <c r="BN51" s="27">
        <f t="shared" si="37"/>
        <v>0</v>
      </c>
      <c r="BO51" s="28">
        <f t="shared" si="16"/>
        <v>2278067.440144646</v>
      </c>
      <c r="BS51" s="12">
        <f t="shared" si="17"/>
        <v>582052.1930767491</v>
      </c>
      <c r="BT51" s="12">
        <f t="shared" si="38"/>
        <v>59651.311712834548</v>
      </c>
      <c r="BU51" s="12">
        <f t="shared" si="38"/>
        <v>0</v>
      </c>
      <c r="BV51" s="12">
        <f t="shared" si="38"/>
        <v>138824.87089532401</v>
      </c>
      <c r="BW51" s="12">
        <f t="shared" si="38"/>
        <v>131052.12421759104</v>
      </c>
      <c r="BX51" s="12">
        <f t="shared" si="38"/>
        <v>79896.605385069299</v>
      </c>
      <c r="BY51" s="12">
        <f t="shared" si="38"/>
        <v>16485.453418819729</v>
      </c>
      <c r="BZ51" s="12">
        <f t="shared" si="38"/>
        <v>0</v>
      </c>
      <c r="CA51" s="29">
        <f t="shared" si="19"/>
        <v>1007962.5587063876</v>
      </c>
      <c r="CB51" s="9"/>
      <c r="CC51" s="95">
        <f>(Y51*'Quadro Resumo'!$L$6)*($O$109*10%)</f>
        <v>0</v>
      </c>
      <c r="CD51" s="12">
        <f>(Z51*'Quadro Resumo'!$L$6)*($O$109*15%)</f>
        <v>0</v>
      </c>
      <c r="CE51" s="12">
        <f>(AA51*'Quadro Resumo'!$L$6)*($O$109*10%)</f>
        <v>0</v>
      </c>
      <c r="CF51" s="12">
        <f>(AB51*'Quadro Resumo'!$L$6)*($O$109*5%)</f>
        <v>0</v>
      </c>
      <c r="CG51" s="12">
        <f>(AC51*'Quadro Resumo'!$L$6)*($O$109*5%)</f>
        <v>0</v>
      </c>
      <c r="CH51" s="12">
        <f>(AD51*'Quadro Resumo'!$L$6)*(O51*22%)</f>
        <v>0</v>
      </c>
      <c r="CI51" s="12">
        <f>(AE51*'Quadro Resumo'!$L$6)*(O51*23%)</f>
        <v>0</v>
      </c>
      <c r="CJ51" s="12">
        <v>0</v>
      </c>
      <c r="CK51" s="29">
        <f t="shared" si="20"/>
        <v>0</v>
      </c>
      <c r="CL51" s="9"/>
      <c r="CM51" s="9"/>
      <c r="CN51" s="12">
        <f t="shared" si="21"/>
        <v>1453322.8671854234</v>
      </c>
      <c r="CO51" s="12">
        <f t="shared" si="39"/>
        <v>174977.18102431466</v>
      </c>
      <c r="CP51" s="12">
        <f t="shared" si="39"/>
        <v>482271.81712073501</v>
      </c>
      <c r="CQ51" s="12">
        <f t="shared" si="39"/>
        <v>190884.19748107053</v>
      </c>
      <c r="CR51" s="12">
        <f t="shared" si="39"/>
        <v>72304.620257981267</v>
      </c>
      <c r="CS51" s="12">
        <f t="shared" si="39"/>
        <v>75196.805068300513</v>
      </c>
      <c r="CT51" s="12">
        <f t="shared" si="39"/>
        <v>5495.1511396065762</v>
      </c>
      <c r="CU51" s="12">
        <f t="shared" si="39"/>
        <v>0</v>
      </c>
      <c r="CV51" s="29">
        <f t="shared" si="23"/>
        <v>2454452.6392774321</v>
      </c>
      <c r="CW51" s="9"/>
      <c r="CX51" s="9"/>
      <c r="CY51" s="9"/>
      <c r="CZ51" s="9"/>
      <c r="DA51" s="9"/>
      <c r="DB51" s="30"/>
      <c r="DC51" s="30"/>
    </row>
    <row r="52" spans="2:107" ht="15.75" customHeight="1" x14ac:dyDescent="0.3">
      <c r="B52" s="465"/>
      <c r="C52" s="7" t="s">
        <v>13</v>
      </c>
      <c r="D52" s="7" t="str">
        <f t="shared" si="33"/>
        <v>BP19</v>
      </c>
      <c r="E52" s="7">
        <v>19</v>
      </c>
      <c r="F52" s="8">
        <f t="shared" si="34"/>
        <v>3486.2900935460539</v>
      </c>
      <c r="G52" s="12">
        <f t="shared" si="2"/>
        <v>3834.9191029006597</v>
      </c>
      <c r="H52" s="12">
        <f t="shared" si="3"/>
        <v>4009.2336075779617</v>
      </c>
      <c r="I52" s="12">
        <f t="shared" si="4"/>
        <v>4183.5481122552646</v>
      </c>
      <c r="J52" s="12">
        <f t="shared" si="5"/>
        <v>4357.8626169325671</v>
      </c>
      <c r="K52" s="12">
        <f t="shared" si="6"/>
        <v>4532.1771216098705</v>
      </c>
      <c r="L52" s="12">
        <f t="shared" si="7"/>
        <v>5299.1609421900021</v>
      </c>
      <c r="M52" s="12">
        <f t="shared" si="8"/>
        <v>6101.0076637055945</v>
      </c>
      <c r="O52" s="8">
        <f t="shared" si="35"/>
        <v>3756.2250224021263</v>
      </c>
      <c r="P52" s="23">
        <f t="shared" si="25"/>
        <v>7.7427558124260942E-2</v>
      </c>
      <c r="Q52" s="12">
        <f t="shared" si="40"/>
        <v>4131.8475246423395</v>
      </c>
      <c r="R52" s="12">
        <f t="shared" si="40"/>
        <v>4319.6587757624447</v>
      </c>
      <c r="S52" s="12">
        <f t="shared" si="40"/>
        <v>4507.4700268825518</v>
      </c>
      <c r="T52" s="12">
        <f t="shared" si="40"/>
        <v>4695.2812780026579</v>
      </c>
      <c r="U52" s="12">
        <f t="shared" si="40"/>
        <v>4883.0925291227641</v>
      </c>
      <c r="V52" s="12">
        <f t="shared" si="40"/>
        <v>5709.462034051232</v>
      </c>
      <c r="W52" s="12">
        <f t="shared" si="40"/>
        <v>6573.3937892037211</v>
      </c>
      <c r="Y52" s="7">
        <f>SUMIF('BD Qtde Servidores Ativos'!$D:$D,$D:$D,'BD Qtde Servidores Ativos'!E:E)</f>
        <v>862</v>
      </c>
      <c r="Z52" s="7">
        <f>SUMIF('BD Qtde Servidores Ativos'!$D:$D,$D:$D,'BD Qtde Servidores Ativos'!F:F)</f>
        <v>80</v>
      </c>
      <c r="AA52" s="7">
        <f>SUMIF('BD Qtde Servidores Ativos'!$D:$D,$D:$D,'BD Qtde Servidores Ativos'!G:G)</f>
        <v>0</v>
      </c>
      <c r="AB52" s="7">
        <f>SUMIF('BD Qtde Servidores Ativos'!$D:$D,$D:$D,'BD Qtde Servidores Ativos'!H:H)</f>
        <v>231</v>
      </c>
      <c r="AC52" s="7">
        <f>SUMIF('BD Qtde Servidores Ativos'!$D:$D,$D:$D,'BD Qtde Servidores Ativos'!I:I)</f>
        <v>301</v>
      </c>
      <c r="AD52" s="7">
        <f>SUMIF('BD Qtde Servidores Ativos'!$D:$D,$D:$D,'BD Qtde Servidores Ativos'!J:J)</f>
        <v>491</v>
      </c>
      <c r="AE52" s="7">
        <f>SUMIF('BD Qtde Servidores Ativos'!$D:$D,$D:$D,'BD Qtde Servidores Ativos'!K:K)</f>
        <v>68</v>
      </c>
      <c r="AF52" s="7">
        <f>SUMIF('BD Qtde Servidores Ativos'!$D:$D,$D:$D,'BD Qtde Servidores Ativos'!L:L)</f>
        <v>6</v>
      </c>
      <c r="AG52" s="24">
        <f t="shared" si="11"/>
        <v>2039</v>
      </c>
      <c r="AH52" s="25"/>
      <c r="AI52" s="25"/>
      <c r="AJ52" s="7">
        <f>SUMIF('BD Qtde Servidores Aposentados '!$D:$D,$D:$D,'BD Qtde Servidores Aposentados '!E:E)</f>
        <v>940</v>
      </c>
      <c r="AK52" s="7">
        <f>SUMIF('BD Qtde Servidores Aposentados '!$D:$D,$D:$D,'BD Qtde Servidores Aposentados '!F:F)</f>
        <v>155</v>
      </c>
      <c r="AL52" s="7">
        <f>SUMIF('BD Qtde Servidores Aposentados '!$D:$D,$D:$D,'BD Qtde Servidores Aposentados '!G:G)</f>
        <v>550</v>
      </c>
      <c r="AM52" s="7">
        <f>SUMIF('BD Qtde Servidores Aposentados '!$D:$D,$D:$D,'BD Qtde Servidores Aposentados '!H:H)</f>
        <v>142</v>
      </c>
      <c r="AN52" s="7">
        <f>SUMIF('BD Qtde Servidores Aposentados '!$D:$D,$D:$D,'BD Qtde Servidores Aposentados '!I:I)</f>
        <v>144</v>
      </c>
      <c r="AO52" s="7">
        <f>SUMIF('BD Qtde Servidores Aposentados '!$D:$D,$D:$D,'BD Qtde Servidores Aposentados '!J:J)</f>
        <v>147</v>
      </c>
      <c r="AP52" s="7">
        <f>SUMIF('BD Qtde Servidores Aposentados '!$D:$D,$D:$D,'BD Qtde Servidores Aposentados '!K:K)</f>
        <v>7</v>
      </c>
      <c r="AQ52" s="7">
        <f>SUMIF('BD Qtde Servidores Aposentados '!$D:$D,$D:$D,'BD Qtde Servidores Aposentados '!L:L)</f>
        <v>2</v>
      </c>
      <c r="AR52" s="24">
        <f t="shared" si="12"/>
        <v>2087</v>
      </c>
      <c r="AS52" s="26"/>
      <c r="AT52" s="26"/>
      <c r="AU52" s="27">
        <f t="shared" si="36"/>
        <v>3005182.0606366983</v>
      </c>
      <c r="AV52" s="27">
        <f t="shared" si="36"/>
        <v>306793.52823205281</v>
      </c>
      <c r="AW52" s="27">
        <f t="shared" si="36"/>
        <v>0</v>
      </c>
      <c r="AX52" s="27">
        <f t="shared" si="36"/>
        <v>966399.61393096612</v>
      </c>
      <c r="AY52" s="27">
        <f t="shared" si="36"/>
        <v>1311716.6476967027</v>
      </c>
      <c r="AZ52" s="27">
        <f t="shared" si="36"/>
        <v>2225298.9667104464</v>
      </c>
      <c r="BA52" s="27">
        <f t="shared" si="36"/>
        <v>360342.94406892016</v>
      </c>
      <c r="BB52" s="27">
        <f t="shared" si="36"/>
        <v>36606.045982233569</v>
      </c>
      <c r="BC52" s="28">
        <f t="shared" si="14"/>
        <v>8212339.8072580192</v>
      </c>
      <c r="BF52" s="26"/>
      <c r="BG52" s="27">
        <f t="shared" si="37"/>
        <v>3277112.6879332908</v>
      </c>
      <c r="BH52" s="27">
        <f t="shared" si="37"/>
        <v>594412.4609496023</v>
      </c>
      <c r="BI52" s="27">
        <f t="shared" si="37"/>
        <v>2205078.484167879</v>
      </c>
      <c r="BJ52" s="27">
        <f t="shared" si="37"/>
        <v>594063.83194024756</v>
      </c>
      <c r="BK52" s="27">
        <f t="shared" si="37"/>
        <v>627532.21683828963</v>
      </c>
      <c r="BL52" s="27">
        <f t="shared" si="37"/>
        <v>666230.03687665099</v>
      </c>
      <c r="BM52" s="27">
        <f t="shared" si="37"/>
        <v>37094.126595330017</v>
      </c>
      <c r="BN52" s="27">
        <f t="shared" si="37"/>
        <v>12202.015327411189</v>
      </c>
      <c r="BO52" s="28">
        <f t="shared" si="16"/>
        <v>8013725.8606287008</v>
      </c>
      <c r="BS52" s="12">
        <f t="shared" si="17"/>
        <v>3237865.9693106329</v>
      </c>
      <c r="BT52" s="12">
        <f t="shared" si="38"/>
        <v>330547.80197138718</v>
      </c>
      <c r="BU52" s="12">
        <f t="shared" si="38"/>
        <v>0</v>
      </c>
      <c r="BV52" s="12">
        <f t="shared" si="38"/>
        <v>1041225.5762098695</v>
      </c>
      <c r="BW52" s="12">
        <f t="shared" si="38"/>
        <v>1413279.6646787999</v>
      </c>
      <c r="BX52" s="12">
        <f t="shared" si="38"/>
        <v>2397598.4317992772</v>
      </c>
      <c r="BY52" s="12">
        <f t="shared" si="38"/>
        <v>388243.41831548378</v>
      </c>
      <c r="BZ52" s="12">
        <f t="shared" si="38"/>
        <v>39440.362735222327</v>
      </c>
      <c r="CA52" s="29">
        <f t="shared" si="19"/>
        <v>8848201.2250206731</v>
      </c>
      <c r="CB52" s="9"/>
      <c r="CC52" s="95">
        <f>(Y52*'Quadro Resumo'!$L$6)*($O$109*10%)</f>
        <v>0</v>
      </c>
      <c r="CD52" s="12">
        <f>(Z52*'Quadro Resumo'!$L$6)*($O$109*15%)</f>
        <v>0</v>
      </c>
      <c r="CE52" s="12">
        <f>(AA52*'Quadro Resumo'!$L$6)*($O$109*10%)</f>
        <v>0</v>
      </c>
      <c r="CF52" s="12">
        <f>(AB52*'Quadro Resumo'!$L$6)*($O$109*5%)</f>
        <v>0</v>
      </c>
      <c r="CG52" s="12">
        <f>(AC52*'Quadro Resumo'!$L$6)*($O$109*5%)</f>
        <v>0</v>
      </c>
      <c r="CH52" s="12">
        <f>(AD52*'Quadro Resumo'!$L$6)*(O52*22%)</f>
        <v>0</v>
      </c>
      <c r="CI52" s="12">
        <f>(AE52*'Quadro Resumo'!$L$6)*(O52*23%)</f>
        <v>0</v>
      </c>
      <c r="CJ52" s="12">
        <v>0</v>
      </c>
      <c r="CK52" s="29">
        <f t="shared" si="20"/>
        <v>0</v>
      </c>
      <c r="CL52" s="9"/>
      <c r="CM52" s="9"/>
      <c r="CN52" s="12">
        <f t="shared" si="21"/>
        <v>3530851.5210579988</v>
      </c>
      <c r="CO52" s="12">
        <f t="shared" si="39"/>
        <v>640436.36631956266</v>
      </c>
      <c r="CP52" s="12">
        <f t="shared" si="39"/>
        <v>2375812.3266693447</v>
      </c>
      <c r="CQ52" s="12">
        <f t="shared" si="39"/>
        <v>640060.74381732231</v>
      </c>
      <c r="CR52" s="12">
        <f t="shared" si="39"/>
        <v>676120.50403238274</v>
      </c>
      <c r="CS52" s="12">
        <f t="shared" si="39"/>
        <v>717814.60178104637</v>
      </c>
      <c r="CT52" s="12">
        <f t="shared" si="39"/>
        <v>39966.234238358622</v>
      </c>
      <c r="CU52" s="12">
        <f t="shared" si="39"/>
        <v>13146.787578407442</v>
      </c>
      <c r="CV52" s="29">
        <f t="shared" si="23"/>
        <v>8634209.0854944233</v>
      </c>
      <c r="CW52" s="9"/>
      <c r="CX52" s="9"/>
      <c r="CY52" s="9"/>
      <c r="CZ52" s="9"/>
      <c r="DA52" s="9"/>
      <c r="DB52" s="30"/>
      <c r="DC52" s="30"/>
    </row>
    <row r="53" spans="2:107" ht="15.75" customHeight="1" x14ac:dyDescent="0.3">
      <c r="B53" s="463" t="s">
        <v>14</v>
      </c>
      <c r="C53" s="7" t="s">
        <v>14</v>
      </c>
      <c r="D53" s="7" t="str">
        <f t="shared" ref="D53:D71" si="41">CONCATENATE("CP",E53)</f>
        <v>CP1</v>
      </c>
      <c r="E53" s="7">
        <v>1</v>
      </c>
      <c r="F53" s="8">
        <v>2120.13</v>
      </c>
      <c r="G53" s="12">
        <f t="shared" si="2"/>
        <v>2332.1430000000005</v>
      </c>
      <c r="H53" s="12">
        <f t="shared" si="3"/>
        <v>2438.1495</v>
      </c>
      <c r="I53" s="12">
        <f t="shared" si="4"/>
        <v>2544.1559999999999</v>
      </c>
      <c r="J53" s="12">
        <f t="shared" si="5"/>
        <v>2650.1625000000004</v>
      </c>
      <c r="K53" s="12">
        <f t="shared" si="6"/>
        <v>2756.1690000000003</v>
      </c>
      <c r="L53" s="12">
        <f t="shared" si="7"/>
        <v>3222.5976000000001</v>
      </c>
      <c r="M53" s="12">
        <f t="shared" si="8"/>
        <v>3710.2275</v>
      </c>
      <c r="O53" s="211">
        <f>IF('Quadro Resumo'!E42="Nenhum",F53,$O$91*F4)</f>
        <v>2358.2060999999999</v>
      </c>
      <c r="P53" s="209">
        <f>O53/F53-1</f>
        <v>0.1122931612684126</v>
      </c>
      <c r="Q53" s="12">
        <f t="shared" si="40"/>
        <v>2594.0267100000001</v>
      </c>
      <c r="R53" s="12">
        <f t="shared" si="40"/>
        <v>2711.9370149999995</v>
      </c>
      <c r="S53" s="12">
        <f t="shared" si="40"/>
        <v>2829.8473199999999</v>
      </c>
      <c r="T53" s="12">
        <f t="shared" si="40"/>
        <v>2947.7576249999997</v>
      </c>
      <c r="U53" s="12">
        <f t="shared" si="40"/>
        <v>3065.6679300000001</v>
      </c>
      <c r="V53" s="12">
        <f t="shared" si="40"/>
        <v>3584.4732719999997</v>
      </c>
      <c r="W53" s="12">
        <f t="shared" si="40"/>
        <v>4126.8606749999999</v>
      </c>
      <c r="Y53" s="7">
        <f>SUMIF('BD Qtde Servidores Ativos'!$D:$D,$D:$D,'BD Qtde Servidores Ativos'!E:E)</f>
        <v>44</v>
      </c>
      <c r="Z53" s="7">
        <f>SUMIF('BD Qtde Servidores Ativos'!$D:$D,$D:$D,'BD Qtde Servidores Ativos'!F:F)</f>
        <v>3</v>
      </c>
      <c r="AA53" s="7">
        <f>SUMIF('BD Qtde Servidores Ativos'!$D:$D,$D:$D,'BD Qtde Servidores Ativos'!G:G)</f>
        <v>0</v>
      </c>
      <c r="AB53" s="7">
        <f>SUMIF('BD Qtde Servidores Ativos'!$D:$D,$D:$D,'BD Qtde Servidores Ativos'!H:H)</f>
        <v>13</v>
      </c>
      <c r="AC53" s="7">
        <f>SUMIF('BD Qtde Servidores Ativos'!$D:$D,$D:$D,'BD Qtde Servidores Ativos'!I:I)</f>
        <v>42</v>
      </c>
      <c r="AD53" s="7">
        <f>SUMIF('BD Qtde Servidores Ativos'!$D:$D,$D:$D,'BD Qtde Servidores Ativos'!J:J)</f>
        <v>53</v>
      </c>
      <c r="AE53" s="7">
        <f>SUMIF('BD Qtde Servidores Ativos'!$D:$D,$D:$D,'BD Qtde Servidores Ativos'!K:K)</f>
        <v>20</v>
      </c>
      <c r="AF53" s="7">
        <f>SUMIF('BD Qtde Servidores Ativos'!$D:$D,$D:$D,'BD Qtde Servidores Ativos'!L:L)</f>
        <v>4</v>
      </c>
      <c r="AG53" s="24">
        <f t="shared" si="11"/>
        <v>179</v>
      </c>
      <c r="AH53" s="25"/>
      <c r="AI53" s="25"/>
      <c r="AJ53" s="7">
        <f>SUMIF('BD Qtde Servidores Aposentados '!$D:$D,$D:$D,'BD Qtde Servidores Aposentados '!E:E)</f>
        <v>33</v>
      </c>
      <c r="AK53" s="7">
        <f>SUMIF('BD Qtde Servidores Aposentados '!$D:$D,$D:$D,'BD Qtde Servidores Aposentados '!F:F)</f>
        <v>0</v>
      </c>
      <c r="AL53" s="7">
        <f>SUMIF('BD Qtde Servidores Aposentados '!$D:$D,$D:$D,'BD Qtde Servidores Aposentados '!G:G)</f>
        <v>0</v>
      </c>
      <c r="AM53" s="7">
        <f>SUMIF('BD Qtde Servidores Aposentados '!$D:$D,$D:$D,'BD Qtde Servidores Aposentados '!H:H)</f>
        <v>1</v>
      </c>
      <c r="AN53" s="7">
        <f>SUMIF('BD Qtde Servidores Aposentados '!$D:$D,$D:$D,'BD Qtde Servidores Aposentados '!I:I)</f>
        <v>2</v>
      </c>
      <c r="AO53" s="7">
        <f>SUMIF('BD Qtde Servidores Aposentados '!$D:$D,$D:$D,'BD Qtde Servidores Aposentados '!J:J)</f>
        <v>0</v>
      </c>
      <c r="AP53" s="7">
        <f>SUMIF('BD Qtde Servidores Aposentados '!$D:$D,$D:$D,'BD Qtde Servidores Aposentados '!K:K)</f>
        <v>0</v>
      </c>
      <c r="AQ53" s="7">
        <f>SUMIF('BD Qtde Servidores Aposentados '!$D:$D,$D:$D,'BD Qtde Servidores Aposentados '!L:L)</f>
        <v>0</v>
      </c>
      <c r="AR53" s="24">
        <f t="shared" si="12"/>
        <v>36</v>
      </c>
      <c r="AS53" s="26"/>
      <c r="AT53" s="26"/>
      <c r="AU53" s="27">
        <f t="shared" si="36"/>
        <v>93285.72</v>
      </c>
      <c r="AV53" s="27">
        <f t="shared" si="36"/>
        <v>6996.4290000000019</v>
      </c>
      <c r="AW53" s="27">
        <f t="shared" si="36"/>
        <v>0</v>
      </c>
      <c r="AX53" s="27">
        <f t="shared" si="36"/>
        <v>33074.027999999998</v>
      </c>
      <c r="AY53" s="27">
        <f t="shared" si="36"/>
        <v>111306.82500000001</v>
      </c>
      <c r="AZ53" s="27">
        <f t="shared" si="36"/>
        <v>146076.95700000002</v>
      </c>
      <c r="BA53" s="27">
        <f t="shared" si="36"/>
        <v>64451.952000000005</v>
      </c>
      <c r="BB53" s="27">
        <f t="shared" si="36"/>
        <v>14840.91</v>
      </c>
      <c r="BC53" s="28">
        <f t="shared" si="14"/>
        <v>470032.821</v>
      </c>
      <c r="BF53" s="26"/>
      <c r="BG53" s="27">
        <f t="shared" si="37"/>
        <v>69964.290000000008</v>
      </c>
      <c r="BH53" s="27">
        <f t="shared" si="37"/>
        <v>0</v>
      </c>
      <c r="BI53" s="27">
        <f t="shared" si="37"/>
        <v>0</v>
      </c>
      <c r="BJ53" s="27">
        <f t="shared" si="37"/>
        <v>2544.1559999999999</v>
      </c>
      <c r="BK53" s="27">
        <f t="shared" si="37"/>
        <v>5300.3250000000007</v>
      </c>
      <c r="BL53" s="27">
        <f t="shared" si="37"/>
        <v>0</v>
      </c>
      <c r="BM53" s="27">
        <f t="shared" si="37"/>
        <v>0</v>
      </c>
      <c r="BN53" s="27">
        <f t="shared" si="37"/>
        <v>0</v>
      </c>
      <c r="BO53" s="28">
        <f t="shared" si="16"/>
        <v>77808.771000000008</v>
      </c>
      <c r="BS53" s="12">
        <f t="shared" si="17"/>
        <v>103761.06839999999</v>
      </c>
      <c r="BT53" s="12">
        <f t="shared" si="38"/>
        <v>7782.0801300000003</v>
      </c>
      <c r="BU53" s="12">
        <f t="shared" si="38"/>
        <v>0</v>
      </c>
      <c r="BV53" s="12">
        <f t="shared" si="38"/>
        <v>36788.015159999995</v>
      </c>
      <c r="BW53" s="12">
        <f t="shared" si="38"/>
        <v>123805.82024999999</v>
      </c>
      <c r="BX53" s="12">
        <f t="shared" si="38"/>
        <v>162480.40028999999</v>
      </c>
      <c r="BY53" s="12">
        <f t="shared" si="38"/>
        <v>71689.46544</v>
      </c>
      <c r="BZ53" s="12">
        <f t="shared" si="38"/>
        <v>16507.4427</v>
      </c>
      <c r="CA53" s="29">
        <f t="shared" si="19"/>
        <v>522814.29236999998</v>
      </c>
      <c r="CB53" s="9"/>
      <c r="CC53" s="96">
        <f>(Y53*'Quadro Resumo'!$L$6)*($O$109*15%)</f>
        <v>0</v>
      </c>
      <c r="CD53" s="12">
        <f>(Z53*'Quadro Resumo'!$L$6)*($O$109*15%)</f>
        <v>0</v>
      </c>
      <c r="CE53" s="12">
        <f>(AA53*'Quadro Resumo'!$L$6)*($O$109*10%)</f>
        <v>0</v>
      </c>
      <c r="CF53" s="12">
        <f>(AB53*'Quadro Resumo'!$L$6)*($O$109*5%)</f>
        <v>0</v>
      </c>
      <c r="CG53" s="12">
        <f>(AC53*'Quadro Resumo'!$L$6)*($O$109*5%)</f>
        <v>0</v>
      </c>
      <c r="CH53" s="12">
        <f>(AD53*'Quadro Resumo'!$L$6)*(O53*22%)</f>
        <v>0</v>
      </c>
      <c r="CI53" s="12">
        <f>(AE53*'Quadro Resumo'!$L$6)*(O53*23%)</f>
        <v>0</v>
      </c>
      <c r="CJ53" s="12">
        <v>0</v>
      </c>
      <c r="CK53" s="29">
        <f t="shared" si="20"/>
        <v>0</v>
      </c>
      <c r="CL53" s="9"/>
      <c r="CM53" s="9"/>
      <c r="CN53" s="12">
        <f t="shared" si="21"/>
        <v>77820.801299999992</v>
      </c>
      <c r="CO53" s="12">
        <f t="shared" si="39"/>
        <v>0</v>
      </c>
      <c r="CP53" s="12">
        <f t="shared" si="39"/>
        <v>0</v>
      </c>
      <c r="CQ53" s="12">
        <f t="shared" si="39"/>
        <v>2829.8473199999999</v>
      </c>
      <c r="CR53" s="12">
        <f t="shared" si="39"/>
        <v>5895.5152499999995</v>
      </c>
      <c r="CS53" s="12">
        <f t="shared" si="39"/>
        <v>0</v>
      </c>
      <c r="CT53" s="12">
        <f t="shared" si="39"/>
        <v>0</v>
      </c>
      <c r="CU53" s="12">
        <f t="shared" si="39"/>
        <v>0</v>
      </c>
      <c r="CV53" s="29">
        <f t="shared" si="23"/>
        <v>86546.163869999989</v>
      </c>
      <c r="CW53" s="9"/>
      <c r="CX53" s="9"/>
      <c r="CY53" s="9"/>
      <c r="CZ53" s="9"/>
      <c r="DA53" s="9"/>
      <c r="DB53" s="30"/>
      <c r="DC53" s="30"/>
    </row>
    <row r="54" spans="2:107" ht="15.75" customHeight="1" x14ac:dyDescent="0.3">
      <c r="B54" s="464"/>
      <c r="C54" s="7" t="s">
        <v>14</v>
      </c>
      <c r="D54" s="7" t="str">
        <f t="shared" si="41"/>
        <v>CP2</v>
      </c>
      <c r="E54" s="7">
        <v>2</v>
      </c>
      <c r="F54" s="8">
        <f t="shared" ref="F54:F71" si="42">F53*1.039</f>
        <v>2202.8150700000001</v>
      </c>
      <c r="G54" s="12">
        <f t="shared" si="2"/>
        <v>2423.0965770000003</v>
      </c>
      <c r="H54" s="12">
        <f t="shared" si="3"/>
        <v>2533.2373305000001</v>
      </c>
      <c r="I54" s="12">
        <f t="shared" si="4"/>
        <v>2643.3780839999999</v>
      </c>
      <c r="J54" s="12">
        <f t="shared" si="5"/>
        <v>2753.5188375000002</v>
      </c>
      <c r="K54" s="12">
        <f t="shared" si="6"/>
        <v>2863.6595910000001</v>
      </c>
      <c r="L54" s="12">
        <f t="shared" si="7"/>
        <v>3348.2789064000003</v>
      </c>
      <c r="M54" s="12">
        <f t="shared" si="8"/>
        <v>3854.9263725000001</v>
      </c>
      <c r="O54" s="8">
        <f>O53*$C$7</f>
        <v>2450.1761378999995</v>
      </c>
      <c r="P54" s="23">
        <f t="shared" ref="P54:P71" si="43">O54/F54-1</f>
        <v>0.1122931612684126</v>
      </c>
      <c r="Q54" s="12">
        <f t="shared" si="40"/>
        <v>2695.1937516899998</v>
      </c>
      <c r="R54" s="12">
        <f t="shared" si="40"/>
        <v>2817.7025585849992</v>
      </c>
      <c r="S54" s="12">
        <f t="shared" si="40"/>
        <v>2940.2113654799991</v>
      </c>
      <c r="T54" s="12">
        <f t="shared" si="40"/>
        <v>3062.7201723749995</v>
      </c>
      <c r="U54" s="12">
        <f t="shared" si="40"/>
        <v>3185.2289792699994</v>
      </c>
      <c r="V54" s="12">
        <f t="shared" si="40"/>
        <v>3724.2677296079992</v>
      </c>
      <c r="W54" s="12">
        <f t="shared" si="40"/>
        <v>4287.8082413249995</v>
      </c>
      <c r="Y54" s="7">
        <f>SUMIF('BD Qtde Servidores Ativos'!$D:$D,$D:$D,'BD Qtde Servidores Ativos'!E:E)</f>
        <v>10</v>
      </c>
      <c r="Z54" s="7">
        <f>SUMIF('BD Qtde Servidores Ativos'!$D:$D,$D:$D,'BD Qtde Servidores Ativos'!F:F)</f>
        <v>0</v>
      </c>
      <c r="AA54" s="7">
        <f>SUMIF('BD Qtde Servidores Ativos'!$D:$D,$D:$D,'BD Qtde Servidores Ativos'!G:G)</f>
        <v>0</v>
      </c>
      <c r="AB54" s="7">
        <f>SUMIF('BD Qtde Servidores Ativos'!$D:$D,$D:$D,'BD Qtde Servidores Ativos'!H:H)</f>
        <v>1</v>
      </c>
      <c r="AC54" s="7">
        <f>SUMIF('BD Qtde Servidores Ativos'!$D:$D,$D:$D,'BD Qtde Servidores Ativos'!I:I)</f>
        <v>1</v>
      </c>
      <c r="AD54" s="7">
        <f>SUMIF('BD Qtde Servidores Ativos'!$D:$D,$D:$D,'BD Qtde Servidores Ativos'!J:J)</f>
        <v>4</v>
      </c>
      <c r="AE54" s="7">
        <f>SUMIF('BD Qtde Servidores Ativos'!$D:$D,$D:$D,'BD Qtde Servidores Ativos'!K:K)</f>
        <v>2</v>
      </c>
      <c r="AF54" s="7">
        <f>SUMIF('BD Qtde Servidores Ativos'!$D:$D,$D:$D,'BD Qtde Servidores Ativos'!L:L)</f>
        <v>1</v>
      </c>
      <c r="AG54" s="24">
        <f t="shared" si="11"/>
        <v>19</v>
      </c>
      <c r="AH54" s="25"/>
      <c r="AI54" s="25"/>
      <c r="AJ54" s="7">
        <f>SUMIF('BD Qtde Servidores Aposentados '!$D:$D,$D:$D,'BD Qtde Servidores Aposentados '!E:E)</f>
        <v>69</v>
      </c>
      <c r="AK54" s="7">
        <f>SUMIF('BD Qtde Servidores Aposentados '!$D:$D,$D:$D,'BD Qtde Servidores Aposentados '!F:F)</f>
        <v>1</v>
      </c>
      <c r="AL54" s="7">
        <f>SUMIF('BD Qtde Servidores Aposentados '!$D:$D,$D:$D,'BD Qtde Servidores Aposentados '!G:G)</f>
        <v>1</v>
      </c>
      <c r="AM54" s="7">
        <f>SUMIF('BD Qtde Servidores Aposentados '!$D:$D,$D:$D,'BD Qtde Servidores Aposentados '!H:H)</f>
        <v>2</v>
      </c>
      <c r="AN54" s="7">
        <f>SUMIF('BD Qtde Servidores Aposentados '!$D:$D,$D:$D,'BD Qtde Servidores Aposentados '!I:I)</f>
        <v>4</v>
      </c>
      <c r="AO54" s="7">
        <f>SUMIF('BD Qtde Servidores Aposentados '!$D:$D,$D:$D,'BD Qtde Servidores Aposentados '!J:J)</f>
        <v>0</v>
      </c>
      <c r="AP54" s="7">
        <f>SUMIF('BD Qtde Servidores Aposentados '!$D:$D,$D:$D,'BD Qtde Servidores Aposentados '!K:K)</f>
        <v>0</v>
      </c>
      <c r="AQ54" s="7">
        <f>SUMIF('BD Qtde Servidores Aposentados '!$D:$D,$D:$D,'BD Qtde Servidores Aposentados '!L:L)</f>
        <v>0</v>
      </c>
      <c r="AR54" s="24">
        <f t="shared" si="12"/>
        <v>77</v>
      </c>
      <c r="AS54" s="26"/>
      <c r="AT54" s="26"/>
      <c r="AU54" s="27">
        <f t="shared" si="36"/>
        <v>22028.150700000002</v>
      </c>
      <c r="AV54" s="27">
        <f t="shared" si="36"/>
        <v>0</v>
      </c>
      <c r="AW54" s="27">
        <f t="shared" si="36"/>
        <v>0</v>
      </c>
      <c r="AX54" s="27">
        <f t="shared" si="36"/>
        <v>2643.3780839999999</v>
      </c>
      <c r="AY54" s="27">
        <f t="shared" si="36"/>
        <v>2753.5188375000002</v>
      </c>
      <c r="AZ54" s="27">
        <f t="shared" si="36"/>
        <v>11454.638364</v>
      </c>
      <c r="BA54" s="27">
        <f t="shared" si="36"/>
        <v>6696.5578128000006</v>
      </c>
      <c r="BB54" s="27">
        <f t="shared" si="36"/>
        <v>3854.9263725000001</v>
      </c>
      <c r="BC54" s="28">
        <f t="shared" si="14"/>
        <v>49431.170170799996</v>
      </c>
      <c r="BF54" s="26"/>
      <c r="BG54" s="27">
        <f t="shared" si="37"/>
        <v>151994.23983000001</v>
      </c>
      <c r="BH54" s="27">
        <f t="shared" si="37"/>
        <v>2423.0965770000003</v>
      </c>
      <c r="BI54" s="27">
        <f t="shared" si="37"/>
        <v>2533.2373305000001</v>
      </c>
      <c r="BJ54" s="27">
        <f t="shared" si="37"/>
        <v>5286.7561679999999</v>
      </c>
      <c r="BK54" s="27">
        <f t="shared" si="37"/>
        <v>11014.075350000001</v>
      </c>
      <c r="BL54" s="27">
        <f t="shared" si="37"/>
        <v>0</v>
      </c>
      <c r="BM54" s="27">
        <f t="shared" si="37"/>
        <v>0</v>
      </c>
      <c r="BN54" s="27">
        <f t="shared" si="37"/>
        <v>0</v>
      </c>
      <c r="BO54" s="28">
        <f t="shared" si="16"/>
        <v>173251.40525549999</v>
      </c>
      <c r="BS54" s="12">
        <f t="shared" si="17"/>
        <v>24501.761378999996</v>
      </c>
      <c r="BT54" s="12">
        <f t="shared" si="38"/>
        <v>0</v>
      </c>
      <c r="BU54" s="12">
        <f t="shared" si="38"/>
        <v>0</v>
      </c>
      <c r="BV54" s="12">
        <f t="shared" si="38"/>
        <v>2940.2113654799991</v>
      </c>
      <c r="BW54" s="12">
        <f t="shared" si="38"/>
        <v>3062.7201723749995</v>
      </c>
      <c r="BX54" s="12">
        <f t="shared" si="38"/>
        <v>12740.915917079998</v>
      </c>
      <c r="BY54" s="12">
        <f t="shared" si="38"/>
        <v>7448.5354592159983</v>
      </c>
      <c r="BZ54" s="12">
        <f t="shared" si="38"/>
        <v>4287.8082413249995</v>
      </c>
      <c r="CA54" s="29">
        <f t="shared" si="19"/>
        <v>54981.952534475997</v>
      </c>
      <c r="CB54" s="9"/>
      <c r="CC54" s="96">
        <f>(Y54*'Quadro Resumo'!$L$6)*($O$109*15%)</f>
        <v>0</v>
      </c>
      <c r="CD54" s="12">
        <f>(Z54*'Quadro Resumo'!$L$6)*($O$109*15%)</f>
        <v>0</v>
      </c>
      <c r="CE54" s="12">
        <f>(AA54*'Quadro Resumo'!$L$6)*($O$109*10%)</f>
        <v>0</v>
      </c>
      <c r="CF54" s="12">
        <f>(AB54*'Quadro Resumo'!$L$6)*($O$109*5%)</f>
        <v>0</v>
      </c>
      <c r="CG54" s="12">
        <f>(AC54*'Quadro Resumo'!$L$6)*($O$109*5%)</f>
        <v>0</v>
      </c>
      <c r="CH54" s="12">
        <f>(AD54*'Quadro Resumo'!$L$6)*(O54*22%)</f>
        <v>0</v>
      </c>
      <c r="CI54" s="12">
        <f>(AE54*'Quadro Resumo'!$L$6)*(O54*23%)</f>
        <v>0</v>
      </c>
      <c r="CJ54" s="12">
        <v>0</v>
      </c>
      <c r="CK54" s="29">
        <f t="shared" si="20"/>
        <v>0</v>
      </c>
      <c r="CL54" s="9"/>
      <c r="CM54" s="9"/>
      <c r="CN54" s="12">
        <f t="shared" si="21"/>
        <v>169062.15351509996</v>
      </c>
      <c r="CO54" s="12">
        <f t="shared" si="39"/>
        <v>2695.1937516899998</v>
      </c>
      <c r="CP54" s="12">
        <f t="shared" si="39"/>
        <v>2817.7025585849992</v>
      </c>
      <c r="CQ54" s="12">
        <f t="shared" si="39"/>
        <v>5880.4227309599983</v>
      </c>
      <c r="CR54" s="12">
        <f t="shared" si="39"/>
        <v>12250.880689499998</v>
      </c>
      <c r="CS54" s="12">
        <f t="shared" si="39"/>
        <v>0</v>
      </c>
      <c r="CT54" s="12">
        <f t="shared" si="39"/>
        <v>0</v>
      </c>
      <c r="CU54" s="12">
        <f t="shared" si="39"/>
        <v>0</v>
      </c>
      <c r="CV54" s="29">
        <f t="shared" si="23"/>
        <v>192706.35324583497</v>
      </c>
      <c r="CW54" s="9"/>
      <c r="CX54" s="9"/>
      <c r="CY54" s="9"/>
      <c r="CZ54" s="9"/>
      <c r="DA54" s="9"/>
      <c r="DB54" s="30"/>
      <c r="DC54" s="30"/>
    </row>
    <row r="55" spans="2:107" ht="15.75" customHeight="1" x14ac:dyDescent="0.3">
      <c r="B55" s="464"/>
      <c r="C55" s="7" t="s">
        <v>14</v>
      </c>
      <c r="D55" s="7" t="str">
        <f t="shared" si="41"/>
        <v>CP3</v>
      </c>
      <c r="E55" s="7">
        <v>3</v>
      </c>
      <c r="F55" s="8">
        <f t="shared" si="42"/>
        <v>2288.7248577300002</v>
      </c>
      <c r="G55" s="12">
        <f t="shared" si="2"/>
        <v>2517.5973435030005</v>
      </c>
      <c r="H55" s="12">
        <f t="shared" si="3"/>
        <v>2632.0335863895002</v>
      </c>
      <c r="I55" s="12">
        <f t="shared" si="4"/>
        <v>2746.4698292759999</v>
      </c>
      <c r="J55" s="12">
        <f t="shared" si="5"/>
        <v>2860.9060721625001</v>
      </c>
      <c r="K55" s="12">
        <f t="shared" si="6"/>
        <v>2975.3423150490003</v>
      </c>
      <c r="L55" s="12">
        <f t="shared" si="7"/>
        <v>3478.8617837496004</v>
      </c>
      <c r="M55" s="12">
        <f t="shared" si="8"/>
        <v>4005.2685010275004</v>
      </c>
      <c r="O55" s="8">
        <f t="shared" ref="O55:O71" si="44">O54*$C$7</f>
        <v>2545.7330072780992</v>
      </c>
      <c r="P55" s="23">
        <f t="shared" si="43"/>
        <v>0.11229316126841238</v>
      </c>
      <c r="Q55" s="12">
        <f t="shared" si="40"/>
        <v>2800.3063080059092</v>
      </c>
      <c r="R55" s="12">
        <f t="shared" si="40"/>
        <v>2927.5929583698139</v>
      </c>
      <c r="S55" s="12">
        <f t="shared" si="40"/>
        <v>3054.8796087337191</v>
      </c>
      <c r="T55" s="12">
        <f t="shared" si="40"/>
        <v>3182.1662590976239</v>
      </c>
      <c r="U55" s="12">
        <f t="shared" si="40"/>
        <v>3309.4529094615291</v>
      </c>
      <c r="V55" s="12">
        <f t="shared" si="40"/>
        <v>3869.5141710627108</v>
      </c>
      <c r="W55" s="12">
        <f t="shared" si="40"/>
        <v>4455.0327627366732</v>
      </c>
      <c r="Y55" s="7">
        <f>SUMIF('BD Qtde Servidores Ativos'!$D:$D,$D:$D,'BD Qtde Servidores Ativos'!E:E)</f>
        <v>22</v>
      </c>
      <c r="Z55" s="7">
        <f>SUMIF('BD Qtde Servidores Ativos'!$D:$D,$D:$D,'BD Qtde Servidores Ativos'!F:F)</f>
        <v>1</v>
      </c>
      <c r="AA55" s="7">
        <f>SUMIF('BD Qtde Servidores Ativos'!$D:$D,$D:$D,'BD Qtde Servidores Ativos'!G:G)</f>
        <v>0</v>
      </c>
      <c r="AB55" s="7">
        <f>SUMIF('BD Qtde Servidores Ativos'!$D:$D,$D:$D,'BD Qtde Servidores Ativos'!H:H)</f>
        <v>5</v>
      </c>
      <c r="AC55" s="7">
        <f>SUMIF('BD Qtde Servidores Ativos'!$D:$D,$D:$D,'BD Qtde Servidores Ativos'!I:I)</f>
        <v>15</v>
      </c>
      <c r="AD55" s="7">
        <f>SUMIF('BD Qtde Servidores Ativos'!$D:$D,$D:$D,'BD Qtde Servidores Ativos'!J:J)</f>
        <v>38</v>
      </c>
      <c r="AE55" s="7">
        <f>SUMIF('BD Qtde Servidores Ativos'!$D:$D,$D:$D,'BD Qtde Servidores Ativos'!K:K)</f>
        <v>5</v>
      </c>
      <c r="AF55" s="7">
        <f>SUMIF('BD Qtde Servidores Ativos'!$D:$D,$D:$D,'BD Qtde Servidores Ativos'!L:L)</f>
        <v>0</v>
      </c>
      <c r="AG55" s="24">
        <f t="shared" si="11"/>
        <v>86</v>
      </c>
      <c r="AH55" s="25"/>
      <c r="AI55" s="25"/>
      <c r="AJ55" s="7">
        <f>SUMIF('BD Qtde Servidores Aposentados '!$D:$D,$D:$D,'BD Qtde Servidores Aposentados '!E:E)</f>
        <v>104</v>
      </c>
      <c r="AK55" s="7">
        <f>SUMIF('BD Qtde Servidores Aposentados '!$D:$D,$D:$D,'BD Qtde Servidores Aposentados '!F:F)</f>
        <v>1</v>
      </c>
      <c r="AL55" s="7">
        <f>SUMIF('BD Qtde Servidores Aposentados '!$D:$D,$D:$D,'BD Qtde Servidores Aposentados '!G:G)</f>
        <v>4</v>
      </c>
      <c r="AM55" s="7">
        <f>SUMIF('BD Qtde Servidores Aposentados '!$D:$D,$D:$D,'BD Qtde Servidores Aposentados '!H:H)</f>
        <v>3</v>
      </c>
      <c r="AN55" s="7">
        <f>SUMIF('BD Qtde Servidores Aposentados '!$D:$D,$D:$D,'BD Qtde Servidores Aposentados '!I:I)</f>
        <v>1</v>
      </c>
      <c r="AO55" s="7">
        <f>SUMIF('BD Qtde Servidores Aposentados '!$D:$D,$D:$D,'BD Qtde Servidores Aposentados '!J:J)</f>
        <v>0</v>
      </c>
      <c r="AP55" s="7">
        <f>SUMIF('BD Qtde Servidores Aposentados '!$D:$D,$D:$D,'BD Qtde Servidores Aposentados '!K:K)</f>
        <v>0</v>
      </c>
      <c r="AQ55" s="7">
        <f>SUMIF('BD Qtde Servidores Aposentados '!$D:$D,$D:$D,'BD Qtde Servidores Aposentados '!L:L)</f>
        <v>0</v>
      </c>
      <c r="AR55" s="24">
        <f t="shared" si="12"/>
        <v>113</v>
      </c>
      <c r="AS55" s="26"/>
      <c r="AT55" s="26"/>
      <c r="AU55" s="27">
        <f t="shared" si="36"/>
        <v>50351.946870060005</v>
      </c>
      <c r="AV55" s="27">
        <f t="shared" si="36"/>
        <v>2517.5973435030005</v>
      </c>
      <c r="AW55" s="27">
        <f t="shared" si="36"/>
        <v>0</v>
      </c>
      <c r="AX55" s="27">
        <f t="shared" si="36"/>
        <v>13732.34914638</v>
      </c>
      <c r="AY55" s="27">
        <f t="shared" si="36"/>
        <v>42913.591082437502</v>
      </c>
      <c r="AZ55" s="27">
        <f t="shared" si="36"/>
        <v>113063.00797186201</v>
      </c>
      <c r="BA55" s="27">
        <f t="shared" si="36"/>
        <v>17394.308918748</v>
      </c>
      <c r="BB55" s="27">
        <f t="shared" si="36"/>
        <v>0</v>
      </c>
      <c r="BC55" s="28">
        <f t="shared" si="14"/>
        <v>239972.80133299052</v>
      </c>
      <c r="BF55" s="26"/>
      <c r="BG55" s="27">
        <f t="shared" si="37"/>
        <v>238027.38520392001</v>
      </c>
      <c r="BH55" s="27">
        <f t="shared" si="37"/>
        <v>2517.5973435030005</v>
      </c>
      <c r="BI55" s="27">
        <f t="shared" si="37"/>
        <v>10528.134345558001</v>
      </c>
      <c r="BJ55" s="27">
        <f t="shared" si="37"/>
        <v>8239.4094878279993</v>
      </c>
      <c r="BK55" s="27">
        <f t="shared" si="37"/>
        <v>2860.9060721625001</v>
      </c>
      <c r="BL55" s="27">
        <f t="shared" si="37"/>
        <v>0</v>
      </c>
      <c r="BM55" s="27">
        <f t="shared" si="37"/>
        <v>0</v>
      </c>
      <c r="BN55" s="27">
        <f t="shared" si="37"/>
        <v>0</v>
      </c>
      <c r="BO55" s="28">
        <f t="shared" si="16"/>
        <v>262173.43245297152</v>
      </c>
      <c r="BS55" s="12">
        <f t="shared" si="17"/>
        <v>56006.126160118183</v>
      </c>
      <c r="BT55" s="12">
        <f t="shared" si="38"/>
        <v>2800.3063080059092</v>
      </c>
      <c r="BU55" s="12">
        <f t="shared" si="38"/>
        <v>0</v>
      </c>
      <c r="BV55" s="12">
        <f t="shared" si="38"/>
        <v>15274.398043668596</v>
      </c>
      <c r="BW55" s="12">
        <f t="shared" si="38"/>
        <v>47732.493886464355</v>
      </c>
      <c r="BX55" s="12">
        <f t="shared" si="38"/>
        <v>125759.2105595381</v>
      </c>
      <c r="BY55" s="12">
        <f t="shared" si="38"/>
        <v>19347.570855313556</v>
      </c>
      <c r="BZ55" s="12">
        <f t="shared" si="38"/>
        <v>0</v>
      </c>
      <c r="CA55" s="29">
        <f t="shared" si="19"/>
        <v>266920.10581310868</v>
      </c>
      <c r="CB55" s="9"/>
      <c r="CC55" s="96">
        <f>(Y55*'Quadro Resumo'!$L$6)*($O$109*15%)</f>
        <v>0</v>
      </c>
      <c r="CD55" s="12">
        <f>(Z55*'Quadro Resumo'!$L$6)*($O$109*15%)</f>
        <v>0</v>
      </c>
      <c r="CE55" s="12">
        <f>(AA55*'Quadro Resumo'!$L$6)*($O$109*10%)</f>
        <v>0</v>
      </c>
      <c r="CF55" s="12">
        <f>(AB55*'Quadro Resumo'!$L$6)*($O$109*5%)</f>
        <v>0</v>
      </c>
      <c r="CG55" s="12">
        <f>(AC55*'Quadro Resumo'!$L$6)*($O$109*5%)</f>
        <v>0</v>
      </c>
      <c r="CH55" s="12">
        <f>(AD55*'Quadro Resumo'!$L$6)*(O55*22%)</f>
        <v>0</v>
      </c>
      <c r="CI55" s="12">
        <f>(AE55*'Quadro Resumo'!$L$6)*(O55*23%)</f>
        <v>0</v>
      </c>
      <c r="CJ55" s="12">
        <v>0</v>
      </c>
      <c r="CK55" s="29">
        <f t="shared" si="20"/>
        <v>0</v>
      </c>
      <c r="CL55" s="9"/>
      <c r="CM55" s="9"/>
      <c r="CN55" s="12">
        <f t="shared" si="21"/>
        <v>264756.23275692231</v>
      </c>
      <c r="CO55" s="12">
        <f t="shared" si="39"/>
        <v>2800.3063080059092</v>
      </c>
      <c r="CP55" s="12">
        <f t="shared" si="39"/>
        <v>11710.371833479256</v>
      </c>
      <c r="CQ55" s="12">
        <f t="shared" si="39"/>
        <v>9164.6388262011569</v>
      </c>
      <c r="CR55" s="12">
        <f t="shared" si="39"/>
        <v>3182.1662590976239</v>
      </c>
      <c r="CS55" s="12">
        <f t="shared" si="39"/>
        <v>0</v>
      </c>
      <c r="CT55" s="12">
        <f t="shared" si="39"/>
        <v>0</v>
      </c>
      <c r="CU55" s="12">
        <f t="shared" si="39"/>
        <v>0</v>
      </c>
      <c r="CV55" s="29">
        <f t="shared" si="23"/>
        <v>291613.71598370629</v>
      </c>
      <c r="CW55" s="9"/>
      <c r="CX55" s="9"/>
      <c r="CY55" s="9"/>
      <c r="CZ55" s="9"/>
      <c r="DA55" s="9"/>
      <c r="DB55" s="30"/>
      <c r="DC55" s="30"/>
    </row>
    <row r="56" spans="2:107" ht="15.75" customHeight="1" x14ac:dyDescent="0.3">
      <c r="B56" s="464"/>
      <c r="C56" s="7" t="s">
        <v>14</v>
      </c>
      <c r="D56" s="7" t="str">
        <f t="shared" si="41"/>
        <v>CP4</v>
      </c>
      <c r="E56" s="7">
        <v>4</v>
      </c>
      <c r="F56" s="8">
        <f t="shared" si="42"/>
        <v>2377.98512718147</v>
      </c>
      <c r="G56" s="12">
        <f t="shared" si="2"/>
        <v>2615.7836398996174</v>
      </c>
      <c r="H56" s="12">
        <f t="shared" si="3"/>
        <v>2734.6828962586901</v>
      </c>
      <c r="I56" s="12">
        <f t="shared" si="4"/>
        <v>2853.5821526177638</v>
      </c>
      <c r="J56" s="12">
        <f t="shared" si="5"/>
        <v>2972.4814089768374</v>
      </c>
      <c r="K56" s="12">
        <f t="shared" si="6"/>
        <v>3091.3806653359111</v>
      </c>
      <c r="L56" s="12">
        <f t="shared" si="7"/>
        <v>3614.5373933158344</v>
      </c>
      <c r="M56" s="12">
        <f t="shared" si="8"/>
        <v>4161.4739725675727</v>
      </c>
      <c r="O56" s="8">
        <f t="shared" si="44"/>
        <v>2645.0165945619447</v>
      </c>
      <c r="P56" s="23">
        <f t="shared" si="43"/>
        <v>0.11229316126841216</v>
      </c>
      <c r="Q56" s="12">
        <f t="shared" si="40"/>
        <v>2909.5182540181395</v>
      </c>
      <c r="R56" s="12">
        <f t="shared" si="40"/>
        <v>3041.769083746236</v>
      </c>
      <c r="S56" s="12">
        <f t="shared" si="40"/>
        <v>3174.0199134743334</v>
      </c>
      <c r="T56" s="12">
        <f t="shared" si="40"/>
        <v>3306.2707432024308</v>
      </c>
      <c r="U56" s="12">
        <f t="shared" si="40"/>
        <v>3438.5215729305282</v>
      </c>
      <c r="V56" s="12">
        <f t="shared" si="40"/>
        <v>4020.4252237341561</v>
      </c>
      <c r="W56" s="12">
        <f t="shared" si="40"/>
        <v>4628.7790404834032</v>
      </c>
      <c r="Y56" s="7">
        <f>SUMIF('BD Qtde Servidores Ativos'!$D:$D,$D:$D,'BD Qtde Servidores Ativos'!E:E)</f>
        <v>22</v>
      </c>
      <c r="Z56" s="7">
        <f>SUMIF('BD Qtde Servidores Ativos'!$D:$D,$D:$D,'BD Qtde Servidores Ativos'!F:F)</f>
        <v>0</v>
      </c>
      <c r="AA56" s="7">
        <f>SUMIF('BD Qtde Servidores Ativos'!$D:$D,$D:$D,'BD Qtde Servidores Ativos'!G:G)</f>
        <v>0</v>
      </c>
      <c r="AB56" s="7">
        <f>SUMIF('BD Qtde Servidores Ativos'!$D:$D,$D:$D,'BD Qtde Servidores Ativos'!H:H)</f>
        <v>5</v>
      </c>
      <c r="AC56" s="7">
        <f>SUMIF('BD Qtde Servidores Ativos'!$D:$D,$D:$D,'BD Qtde Servidores Ativos'!I:I)</f>
        <v>20</v>
      </c>
      <c r="AD56" s="7">
        <f>SUMIF('BD Qtde Servidores Ativos'!$D:$D,$D:$D,'BD Qtde Servidores Ativos'!J:J)</f>
        <v>9</v>
      </c>
      <c r="AE56" s="7">
        <f>SUMIF('BD Qtde Servidores Ativos'!$D:$D,$D:$D,'BD Qtde Servidores Ativos'!K:K)</f>
        <v>6</v>
      </c>
      <c r="AF56" s="7">
        <f>SUMIF('BD Qtde Servidores Ativos'!$D:$D,$D:$D,'BD Qtde Servidores Ativos'!L:L)</f>
        <v>1</v>
      </c>
      <c r="AG56" s="24">
        <f t="shared" si="11"/>
        <v>63</v>
      </c>
      <c r="AH56" s="25"/>
      <c r="AI56" s="25"/>
      <c r="AJ56" s="7">
        <f>SUMIF('BD Qtde Servidores Aposentados '!$D:$D,$D:$D,'BD Qtde Servidores Aposentados '!E:E)</f>
        <v>149</v>
      </c>
      <c r="AK56" s="7">
        <f>SUMIF('BD Qtde Servidores Aposentados '!$D:$D,$D:$D,'BD Qtde Servidores Aposentados '!F:F)</f>
        <v>2</v>
      </c>
      <c r="AL56" s="7">
        <f>SUMIF('BD Qtde Servidores Aposentados '!$D:$D,$D:$D,'BD Qtde Servidores Aposentados '!G:G)</f>
        <v>3</v>
      </c>
      <c r="AM56" s="7">
        <f>SUMIF('BD Qtde Servidores Aposentados '!$D:$D,$D:$D,'BD Qtde Servidores Aposentados '!H:H)</f>
        <v>10</v>
      </c>
      <c r="AN56" s="7">
        <f>SUMIF('BD Qtde Servidores Aposentados '!$D:$D,$D:$D,'BD Qtde Servidores Aposentados '!I:I)</f>
        <v>9</v>
      </c>
      <c r="AO56" s="7">
        <f>SUMIF('BD Qtde Servidores Aposentados '!$D:$D,$D:$D,'BD Qtde Servidores Aposentados '!J:J)</f>
        <v>1</v>
      </c>
      <c r="AP56" s="7">
        <f>SUMIF('BD Qtde Servidores Aposentados '!$D:$D,$D:$D,'BD Qtde Servidores Aposentados '!K:K)</f>
        <v>0</v>
      </c>
      <c r="AQ56" s="7">
        <f>SUMIF('BD Qtde Servidores Aposentados '!$D:$D,$D:$D,'BD Qtde Servidores Aposentados '!L:L)</f>
        <v>0</v>
      </c>
      <c r="AR56" s="24">
        <f t="shared" si="12"/>
        <v>174</v>
      </c>
      <c r="AS56" s="26"/>
      <c r="AT56" s="26"/>
      <c r="AU56" s="27">
        <f t="shared" si="36"/>
        <v>52315.672797992338</v>
      </c>
      <c r="AV56" s="27">
        <f t="shared" si="36"/>
        <v>0</v>
      </c>
      <c r="AW56" s="27">
        <f t="shared" si="36"/>
        <v>0</v>
      </c>
      <c r="AX56" s="27">
        <f t="shared" si="36"/>
        <v>14267.910763088819</v>
      </c>
      <c r="AY56" s="27">
        <f t="shared" si="36"/>
        <v>59449.628179536747</v>
      </c>
      <c r="AZ56" s="27">
        <f t="shared" si="36"/>
        <v>27822.425988023198</v>
      </c>
      <c r="BA56" s="27">
        <f t="shared" si="36"/>
        <v>21687.224359895008</v>
      </c>
      <c r="BB56" s="27">
        <f t="shared" si="36"/>
        <v>4161.4739725675727</v>
      </c>
      <c r="BC56" s="28">
        <f t="shared" si="14"/>
        <v>179704.33606110368</v>
      </c>
      <c r="BF56" s="26"/>
      <c r="BG56" s="27">
        <f t="shared" si="37"/>
        <v>354319.78395003901</v>
      </c>
      <c r="BH56" s="27">
        <f t="shared" si="37"/>
        <v>5231.5672797992347</v>
      </c>
      <c r="BI56" s="27">
        <f t="shared" si="37"/>
        <v>8204.0486887760708</v>
      </c>
      <c r="BJ56" s="27">
        <f t="shared" si="37"/>
        <v>28535.821526177639</v>
      </c>
      <c r="BK56" s="27">
        <f t="shared" si="37"/>
        <v>26752.332680791536</v>
      </c>
      <c r="BL56" s="27">
        <f t="shared" si="37"/>
        <v>3091.3806653359111</v>
      </c>
      <c r="BM56" s="27">
        <f t="shared" si="37"/>
        <v>0</v>
      </c>
      <c r="BN56" s="27">
        <f t="shared" si="37"/>
        <v>0</v>
      </c>
      <c r="BO56" s="28">
        <f t="shared" si="16"/>
        <v>426134.93479091948</v>
      </c>
      <c r="BS56" s="12">
        <f t="shared" si="17"/>
        <v>58190.365080362782</v>
      </c>
      <c r="BT56" s="12">
        <f t="shared" si="38"/>
        <v>0</v>
      </c>
      <c r="BU56" s="12">
        <f t="shared" si="38"/>
        <v>0</v>
      </c>
      <c r="BV56" s="12">
        <f t="shared" si="38"/>
        <v>15870.099567371668</v>
      </c>
      <c r="BW56" s="12">
        <f t="shared" si="38"/>
        <v>66125.414864048624</v>
      </c>
      <c r="BX56" s="12">
        <f t="shared" si="38"/>
        <v>30946.694156374753</v>
      </c>
      <c r="BY56" s="12">
        <f t="shared" si="38"/>
        <v>24122.551342404935</v>
      </c>
      <c r="BZ56" s="12">
        <f t="shared" si="38"/>
        <v>4628.7790404834032</v>
      </c>
      <c r="CA56" s="29">
        <f t="shared" si="19"/>
        <v>199883.90405104618</v>
      </c>
      <c r="CB56" s="9"/>
      <c r="CC56" s="96">
        <f>(Y56*'Quadro Resumo'!$L$6)*($O$109*15%)</f>
        <v>0</v>
      </c>
      <c r="CD56" s="12">
        <f>(Z56*'Quadro Resumo'!$L$6)*($O$109*15%)</f>
        <v>0</v>
      </c>
      <c r="CE56" s="12">
        <f>(AA56*'Quadro Resumo'!$L$6)*($O$109*10%)</f>
        <v>0</v>
      </c>
      <c r="CF56" s="12">
        <f>(AB56*'Quadro Resumo'!$L$6)*($O$109*5%)</f>
        <v>0</v>
      </c>
      <c r="CG56" s="12">
        <f>(AC56*'Quadro Resumo'!$L$6)*($O$109*5%)</f>
        <v>0</v>
      </c>
      <c r="CH56" s="12">
        <f>(AD56*'Quadro Resumo'!$L$6)*(O56*22%)</f>
        <v>0</v>
      </c>
      <c r="CI56" s="12">
        <f>(AE56*'Quadro Resumo'!$L$6)*(O56*23%)</f>
        <v>0</v>
      </c>
      <c r="CJ56" s="12">
        <v>0</v>
      </c>
      <c r="CK56" s="29">
        <f t="shared" si="20"/>
        <v>0</v>
      </c>
      <c r="CL56" s="9"/>
      <c r="CM56" s="9"/>
      <c r="CN56" s="12">
        <f t="shared" si="21"/>
        <v>394107.47258972976</v>
      </c>
      <c r="CO56" s="12">
        <f t="shared" si="39"/>
        <v>5819.036508036279</v>
      </c>
      <c r="CP56" s="12">
        <f t="shared" si="39"/>
        <v>9125.307251238708</v>
      </c>
      <c r="CQ56" s="12">
        <f t="shared" si="39"/>
        <v>31740.199134743336</v>
      </c>
      <c r="CR56" s="12">
        <f t="shared" si="39"/>
        <v>29756.436688821879</v>
      </c>
      <c r="CS56" s="12">
        <f t="shared" si="39"/>
        <v>3438.5215729305282</v>
      </c>
      <c r="CT56" s="12">
        <f t="shared" si="39"/>
        <v>0</v>
      </c>
      <c r="CU56" s="12">
        <f t="shared" si="39"/>
        <v>0</v>
      </c>
      <c r="CV56" s="29">
        <f t="shared" si="23"/>
        <v>473986.97374550044</v>
      </c>
      <c r="CW56" s="9"/>
      <c r="CX56" s="9"/>
      <c r="CY56" s="9"/>
      <c r="CZ56" s="9"/>
      <c r="DA56" s="9"/>
      <c r="DB56" s="30"/>
      <c r="DC56" s="30"/>
    </row>
    <row r="57" spans="2:107" ht="15.75" customHeight="1" x14ac:dyDescent="0.3">
      <c r="B57" s="464"/>
      <c r="C57" s="7" t="s">
        <v>14</v>
      </c>
      <c r="D57" s="7" t="str">
        <f t="shared" si="41"/>
        <v>CP5</v>
      </c>
      <c r="E57" s="7">
        <v>5</v>
      </c>
      <c r="F57" s="8">
        <f t="shared" si="42"/>
        <v>2470.7265471415471</v>
      </c>
      <c r="G57" s="12">
        <f t="shared" si="2"/>
        <v>2717.799201855702</v>
      </c>
      <c r="H57" s="12">
        <f t="shared" si="3"/>
        <v>2841.335529212779</v>
      </c>
      <c r="I57" s="12">
        <f t="shared" si="4"/>
        <v>2964.8718565698564</v>
      </c>
      <c r="J57" s="12">
        <f t="shared" si="5"/>
        <v>3088.4081839269338</v>
      </c>
      <c r="K57" s="12">
        <f t="shared" si="6"/>
        <v>3211.9445112840112</v>
      </c>
      <c r="L57" s="12">
        <f t="shared" si="7"/>
        <v>3755.5043516551518</v>
      </c>
      <c r="M57" s="12">
        <f t="shared" si="8"/>
        <v>4323.7714574977072</v>
      </c>
      <c r="O57" s="8">
        <f t="shared" si="44"/>
        <v>2748.1722417498604</v>
      </c>
      <c r="P57" s="23">
        <f t="shared" si="43"/>
        <v>0.11229316126841238</v>
      </c>
      <c r="Q57" s="12">
        <f t="shared" si="40"/>
        <v>3022.9894659248466</v>
      </c>
      <c r="R57" s="12">
        <f t="shared" si="40"/>
        <v>3160.3980780123393</v>
      </c>
      <c r="S57" s="12">
        <f t="shared" si="40"/>
        <v>3297.8066900998324</v>
      </c>
      <c r="T57" s="12">
        <f t="shared" si="40"/>
        <v>3435.2153021873255</v>
      </c>
      <c r="U57" s="12">
        <f t="shared" si="40"/>
        <v>3572.6239142748186</v>
      </c>
      <c r="V57" s="12">
        <f t="shared" si="40"/>
        <v>4177.2218074597877</v>
      </c>
      <c r="W57" s="12">
        <f t="shared" si="40"/>
        <v>4809.3014230622557</v>
      </c>
      <c r="Y57" s="7">
        <f>SUMIF('BD Qtde Servidores Ativos'!$D:$D,$D:$D,'BD Qtde Servidores Ativos'!E:E)</f>
        <v>47</v>
      </c>
      <c r="Z57" s="7">
        <f>SUMIF('BD Qtde Servidores Ativos'!$D:$D,$D:$D,'BD Qtde Servidores Ativos'!F:F)</f>
        <v>4</v>
      </c>
      <c r="AA57" s="7">
        <f>SUMIF('BD Qtde Servidores Ativos'!$D:$D,$D:$D,'BD Qtde Servidores Ativos'!G:G)</f>
        <v>0</v>
      </c>
      <c r="AB57" s="7">
        <f>SUMIF('BD Qtde Servidores Ativos'!$D:$D,$D:$D,'BD Qtde Servidores Ativos'!H:H)</f>
        <v>20</v>
      </c>
      <c r="AC57" s="7">
        <f>SUMIF('BD Qtde Servidores Ativos'!$D:$D,$D:$D,'BD Qtde Servidores Ativos'!I:I)</f>
        <v>44</v>
      </c>
      <c r="AD57" s="7">
        <f>SUMIF('BD Qtde Servidores Ativos'!$D:$D,$D:$D,'BD Qtde Servidores Ativos'!J:J)</f>
        <v>56</v>
      </c>
      <c r="AE57" s="7">
        <f>SUMIF('BD Qtde Servidores Ativos'!$D:$D,$D:$D,'BD Qtde Servidores Ativos'!K:K)</f>
        <v>12</v>
      </c>
      <c r="AF57" s="7">
        <f>SUMIF('BD Qtde Servidores Ativos'!$D:$D,$D:$D,'BD Qtde Servidores Ativos'!L:L)</f>
        <v>1</v>
      </c>
      <c r="AG57" s="24">
        <f t="shared" si="11"/>
        <v>184</v>
      </c>
      <c r="AH57" s="25"/>
      <c r="AI57" s="25"/>
      <c r="AJ57" s="7">
        <f>SUMIF('BD Qtde Servidores Aposentados '!$D:$D,$D:$D,'BD Qtde Servidores Aposentados '!E:E)</f>
        <v>263</v>
      </c>
      <c r="AK57" s="7">
        <f>SUMIF('BD Qtde Servidores Aposentados '!$D:$D,$D:$D,'BD Qtde Servidores Aposentados '!F:F)</f>
        <v>4</v>
      </c>
      <c r="AL57" s="7">
        <f>SUMIF('BD Qtde Servidores Aposentados '!$D:$D,$D:$D,'BD Qtde Servidores Aposentados '!G:G)</f>
        <v>4</v>
      </c>
      <c r="AM57" s="7">
        <f>SUMIF('BD Qtde Servidores Aposentados '!$D:$D,$D:$D,'BD Qtde Servidores Aposentados '!H:H)</f>
        <v>11</v>
      </c>
      <c r="AN57" s="7">
        <f>SUMIF('BD Qtde Servidores Aposentados '!$D:$D,$D:$D,'BD Qtde Servidores Aposentados '!I:I)</f>
        <v>8</v>
      </c>
      <c r="AO57" s="7">
        <f>SUMIF('BD Qtde Servidores Aposentados '!$D:$D,$D:$D,'BD Qtde Servidores Aposentados '!J:J)</f>
        <v>1</v>
      </c>
      <c r="AP57" s="7">
        <f>SUMIF('BD Qtde Servidores Aposentados '!$D:$D,$D:$D,'BD Qtde Servidores Aposentados '!K:K)</f>
        <v>0</v>
      </c>
      <c r="AQ57" s="7">
        <f>SUMIF('BD Qtde Servidores Aposentados '!$D:$D,$D:$D,'BD Qtde Servidores Aposentados '!L:L)</f>
        <v>0</v>
      </c>
      <c r="AR57" s="24">
        <f t="shared" si="12"/>
        <v>291</v>
      </c>
      <c r="AS57" s="26"/>
      <c r="AT57" s="26"/>
      <c r="AU57" s="27">
        <f t="shared" si="36"/>
        <v>116124.14771565271</v>
      </c>
      <c r="AV57" s="27">
        <f t="shared" si="36"/>
        <v>10871.196807422808</v>
      </c>
      <c r="AW57" s="27">
        <f t="shared" si="36"/>
        <v>0</v>
      </c>
      <c r="AX57" s="27">
        <f t="shared" si="36"/>
        <v>59297.437131397128</v>
      </c>
      <c r="AY57" s="27">
        <f t="shared" si="36"/>
        <v>135889.9600927851</v>
      </c>
      <c r="AZ57" s="27">
        <f t="shared" si="36"/>
        <v>179868.89263190463</v>
      </c>
      <c r="BA57" s="27">
        <f t="shared" si="36"/>
        <v>45066.05221986182</v>
      </c>
      <c r="BB57" s="27">
        <f t="shared" si="36"/>
        <v>4323.7714574977072</v>
      </c>
      <c r="BC57" s="28">
        <f t="shared" si="14"/>
        <v>551441.45805652195</v>
      </c>
      <c r="BF57" s="26"/>
      <c r="BG57" s="27">
        <f t="shared" si="37"/>
        <v>649801.08189822687</v>
      </c>
      <c r="BH57" s="27">
        <f t="shared" si="37"/>
        <v>10871.196807422808</v>
      </c>
      <c r="BI57" s="27">
        <f t="shared" si="37"/>
        <v>11365.342116851116</v>
      </c>
      <c r="BJ57" s="27">
        <f t="shared" si="37"/>
        <v>32613.590422268418</v>
      </c>
      <c r="BK57" s="27">
        <f t="shared" si="37"/>
        <v>24707.265471415471</v>
      </c>
      <c r="BL57" s="27">
        <f t="shared" si="37"/>
        <v>3211.9445112840112</v>
      </c>
      <c r="BM57" s="27">
        <f t="shared" si="37"/>
        <v>0</v>
      </c>
      <c r="BN57" s="27">
        <f t="shared" si="37"/>
        <v>0</v>
      </c>
      <c r="BO57" s="28">
        <f t="shared" si="16"/>
        <v>732570.42122746864</v>
      </c>
      <c r="BS57" s="12">
        <f t="shared" si="17"/>
        <v>129164.09536224345</v>
      </c>
      <c r="BT57" s="12">
        <f t="shared" si="38"/>
        <v>12091.957863699387</v>
      </c>
      <c r="BU57" s="12">
        <f t="shared" si="38"/>
        <v>0</v>
      </c>
      <c r="BV57" s="12">
        <f t="shared" si="38"/>
        <v>65956.13380199665</v>
      </c>
      <c r="BW57" s="12">
        <f t="shared" si="38"/>
        <v>151149.47329624233</v>
      </c>
      <c r="BX57" s="12">
        <f t="shared" si="38"/>
        <v>200066.93919938983</v>
      </c>
      <c r="BY57" s="12">
        <f t="shared" si="38"/>
        <v>50126.661689517452</v>
      </c>
      <c r="BZ57" s="12">
        <f t="shared" si="38"/>
        <v>4809.3014230622557</v>
      </c>
      <c r="CA57" s="29">
        <f t="shared" si="19"/>
        <v>613364.56263615121</v>
      </c>
      <c r="CB57" s="9"/>
      <c r="CC57" s="96">
        <f>(Y57*'Quadro Resumo'!$L$6)*($O$109*15%)</f>
        <v>0</v>
      </c>
      <c r="CD57" s="12">
        <f>(Z57*'Quadro Resumo'!$L$6)*($O$109*15%)</f>
        <v>0</v>
      </c>
      <c r="CE57" s="12">
        <f>(AA57*'Quadro Resumo'!$L$6)*($O$109*10%)</f>
        <v>0</v>
      </c>
      <c r="CF57" s="12">
        <f>(AB57*'Quadro Resumo'!$L$6)*($O$109*5%)</f>
        <v>0</v>
      </c>
      <c r="CG57" s="12">
        <f>(AC57*'Quadro Resumo'!$L$6)*($O$109*5%)</f>
        <v>0</v>
      </c>
      <c r="CH57" s="12">
        <f>(AD57*'Quadro Resumo'!$L$6)*(O57*22%)</f>
        <v>0</v>
      </c>
      <c r="CI57" s="12">
        <f>(AE57*'Quadro Resumo'!$L$6)*(O57*23%)</f>
        <v>0</v>
      </c>
      <c r="CJ57" s="12">
        <v>0</v>
      </c>
      <c r="CK57" s="29">
        <f t="shared" si="20"/>
        <v>0</v>
      </c>
      <c r="CL57" s="9"/>
      <c r="CM57" s="9"/>
      <c r="CN57" s="12">
        <f t="shared" si="21"/>
        <v>722769.29958021326</v>
      </c>
      <c r="CO57" s="12">
        <f t="shared" si="39"/>
        <v>12091.957863699387</v>
      </c>
      <c r="CP57" s="12">
        <f t="shared" si="39"/>
        <v>12641.592312049357</v>
      </c>
      <c r="CQ57" s="12">
        <f t="shared" si="39"/>
        <v>36275.873591098156</v>
      </c>
      <c r="CR57" s="12">
        <f t="shared" si="39"/>
        <v>27481.722417498604</v>
      </c>
      <c r="CS57" s="12">
        <f t="shared" si="39"/>
        <v>3572.6239142748186</v>
      </c>
      <c r="CT57" s="12">
        <f t="shared" si="39"/>
        <v>0</v>
      </c>
      <c r="CU57" s="12">
        <f t="shared" si="39"/>
        <v>0</v>
      </c>
      <c r="CV57" s="29">
        <f t="shared" si="23"/>
        <v>814833.06967883359</v>
      </c>
      <c r="CW57" s="9"/>
      <c r="CX57" s="9"/>
      <c r="CY57" s="9"/>
      <c r="CZ57" s="9"/>
      <c r="DA57" s="9"/>
      <c r="DB57" s="30"/>
      <c r="DC57" s="30"/>
    </row>
    <row r="58" spans="2:107" ht="15.75" customHeight="1" x14ac:dyDescent="0.3">
      <c r="B58" s="464"/>
      <c r="C58" s="7" t="s">
        <v>14</v>
      </c>
      <c r="D58" s="7" t="str">
        <f t="shared" si="41"/>
        <v>CP6</v>
      </c>
      <c r="E58" s="7">
        <v>6</v>
      </c>
      <c r="F58" s="8">
        <f t="shared" si="42"/>
        <v>2567.0848824800673</v>
      </c>
      <c r="G58" s="12">
        <f t="shared" si="2"/>
        <v>2823.7933707280745</v>
      </c>
      <c r="H58" s="12">
        <f t="shared" si="3"/>
        <v>2952.1476148520774</v>
      </c>
      <c r="I58" s="12">
        <f t="shared" si="4"/>
        <v>3080.5018589760807</v>
      </c>
      <c r="J58" s="12">
        <f t="shared" si="5"/>
        <v>3208.8561031000841</v>
      </c>
      <c r="K58" s="12">
        <f t="shared" si="6"/>
        <v>3337.2103472240879</v>
      </c>
      <c r="L58" s="12">
        <f t="shared" si="7"/>
        <v>3901.9690213697022</v>
      </c>
      <c r="M58" s="12">
        <f t="shared" si="8"/>
        <v>4492.398544340118</v>
      </c>
      <c r="O58" s="8">
        <f t="shared" si="44"/>
        <v>2855.3509591781049</v>
      </c>
      <c r="P58" s="23">
        <f t="shared" si="43"/>
        <v>0.11229316126841238</v>
      </c>
      <c r="Q58" s="12">
        <f t="shared" si="40"/>
        <v>3140.8860550959157</v>
      </c>
      <c r="R58" s="12">
        <f t="shared" si="40"/>
        <v>3283.6536030548205</v>
      </c>
      <c r="S58" s="12">
        <f t="shared" si="40"/>
        <v>3426.4211510137256</v>
      </c>
      <c r="T58" s="12">
        <f t="shared" si="40"/>
        <v>3569.1886989726308</v>
      </c>
      <c r="U58" s="12">
        <f t="shared" si="40"/>
        <v>3711.9562469315365</v>
      </c>
      <c r="V58" s="12">
        <f t="shared" si="40"/>
        <v>4340.1334579507193</v>
      </c>
      <c r="W58" s="12">
        <f t="shared" si="40"/>
        <v>4996.8641785616837</v>
      </c>
      <c r="Y58" s="7">
        <f>SUMIF('BD Qtde Servidores Ativos'!$D:$D,$D:$D,'BD Qtde Servidores Ativos'!E:E)</f>
        <v>63</v>
      </c>
      <c r="Z58" s="7">
        <f>SUMIF('BD Qtde Servidores Ativos'!$D:$D,$D:$D,'BD Qtde Servidores Ativos'!F:F)</f>
        <v>2</v>
      </c>
      <c r="AA58" s="7">
        <f>SUMIF('BD Qtde Servidores Ativos'!$D:$D,$D:$D,'BD Qtde Servidores Ativos'!G:G)</f>
        <v>0</v>
      </c>
      <c r="AB58" s="7">
        <f>SUMIF('BD Qtde Servidores Ativos'!$D:$D,$D:$D,'BD Qtde Servidores Ativos'!H:H)</f>
        <v>32</v>
      </c>
      <c r="AC58" s="7">
        <f>SUMIF('BD Qtde Servidores Ativos'!$D:$D,$D:$D,'BD Qtde Servidores Ativos'!I:I)</f>
        <v>84</v>
      </c>
      <c r="AD58" s="7">
        <f>SUMIF('BD Qtde Servidores Ativos'!$D:$D,$D:$D,'BD Qtde Servidores Ativos'!J:J)</f>
        <v>74</v>
      </c>
      <c r="AE58" s="7">
        <f>SUMIF('BD Qtde Servidores Ativos'!$D:$D,$D:$D,'BD Qtde Servidores Ativos'!K:K)</f>
        <v>13</v>
      </c>
      <c r="AF58" s="7">
        <f>SUMIF('BD Qtde Servidores Ativos'!$D:$D,$D:$D,'BD Qtde Servidores Ativos'!L:L)</f>
        <v>2</v>
      </c>
      <c r="AG58" s="24">
        <f t="shared" si="11"/>
        <v>270</v>
      </c>
      <c r="AH58" s="25"/>
      <c r="AI58" s="25"/>
      <c r="AJ58" s="7">
        <f>SUMIF('BD Qtde Servidores Aposentados '!$D:$D,$D:$D,'BD Qtde Servidores Aposentados '!E:E)</f>
        <v>330</v>
      </c>
      <c r="AK58" s="7">
        <f>SUMIF('BD Qtde Servidores Aposentados '!$D:$D,$D:$D,'BD Qtde Servidores Aposentados '!F:F)</f>
        <v>4</v>
      </c>
      <c r="AL58" s="7">
        <f>SUMIF('BD Qtde Servidores Aposentados '!$D:$D,$D:$D,'BD Qtde Servidores Aposentados '!G:G)</f>
        <v>9</v>
      </c>
      <c r="AM58" s="7">
        <f>SUMIF('BD Qtde Servidores Aposentados '!$D:$D,$D:$D,'BD Qtde Servidores Aposentados '!H:H)</f>
        <v>22</v>
      </c>
      <c r="AN58" s="7">
        <f>SUMIF('BD Qtde Servidores Aposentados '!$D:$D,$D:$D,'BD Qtde Servidores Aposentados '!I:I)</f>
        <v>6</v>
      </c>
      <c r="AO58" s="7">
        <f>SUMIF('BD Qtde Servidores Aposentados '!$D:$D,$D:$D,'BD Qtde Servidores Aposentados '!J:J)</f>
        <v>1</v>
      </c>
      <c r="AP58" s="7">
        <f>SUMIF('BD Qtde Servidores Aposentados '!$D:$D,$D:$D,'BD Qtde Servidores Aposentados '!K:K)</f>
        <v>0</v>
      </c>
      <c r="AQ58" s="7">
        <f>SUMIF('BD Qtde Servidores Aposentados '!$D:$D,$D:$D,'BD Qtde Servidores Aposentados '!L:L)</f>
        <v>0</v>
      </c>
      <c r="AR58" s="24">
        <f t="shared" si="12"/>
        <v>372</v>
      </c>
      <c r="AS58" s="26"/>
      <c r="AT58" s="26"/>
      <c r="AU58" s="27">
        <f t="shared" si="36"/>
        <v>161726.34759624425</v>
      </c>
      <c r="AV58" s="27">
        <f t="shared" si="36"/>
        <v>5647.586741456149</v>
      </c>
      <c r="AW58" s="27">
        <f t="shared" si="36"/>
        <v>0</v>
      </c>
      <c r="AX58" s="27">
        <f t="shared" si="36"/>
        <v>98576.059487234583</v>
      </c>
      <c r="AY58" s="27">
        <f t="shared" si="36"/>
        <v>269543.91266040708</v>
      </c>
      <c r="AZ58" s="27">
        <f t="shared" si="36"/>
        <v>246953.5656945825</v>
      </c>
      <c r="BA58" s="27">
        <f t="shared" si="36"/>
        <v>50725.597277806126</v>
      </c>
      <c r="BB58" s="27">
        <f t="shared" si="36"/>
        <v>8984.7970886802359</v>
      </c>
      <c r="BC58" s="28">
        <f t="shared" si="14"/>
        <v>842157.86654641095</v>
      </c>
      <c r="BF58" s="26"/>
      <c r="BG58" s="27">
        <f t="shared" si="37"/>
        <v>847138.01121842221</v>
      </c>
      <c r="BH58" s="27">
        <f t="shared" si="37"/>
        <v>11295.173482912298</v>
      </c>
      <c r="BI58" s="27">
        <f t="shared" si="37"/>
        <v>26569.328533668697</v>
      </c>
      <c r="BJ58" s="27">
        <f t="shared" si="37"/>
        <v>67771.04089747378</v>
      </c>
      <c r="BK58" s="27">
        <f t="shared" si="37"/>
        <v>19253.136618600503</v>
      </c>
      <c r="BL58" s="27">
        <f t="shared" si="37"/>
        <v>3337.2103472240879</v>
      </c>
      <c r="BM58" s="27">
        <f t="shared" si="37"/>
        <v>0</v>
      </c>
      <c r="BN58" s="27">
        <f t="shared" si="37"/>
        <v>0</v>
      </c>
      <c r="BO58" s="28">
        <f t="shared" si="16"/>
        <v>975363.90109830152</v>
      </c>
      <c r="BS58" s="12">
        <f t="shared" si="17"/>
        <v>179887.11042822059</v>
      </c>
      <c r="BT58" s="12">
        <f t="shared" si="38"/>
        <v>6281.7721101918314</v>
      </c>
      <c r="BU58" s="12">
        <f t="shared" si="38"/>
        <v>0</v>
      </c>
      <c r="BV58" s="12">
        <f t="shared" si="38"/>
        <v>109645.47683243922</v>
      </c>
      <c r="BW58" s="12">
        <f t="shared" si="38"/>
        <v>299811.85071370099</v>
      </c>
      <c r="BX58" s="12">
        <f t="shared" si="38"/>
        <v>274684.76227293367</v>
      </c>
      <c r="BY58" s="12">
        <f t="shared" si="38"/>
        <v>56421.734953359351</v>
      </c>
      <c r="BZ58" s="12">
        <f t="shared" si="38"/>
        <v>9993.7283571233675</v>
      </c>
      <c r="CA58" s="29">
        <f t="shared" si="19"/>
        <v>936726.43566796905</v>
      </c>
      <c r="CB58" s="9"/>
      <c r="CC58" s="96">
        <f>(Y58*'Quadro Resumo'!$L$6)*($O$109*15%)</f>
        <v>0</v>
      </c>
      <c r="CD58" s="12">
        <f>(Z58*'Quadro Resumo'!$L$6)*($O$109*15%)</f>
        <v>0</v>
      </c>
      <c r="CE58" s="12">
        <f>(AA58*'Quadro Resumo'!$L$6)*($O$109*10%)</f>
        <v>0</v>
      </c>
      <c r="CF58" s="12">
        <f>(AB58*'Quadro Resumo'!$L$6)*($O$109*5%)</f>
        <v>0</v>
      </c>
      <c r="CG58" s="12">
        <f>(AC58*'Quadro Resumo'!$L$6)*($O$109*5%)</f>
        <v>0</v>
      </c>
      <c r="CH58" s="12">
        <f>(AD58*'Quadro Resumo'!$L$6)*(O58*22%)</f>
        <v>0</v>
      </c>
      <c r="CI58" s="12">
        <f>(AE58*'Quadro Resumo'!$L$6)*(O58*23%)</f>
        <v>0</v>
      </c>
      <c r="CJ58" s="12">
        <v>0</v>
      </c>
      <c r="CK58" s="29">
        <f t="shared" si="20"/>
        <v>0</v>
      </c>
      <c r="CL58" s="9"/>
      <c r="CM58" s="9"/>
      <c r="CN58" s="12">
        <f t="shared" si="21"/>
        <v>942265.81652877457</v>
      </c>
      <c r="CO58" s="12">
        <f t="shared" si="39"/>
        <v>12563.544220383663</v>
      </c>
      <c r="CP58" s="12">
        <f t="shared" si="39"/>
        <v>29552.882427493383</v>
      </c>
      <c r="CQ58" s="12">
        <f t="shared" si="39"/>
        <v>75381.265322301959</v>
      </c>
      <c r="CR58" s="12">
        <f t="shared" si="39"/>
        <v>21415.132193835787</v>
      </c>
      <c r="CS58" s="12">
        <f t="shared" si="39"/>
        <v>3711.9562469315365</v>
      </c>
      <c r="CT58" s="12">
        <f t="shared" si="39"/>
        <v>0</v>
      </c>
      <c r="CU58" s="12">
        <f t="shared" si="39"/>
        <v>0</v>
      </c>
      <c r="CV58" s="29">
        <f t="shared" si="23"/>
        <v>1084890.5969397207</v>
      </c>
      <c r="CW58" s="9"/>
      <c r="CX58" s="9"/>
      <c r="CY58" s="9"/>
      <c r="CZ58" s="9"/>
      <c r="DA58" s="9"/>
      <c r="DB58" s="30"/>
      <c r="DC58" s="30"/>
    </row>
    <row r="59" spans="2:107" ht="15.75" customHeight="1" x14ac:dyDescent="0.3">
      <c r="B59" s="464"/>
      <c r="C59" s="7" t="s">
        <v>14</v>
      </c>
      <c r="D59" s="7" t="str">
        <f t="shared" si="41"/>
        <v>CP7</v>
      </c>
      <c r="E59" s="7">
        <v>7</v>
      </c>
      <c r="F59" s="8">
        <f t="shared" si="42"/>
        <v>2667.20119289679</v>
      </c>
      <c r="G59" s="12">
        <f t="shared" si="2"/>
        <v>2933.9213121864691</v>
      </c>
      <c r="H59" s="12">
        <f t="shared" si="3"/>
        <v>3067.2813718313082</v>
      </c>
      <c r="I59" s="12">
        <f t="shared" si="4"/>
        <v>3200.6414314761478</v>
      </c>
      <c r="J59" s="12">
        <f t="shared" si="5"/>
        <v>3334.0014911209873</v>
      </c>
      <c r="K59" s="12">
        <f t="shared" si="6"/>
        <v>3467.3615507658269</v>
      </c>
      <c r="L59" s="12">
        <f t="shared" si="7"/>
        <v>4054.1458132031207</v>
      </c>
      <c r="M59" s="12">
        <f t="shared" si="8"/>
        <v>4667.6020875693821</v>
      </c>
      <c r="O59" s="8">
        <f t="shared" si="44"/>
        <v>2966.7096465860509</v>
      </c>
      <c r="P59" s="23">
        <f t="shared" si="43"/>
        <v>0.11229316126841238</v>
      </c>
      <c r="Q59" s="12">
        <f t="shared" si="40"/>
        <v>3263.3806112446564</v>
      </c>
      <c r="R59" s="12">
        <f t="shared" si="40"/>
        <v>3411.7160935739585</v>
      </c>
      <c r="S59" s="12">
        <f t="shared" si="40"/>
        <v>3560.051575903261</v>
      </c>
      <c r="T59" s="12">
        <f t="shared" si="40"/>
        <v>3708.3870582325635</v>
      </c>
      <c r="U59" s="12">
        <f t="shared" si="40"/>
        <v>3856.7225405618665</v>
      </c>
      <c r="V59" s="12">
        <f t="shared" si="40"/>
        <v>4509.3986628107978</v>
      </c>
      <c r="W59" s="12">
        <f t="shared" si="40"/>
        <v>5191.7418815255887</v>
      </c>
      <c r="Y59" s="7">
        <f>SUMIF('BD Qtde Servidores Ativos'!$D:$D,$D:$D,'BD Qtde Servidores Ativos'!E:E)</f>
        <v>100</v>
      </c>
      <c r="Z59" s="7">
        <f>SUMIF('BD Qtde Servidores Ativos'!$D:$D,$D:$D,'BD Qtde Servidores Ativos'!F:F)</f>
        <v>3</v>
      </c>
      <c r="AA59" s="7">
        <f>SUMIF('BD Qtde Servidores Ativos'!$D:$D,$D:$D,'BD Qtde Servidores Ativos'!G:G)</f>
        <v>0</v>
      </c>
      <c r="AB59" s="7">
        <f>SUMIF('BD Qtde Servidores Ativos'!$D:$D,$D:$D,'BD Qtde Servidores Ativos'!H:H)</f>
        <v>62</v>
      </c>
      <c r="AC59" s="7">
        <f>SUMIF('BD Qtde Servidores Ativos'!$D:$D,$D:$D,'BD Qtde Servidores Ativos'!I:I)</f>
        <v>137</v>
      </c>
      <c r="AD59" s="7">
        <f>SUMIF('BD Qtde Servidores Ativos'!$D:$D,$D:$D,'BD Qtde Servidores Ativos'!J:J)</f>
        <v>233</v>
      </c>
      <c r="AE59" s="7">
        <f>SUMIF('BD Qtde Servidores Ativos'!$D:$D,$D:$D,'BD Qtde Servidores Ativos'!K:K)</f>
        <v>57</v>
      </c>
      <c r="AF59" s="7">
        <f>SUMIF('BD Qtde Servidores Ativos'!$D:$D,$D:$D,'BD Qtde Servidores Ativos'!L:L)</f>
        <v>12</v>
      </c>
      <c r="AG59" s="24">
        <f t="shared" si="11"/>
        <v>604</v>
      </c>
      <c r="AH59" s="25"/>
      <c r="AI59" s="25"/>
      <c r="AJ59" s="7">
        <f>SUMIF('BD Qtde Servidores Aposentados '!$D:$D,$D:$D,'BD Qtde Servidores Aposentados '!E:E)</f>
        <v>391</v>
      </c>
      <c r="AK59" s="7">
        <f>SUMIF('BD Qtde Servidores Aposentados '!$D:$D,$D:$D,'BD Qtde Servidores Aposentados '!F:F)</f>
        <v>13</v>
      </c>
      <c r="AL59" s="7">
        <f>SUMIF('BD Qtde Servidores Aposentados '!$D:$D,$D:$D,'BD Qtde Servidores Aposentados '!G:G)</f>
        <v>6</v>
      </c>
      <c r="AM59" s="7">
        <f>SUMIF('BD Qtde Servidores Aposentados '!$D:$D,$D:$D,'BD Qtde Servidores Aposentados '!H:H)</f>
        <v>25</v>
      </c>
      <c r="AN59" s="7">
        <f>SUMIF('BD Qtde Servidores Aposentados '!$D:$D,$D:$D,'BD Qtde Servidores Aposentados '!I:I)</f>
        <v>11</v>
      </c>
      <c r="AO59" s="7">
        <f>SUMIF('BD Qtde Servidores Aposentados '!$D:$D,$D:$D,'BD Qtde Servidores Aposentados '!J:J)</f>
        <v>4</v>
      </c>
      <c r="AP59" s="7">
        <f>SUMIF('BD Qtde Servidores Aposentados '!$D:$D,$D:$D,'BD Qtde Servidores Aposentados '!K:K)</f>
        <v>0</v>
      </c>
      <c r="AQ59" s="7">
        <f>SUMIF('BD Qtde Servidores Aposentados '!$D:$D,$D:$D,'BD Qtde Servidores Aposentados '!L:L)</f>
        <v>0</v>
      </c>
      <c r="AR59" s="24">
        <f t="shared" si="12"/>
        <v>450</v>
      </c>
      <c r="AS59" s="26"/>
      <c r="AT59" s="26"/>
      <c r="AU59" s="27">
        <f t="shared" si="36"/>
        <v>266720.11928967899</v>
      </c>
      <c r="AV59" s="27">
        <f t="shared" si="36"/>
        <v>8801.7639365594077</v>
      </c>
      <c r="AW59" s="27">
        <f t="shared" si="36"/>
        <v>0</v>
      </c>
      <c r="AX59" s="27">
        <f t="shared" si="36"/>
        <v>198439.76875152116</v>
      </c>
      <c r="AY59" s="27">
        <f t="shared" si="36"/>
        <v>456758.20428357529</v>
      </c>
      <c r="AZ59" s="27">
        <f t="shared" si="36"/>
        <v>807895.2413284377</v>
      </c>
      <c r="BA59" s="27">
        <f t="shared" si="36"/>
        <v>231086.31135257788</v>
      </c>
      <c r="BB59" s="27">
        <f t="shared" si="36"/>
        <v>56011.225050832581</v>
      </c>
      <c r="BC59" s="28">
        <f t="shared" si="14"/>
        <v>2025712.6339931833</v>
      </c>
      <c r="BF59" s="26"/>
      <c r="BG59" s="27">
        <f t="shared" si="37"/>
        <v>1042875.6664226449</v>
      </c>
      <c r="BH59" s="27">
        <f t="shared" si="37"/>
        <v>38140.977058424098</v>
      </c>
      <c r="BI59" s="27">
        <f t="shared" si="37"/>
        <v>18403.688230987849</v>
      </c>
      <c r="BJ59" s="27">
        <f t="shared" si="37"/>
        <v>80016.035786903696</v>
      </c>
      <c r="BK59" s="27">
        <f t="shared" si="37"/>
        <v>36674.016402330861</v>
      </c>
      <c r="BL59" s="27">
        <f t="shared" si="37"/>
        <v>13869.446203063308</v>
      </c>
      <c r="BM59" s="27">
        <f t="shared" si="37"/>
        <v>0</v>
      </c>
      <c r="BN59" s="27">
        <f t="shared" si="37"/>
        <v>0</v>
      </c>
      <c r="BO59" s="28">
        <f t="shared" si="16"/>
        <v>1229979.8301043548</v>
      </c>
      <c r="BS59" s="12">
        <f t="shared" si="17"/>
        <v>296670.96465860511</v>
      </c>
      <c r="BT59" s="12">
        <f t="shared" si="38"/>
        <v>9790.1418337339692</v>
      </c>
      <c r="BU59" s="12">
        <f t="shared" si="38"/>
        <v>0</v>
      </c>
      <c r="BV59" s="12">
        <f t="shared" si="38"/>
        <v>220723.19770600219</v>
      </c>
      <c r="BW59" s="12">
        <f t="shared" si="38"/>
        <v>508049.02697786118</v>
      </c>
      <c r="BX59" s="12">
        <f t="shared" si="38"/>
        <v>898616.35195091483</v>
      </c>
      <c r="BY59" s="12">
        <f t="shared" si="38"/>
        <v>257035.72378021549</v>
      </c>
      <c r="BZ59" s="12">
        <f t="shared" si="38"/>
        <v>62300.902578307068</v>
      </c>
      <c r="CA59" s="29">
        <f t="shared" si="19"/>
        <v>2253186.3094856399</v>
      </c>
      <c r="CB59" s="9"/>
      <c r="CC59" s="96">
        <f>(Y59*'Quadro Resumo'!$L$6)*($O$109*15%)</f>
        <v>0</v>
      </c>
      <c r="CD59" s="12">
        <f>(Z59*'Quadro Resumo'!$L$6)*($O$109*15%)</f>
        <v>0</v>
      </c>
      <c r="CE59" s="12">
        <f>(AA59*'Quadro Resumo'!$L$6)*($O$109*10%)</f>
        <v>0</v>
      </c>
      <c r="CF59" s="12">
        <f>(AB59*'Quadro Resumo'!$L$6)*($O$109*5%)</f>
        <v>0</v>
      </c>
      <c r="CG59" s="12">
        <f>(AC59*'Quadro Resumo'!$L$6)*($O$109*5%)</f>
        <v>0</v>
      </c>
      <c r="CH59" s="12">
        <f>(AD59*'Quadro Resumo'!$L$6)*(O59*22%)</f>
        <v>0</v>
      </c>
      <c r="CI59" s="12">
        <f>(AE59*'Quadro Resumo'!$L$6)*(O59*23%)</f>
        <v>0</v>
      </c>
      <c r="CJ59" s="12">
        <v>0</v>
      </c>
      <c r="CK59" s="29">
        <f t="shared" si="20"/>
        <v>0</v>
      </c>
      <c r="CL59" s="9"/>
      <c r="CM59" s="9"/>
      <c r="CN59" s="12">
        <f t="shared" si="21"/>
        <v>1159983.4718151458</v>
      </c>
      <c r="CO59" s="12">
        <f t="shared" si="39"/>
        <v>42423.947946180531</v>
      </c>
      <c r="CP59" s="12">
        <f t="shared" si="39"/>
        <v>20470.296561443749</v>
      </c>
      <c r="CQ59" s="12">
        <f t="shared" si="39"/>
        <v>89001.289397581524</v>
      </c>
      <c r="CR59" s="12">
        <f t="shared" si="39"/>
        <v>40792.2576405582</v>
      </c>
      <c r="CS59" s="12">
        <f t="shared" si="39"/>
        <v>15426.890162247466</v>
      </c>
      <c r="CT59" s="12">
        <f t="shared" si="39"/>
        <v>0</v>
      </c>
      <c r="CU59" s="12">
        <f t="shared" si="39"/>
        <v>0</v>
      </c>
      <c r="CV59" s="29">
        <f t="shared" si="23"/>
        <v>1368098.1535231574</v>
      </c>
      <c r="CW59" s="9"/>
      <c r="CX59" s="9"/>
      <c r="CY59" s="9"/>
      <c r="CZ59" s="9"/>
      <c r="DA59" s="9"/>
      <c r="DB59" s="30"/>
      <c r="DC59" s="30"/>
    </row>
    <row r="60" spans="2:107" ht="15.75" customHeight="1" x14ac:dyDescent="0.3">
      <c r="B60" s="464"/>
      <c r="C60" s="7" t="s">
        <v>14</v>
      </c>
      <c r="D60" s="7" t="str">
        <f t="shared" si="41"/>
        <v>CP8</v>
      </c>
      <c r="E60" s="7">
        <v>8</v>
      </c>
      <c r="F60" s="8">
        <f t="shared" si="42"/>
        <v>2771.2220394197648</v>
      </c>
      <c r="G60" s="12">
        <f t="shared" si="2"/>
        <v>3048.3442433617415</v>
      </c>
      <c r="H60" s="12">
        <f t="shared" si="3"/>
        <v>3186.9053453327292</v>
      </c>
      <c r="I60" s="12">
        <f t="shared" si="4"/>
        <v>3325.4664473037178</v>
      </c>
      <c r="J60" s="12">
        <f t="shared" si="5"/>
        <v>3464.027549274706</v>
      </c>
      <c r="K60" s="12">
        <f t="shared" si="6"/>
        <v>3602.5886512456941</v>
      </c>
      <c r="L60" s="12">
        <f t="shared" si="7"/>
        <v>4212.2574999180424</v>
      </c>
      <c r="M60" s="12">
        <f t="shared" si="8"/>
        <v>4849.6385689845883</v>
      </c>
      <c r="O60" s="8">
        <f t="shared" si="44"/>
        <v>3082.4113228029069</v>
      </c>
      <c r="P60" s="23">
        <f t="shared" si="43"/>
        <v>0.11229316126841238</v>
      </c>
      <c r="Q60" s="12">
        <f t="shared" si="40"/>
        <v>3390.6524550831978</v>
      </c>
      <c r="R60" s="12">
        <f t="shared" si="40"/>
        <v>3544.7730212233428</v>
      </c>
      <c r="S60" s="12">
        <f t="shared" si="40"/>
        <v>3698.8935873634882</v>
      </c>
      <c r="T60" s="12">
        <f t="shared" si="40"/>
        <v>3853.0141535036337</v>
      </c>
      <c r="U60" s="12">
        <f t="shared" si="40"/>
        <v>4007.1347196437791</v>
      </c>
      <c r="V60" s="12">
        <f t="shared" si="40"/>
        <v>4685.2652106604182</v>
      </c>
      <c r="W60" s="12">
        <f t="shared" si="40"/>
        <v>5394.2198149050873</v>
      </c>
      <c r="Y60" s="7">
        <f>SUMIF('BD Qtde Servidores Ativos'!$D:$D,$D:$D,'BD Qtde Servidores Ativos'!E:E)</f>
        <v>165</v>
      </c>
      <c r="Z60" s="7">
        <f>SUMIF('BD Qtde Servidores Ativos'!$D:$D,$D:$D,'BD Qtde Servidores Ativos'!F:F)</f>
        <v>4</v>
      </c>
      <c r="AA60" s="7">
        <f>SUMIF('BD Qtde Servidores Ativos'!$D:$D,$D:$D,'BD Qtde Servidores Ativos'!G:G)</f>
        <v>0</v>
      </c>
      <c r="AB60" s="7">
        <f>SUMIF('BD Qtde Servidores Ativos'!$D:$D,$D:$D,'BD Qtde Servidores Ativos'!H:H)</f>
        <v>90</v>
      </c>
      <c r="AC60" s="7">
        <f>SUMIF('BD Qtde Servidores Ativos'!$D:$D,$D:$D,'BD Qtde Servidores Ativos'!I:I)</f>
        <v>276</v>
      </c>
      <c r="AD60" s="7">
        <f>SUMIF('BD Qtde Servidores Ativos'!$D:$D,$D:$D,'BD Qtde Servidores Ativos'!J:J)</f>
        <v>650</v>
      </c>
      <c r="AE60" s="7">
        <f>SUMIF('BD Qtde Servidores Ativos'!$D:$D,$D:$D,'BD Qtde Servidores Ativos'!K:K)</f>
        <v>198</v>
      </c>
      <c r="AF60" s="7">
        <f>SUMIF('BD Qtde Servidores Ativos'!$D:$D,$D:$D,'BD Qtde Servidores Ativos'!L:L)</f>
        <v>23</v>
      </c>
      <c r="AG60" s="24">
        <f t="shared" si="11"/>
        <v>1406</v>
      </c>
      <c r="AH60" s="25"/>
      <c r="AI60" s="25"/>
      <c r="AJ60" s="7">
        <f>SUMIF('BD Qtde Servidores Aposentados '!$D:$D,$D:$D,'BD Qtde Servidores Aposentados '!E:E)</f>
        <v>532</v>
      </c>
      <c r="AK60" s="7">
        <f>SUMIF('BD Qtde Servidores Aposentados '!$D:$D,$D:$D,'BD Qtde Servidores Aposentados '!F:F)</f>
        <v>3</v>
      </c>
      <c r="AL60" s="7">
        <f>SUMIF('BD Qtde Servidores Aposentados '!$D:$D,$D:$D,'BD Qtde Servidores Aposentados '!G:G)</f>
        <v>24</v>
      </c>
      <c r="AM60" s="7">
        <f>SUMIF('BD Qtde Servidores Aposentados '!$D:$D,$D:$D,'BD Qtde Servidores Aposentados '!H:H)</f>
        <v>22</v>
      </c>
      <c r="AN60" s="7">
        <f>SUMIF('BD Qtde Servidores Aposentados '!$D:$D,$D:$D,'BD Qtde Servidores Aposentados '!I:I)</f>
        <v>6</v>
      </c>
      <c r="AO60" s="7">
        <f>SUMIF('BD Qtde Servidores Aposentados '!$D:$D,$D:$D,'BD Qtde Servidores Aposentados '!J:J)</f>
        <v>0</v>
      </c>
      <c r="AP60" s="7">
        <f>SUMIF('BD Qtde Servidores Aposentados '!$D:$D,$D:$D,'BD Qtde Servidores Aposentados '!K:K)</f>
        <v>1</v>
      </c>
      <c r="AQ60" s="7">
        <f>SUMIF('BD Qtde Servidores Aposentados '!$D:$D,$D:$D,'BD Qtde Servidores Aposentados '!L:L)</f>
        <v>0</v>
      </c>
      <c r="AR60" s="24">
        <f t="shared" si="12"/>
        <v>588</v>
      </c>
      <c r="AS60" s="26"/>
      <c r="AT60" s="26"/>
      <c r="AU60" s="27">
        <f t="shared" si="36"/>
        <v>457251.63650426117</v>
      </c>
      <c r="AV60" s="27">
        <f t="shared" si="36"/>
        <v>12193.376973446966</v>
      </c>
      <c r="AW60" s="27">
        <f t="shared" si="36"/>
        <v>0</v>
      </c>
      <c r="AX60" s="27">
        <f t="shared" si="36"/>
        <v>299291.9802573346</v>
      </c>
      <c r="AY60" s="27">
        <f t="shared" si="36"/>
        <v>956071.60359981889</v>
      </c>
      <c r="AZ60" s="27">
        <f t="shared" si="36"/>
        <v>2341682.6233097012</v>
      </c>
      <c r="BA60" s="27">
        <f t="shared" si="36"/>
        <v>834026.98498377239</v>
      </c>
      <c r="BB60" s="27">
        <f t="shared" si="36"/>
        <v>111541.68708664553</v>
      </c>
      <c r="BC60" s="28">
        <f t="shared" si="14"/>
        <v>5012059.892714981</v>
      </c>
      <c r="BF60" s="26"/>
      <c r="BG60" s="27">
        <f t="shared" si="37"/>
        <v>1474290.1249713148</v>
      </c>
      <c r="BH60" s="27">
        <f t="shared" si="37"/>
        <v>9145.0327300852241</v>
      </c>
      <c r="BI60" s="27">
        <f t="shared" si="37"/>
        <v>76485.728287985505</v>
      </c>
      <c r="BJ60" s="27">
        <f t="shared" si="37"/>
        <v>73160.261840681793</v>
      </c>
      <c r="BK60" s="27">
        <f t="shared" si="37"/>
        <v>20784.165295648236</v>
      </c>
      <c r="BL60" s="27">
        <f t="shared" si="37"/>
        <v>0</v>
      </c>
      <c r="BM60" s="27">
        <f t="shared" si="37"/>
        <v>4212.2574999180424</v>
      </c>
      <c r="BN60" s="27">
        <f t="shared" si="37"/>
        <v>0</v>
      </c>
      <c r="BO60" s="28">
        <f t="shared" si="16"/>
        <v>1658077.5706256337</v>
      </c>
      <c r="BS60" s="12">
        <f t="shared" si="17"/>
        <v>508597.86826247961</v>
      </c>
      <c r="BT60" s="12">
        <f t="shared" si="38"/>
        <v>13562.609820332791</v>
      </c>
      <c r="BU60" s="12">
        <f t="shared" si="38"/>
        <v>0</v>
      </c>
      <c r="BV60" s="12">
        <f t="shared" si="38"/>
        <v>332900.42286271392</v>
      </c>
      <c r="BW60" s="12">
        <f t="shared" si="38"/>
        <v>1063431.906367003</v>
      </c>
      <c r="BX60" s="12">
        <f t="shared" si="38"/>
        <v>2604637.5677684564</v>
      </c>
      <c r="BY60" s="12">
        <f t="shared" si="38"/>
        <v>927682.51171076286</v>
      </c>
      <c r="BZ60" s="12">
        <f t="shared" si="38"/>
        <v>124067.05574281701</v>
      </c>
      <c r="CA60" s="29">
        <f t="shared" si="19"/>
        <v>5574879.9425345659</v>
      </c>
      <c r="CB60" s="9"/>
      <c r="CC60" s="96">
        <f>(Y60*'Quadro Resumo'!$L$6)*($O$109*15%)</f>
        <v>0</v>
      </c>
      <c r="CD60" s="12">
        <f>(Z60*'Quadro Resumo'!$L$6)*($O$109*15%)</f>
        <v>0</v>
      </c>
      <c r="CE60" s="12">
        <f>(AA60*'Quadro Resumo'!$L$6)*($O$109*10%)</f>
        <v>0</v>
      </c>
      <c r="CF60" s="12">
        <f>(AB60*'Quadro Resumo'!$L$6)*($O$109*5%)</f>
        <v>0</v>
      </c>
      <c r="CG60" s="12">
        <f>(AC60*'Quadro Resumo'!$L$6)*($O$109*5%)</f>
        <v>0</v>
      </c>
      <c r="CH60" s="12">
        <f>(AD60*'Quadro Resumo'!$L$6)*(O60*22%)</f>
        <v>0</v>
      </c>
      <c r="CI60" s="12">
        <f>(AE60*'Quadro Resumo'!$L$6)*(O60*23%)</f>
        <v>0</v>
      </c>
      <c r="CJ60" s="12">
        <v>0</v>
      </c>
      <c r="CK60" s="29">
        <f t="shared" si="20"/>
        <v>0</v>
      </c>
      <c r="CL60" s="9"/>
      <c r="CM60" s="9"/>
      <c r="CN60" s="12">
        <f t="shared" si="21"/>
        <v>1639842.8237311465</v>
      </c>
      <c r="CO60" s="12">
        <f t="shared" si="39"/>
        <v>10171.957365249593</v>
      </c>
      <c r="CP60" s="12">
        <f t="shared" si="39"/>
        <v>85074.552509360219</v>
      </c>
      <c r="CQ60" s="12">
        <f t="shared" si="39"/>
        <v>81375.658921996743</v>
      </c>
      <c r="CR60" s="12">
        <f t="shared" si="39"/>
        <v>23118.0849210218</v>
      </c>
      <c r="CS60" s="12">
        <f t="shared" si="39"/>
        <v>0</v>
      </c>
      <c r="CT60" s="12">
        <f t="shared" si="39"/>
        <v>4685.2652106604182</v>
      </c>
      <c r="CU60" s="12">
        <f t="shared" si="39"/>
        <v>0</v>
      </c>
      <c r="CV60" s="29">
        <f t="shared" si="23"/>
        <v>1844268.3426594352</v>
      </c>
      <c r="CW60" s="9"/>
      <c r="CX60" s="9"/>
      <c r="CY60" s="9"/>
      <c r="CZ60" s="9"/>
      <c r="DA60" s="9"/>
      <c r="DB60" s="30"/>
      <c r="DC60" s="30"/>
    </row>
    <row r="61" spans="2:107" ht="15.75" customHeight="1" x14ac:dyDescent="0.3">
      <c r="B61" s="464"/>
      <c r="C61" s="7" t="s">
        <v>14</v>
      </c>
      <c r="D61" s="7" t="str">
        <f t="shared" si="41"/>
        <v>CP9</v>
      </c>
      <c r="E61" s="7">
        <v>9</v>
      </c>
      <c r="F61" s="8">
        <f t="shared" si="42"/>
        <v>2879.2996989571352</v>
      </c>
      <c r="G61" s="12">
        <f t="shared" si="2"/>
        <v>3167.229668852849</v>
      </c>
      <c r="H61" s="12">
        <f t="shared" si="3"/>
        <v>3311.1946538007051</v>
      </c>
      <c r="I61" s="12">
        <f t="shared" si="4"/>
        <v>3455.159638748562</v>
      </c>
      <c r="J61" s="12">
        <f t="shared" si="5"/>
        <v>3599.1246236964189</v>
      </c>
      <c r="K61" s="12">
        <f t="shared" si="6"/>
        <v>3743.0896086442758</v>
      </c>
      <c r="L61" s="12">
        <f t="shared" si="7"/>
        <v>4376.5355424148456</v>
      </c>
      <c r="M61" s="12">
        <f t="shared" si="8"/>
        <v>5038.7744731749863</v>
      </c>
      <c r="O61" s="8">
        <f t="shared" si="44"/>
        <v>3202.62536439222</v>
      </c>
      <c r="P61" s="23">
        <f t="shared" si="43"/>
        <v>0.11229316126841238</v>
      </c>
      <c r="Q61" s="12">
        <f t="shared" si="40"/>
        <v>3522.8879008314425</v>
      </c>
      <c r="R61" s="12">
        <f t="shared" si="40"/>
        <v>3683.0191690510528</v>
      </c>
      <c r="S61" s="12">
        <f t="shared" si="40"/>
        <v>3843.150437270664</v>
      </c>
      <c r="T61" s="12">
        <f t="shared" si="40"/>
        <v>4003.2817054902753</v>
      </c>
      <c r="U61" s="12">
        <f t="shared" si="40"/>
        <v>4163.4129737098865</v>
      </c>
      <c r="V61" s="12">
        <f t="shared" si="40"/>
        <v>4867.9905538761741</v>
      </c>
      <c r="W61" s="12">
        <f t="shared" si="40"/>
        <v>5604.5943876863848</v>
      </c>
      <c r="Y61" s="7">
        <f>SUMIF('BD Qtde Servidores Ativos'!$D:$D,$D:$D,'BD Qtde Servidores Ativos'!E:E)</f>
        <v>145</v>
      </c>
      <c r="Z61" s="7">
        <f>SUMIF('BD Qtde Servidores Ativos'!$D:$D,$D:$D,'BD Qtde Servidores Ativos'!F:F)</f>
        <v>8</v>
      </c>
      <c r="AA61" s="7">
        <f>SUMIF('BD Qtde Servidores Ativos'!$D:$D,$D:$D,'BD Qtde Servidores Ativos'!G:G)</f>
        <v>0</v>
      </c>
      <c r="AB61" s="7">
        <f>SUMIF('BD Qtde Servidores Ativos'!$D:$D,$D:$D,'BD Qtde Servidores Ativos'!H:H)</f>
        <v>73</v>
      </c>
      <c r="AC61" s="7">
        <f>SUMIF('BD Qtde Servidores Ativos'!$D:$D,$D:$D,'BD Qtde Servidores Ativos'!I:I)</f>
        <v>268</v>
      </c>
      <c r="AD61" s="7">
        <f>SUMIF('BD Qtde Servidores Ativos'!$D:$D,$D:$D,'BD Qtde Servidores Ativos'!J:J)</f>
        <v>810</v>
      </c>
      <c r="AE61" s="7">
        <f>SUMIF('BD Qtde Servidores Ativos'!$D:$D,$D:$D,'BD Qtde Servidores Ativos'!K:K)</f>
        <v>198</v>
      </c>
      <c r="AF61" s="7">
        <f>SUMIF('BD Qtde Servidores Ativos'!$D:$D,$D:$D,'BD Qtde Servidores Ativos'!L:L)</f>
        <v>21</v>
      </c>
      <c r="AG61" s="24">
        <f t="shared" si="11"/>
        <v>1523</v>
      </c>
      <c r="AH61" s="25"/>
      <c r="AI61" s="25"/>
      <c r="AJ61" s="7">
        <f>SUMIF('BD Qtde Servidores Aposentados '!$D:$D,$D:$D,'BD Qtde Servidores Aposentados '!E:E)</f>
        <v>557</v>
      </c>
      <c r="AK61" s="7">
        <f>SUMIF('BD Qtde Servidores Aposentados '!$D:$D,$D:$D,'BD Qtde Servidores Aposentados '!F:F)</f>
        <v>9</v>
      </c>
      <c r="AL61" s="7">
        <f>SUMIF('BD Qtde Servidores Aposentados '!$D:$D,$D:$D,'BD Qtde Servidores Aposentados '!G:G)</f>
        <v>18</v>
      </c>
      <c r="AM61" s="7">
        <f>SUMIF('BD Qtde Servidores Aposentados '!$D:$D,$D:$D,'BD Qtde Servidores Aposentados '!H:H)</f>
        <v>37</v>
      </c>
      <c r="AN61" s="7">
        <f>SUMIF('BD Qtde Servidores Aposentados '!$D:$D,$D:$D,'BD Qtde Servidores Aposentados '!I:I)</f>
        <v>12</v>
      </c>
      <c r="AO61" s="7">
        <f>SUMIF('BD Qtde Servidores Aposentados '!$D:$D,$D:$D,'BD Qtde Servidores Aposentados '!J:J)</f>
        <v>7</v>
      </c>
      <c r="AP61" s="7">
        <f>SUMIF('BD Qtde Servidores Aposentados '!$D:$D,$D:$D,'BD Qtde Servidores Aposentados '!K:K)</f>
        <v>0</v>
      </c>
      <c r="AQ61" s="7">
        <f>SUMIF('BD Qtde Servidores Aposentados '!$D:$D,$D:$D,'BD Qtde Servidores Aposentados '!L:L)</f>
        <v>0</v>
      </c>
      <c r="AR61" s="24">
        <f t="shared" si="12"/>
        <v>640</v>
      </c>
      <c r="AS61" s="26"/>
      <c r="AT61" s="26"/>
      <c r="AU61" s="27">
        <f t="shared" si="36"/>
        <v>417498.45634878462</v>
      </c>
      <c r="AV61" s="27">
        <f t="shared" si="36"/>
        <v>25337.837350822792</v>
      </c>
      <c r="AW61" s="27">
        <f t="shared" si="36"/>
        <v>0</v>
      </c>
      <c r="AX61" s="27">
        <f t="shared" si="36"/>
        <v>252226.65362864503</v>
      </c>
      <c r="AY61" s="27">
        <f t="shared" si="36"/>
        <v>964565.39915064024</v>
      </c>
      <c r="AZ61" s="27">
        <f t="shared" si="36"/>
        <v>3031902.5830018632</v>
      </c>
      <c r="BA61" s="27">
        <f t="shared" si="36"/>
        <v>866554.03739813948</v>
      </c>
      <c r="BB61" s="27">
        <f t="shared" si="36"/>
        <v>105814.26393667472</v>
      </c>
      <c r="BC61" s="28">
        <f t="shared" si="14"/>
        <v>5663899.2308155699</v>
      </c>
      <c r="BF61" s="26"/>
      <c r="BG61" s="27">
        <f t="shared" si="37"/>
        <v>1603769.9323191242</v>
      </c>
      <c r="BH61" s="27">
        <f t="shared" si="37"/>
        <v>28505.06701967564</v>
      </c>
      <c r="BI61" s="27">
        <f t="shared" si="37"/>
        <v>59601.503768412687</v>
      </c>
      <c r="BJ61" s="27">
        <f t="shared" si="37"/>
        <v>127840.9066336968</v>
      </c>
      <c r="BK61" s="27">
        <f t="shared" si="37"/>
        <v>43189.49548435703</v>
      </c>
      <c r="BL61" s="27">
        <f t="shared" si="37"/>
        <v>26201.627260509929</v>
      </c>
      <c r="BM61" s="27">
        <f t="shared" si="37"/>
        <v>0</v>
      </c>
      <c r="BN61" s="27">
        <f t="shared" si="37"/>
        <v>0</v>
      </c>
      <c r="BO61" s="28">
        <f t="shared" si="16"/>
        <v>1889108.5324857761</v>
      </c>
      <c r="BS61" s="12">
        <f t="shared" si="17"/>
        <v>464380.67783687188</v>
      </c>
      <c r="BT61" s="12">
        <f t="shared" si="38"/>
        <v>28183.10320665154</v>
      </c>
      <c r="BU61" s="12">
        <f t="shared" si="38"/>
        <v>0</v>
      </c>
      <c r="BV61" s="12">
        <f t="shared" si="38"/>
        <v>280549.9819207585</v>
      </c>
      <c r="BW61" s="12">
        <f t="shared" si="38"/>
        <v>1072879.4970713938</v>
      </c>
      <c r="BX61" s="12">
        <f t="shared" si="38"/>
        <v>3372364.5087050078</v>
      </c>
      <c r="BY61" s="12">
        <f t="shared" si="38"/>
        <v>963862.12966748246</v>
      </c>
      <c r="BZ61" s="12">
        <f t="shared" si="38"/>
        <v>117696.48214141408</v>
      </c>
      <c r="CA61" s="29">
        <f t="shared" si="19"/>
        <v>6299916.3805495799</v>
      </c>
      <c r="CB61" s="9"/>
      <c r="CC61" s="96">
        <f>(Y61*'Quadro Resumo'!$L$6)*($O$109*15%)</f>
        <v>0</v>
      </c>
      <c r="CD61" s="12">
        <f>(Z61*'Quadro Resumo'!$L$6)*($O$109*15%)</f>
        <v>0</v>
      </c>
      <c r="CE61" s="12">
        <f>(AA61*'Quadro Resumo'!$L$6)*($O$109*10%)</f>
        <v>0</v>
      </c>
      <c r="CF61" s="12">
        <f>(AB61*'Quadro Resumo'!$L$6)*($O$109*5%)</f>
        <v>0</v>
      </c>
      <c r="CG61" s="12">
        <f>(AC61*'Quadro Resumo'!$L$6)*($O$109*5%)</f>
        <v>0</v>
      </c>
      <c r="CH61" s="12">
        <f>(AD61*'Quadro Resumo'!$L$6)*(O61*22%)</f>
        <v>0</v>
      </c>
      <c r="CI61" s="12">
        <f>(AE61*'Quadro Resumo'!$L$6)*(O61*23%)</f>
        <v>0</v>
      </c>
      <c r="CJ61" s="12">
        <v>0</v>
      </c>
      <c r="CK61" s="29">
        <f t="shared" si="20"/>
        <v>0</v>
      </c>
      <c r="CL61" s="9"/>
      <c r="CM61" s="9"/>
      <c r="CN61" s="12">
        <f t="shared" si="21"/>
        <v>1783862.3279664665</v>
      </c>
      <c r="CO61" s="12">
        <f t="shared" si="39"/>
        <v>31705.991107482983</v>
      </c>
      <c r="CP61" s="12">
        <f t="shared" si="39"/>
        <v>66294.345042918954</v>
      </c>
      <c r="CQ61" s="12">
        <f t="shared" si="39"/>
        <v>142196.56617901457</v>
      </c>
      <c r="CR61" s="12">
        <f t="shared" si="39"/>
        <v>48039.380465883303</v>
      </c>
      <c r="CS61" s="12">
        <f t="shared" si="39"/>
        <v>29143.890815969207</v>
      </c>
      <c r="CT61" s="12">
        <f t="shared" si="39"/>
        <v>0</v>
      </c>
      <c r="CU61" s="12">
        <f t="shared" si="39"/>
        <v>0</v>
      </c>
      <c r="CV61" s="29">
        <f t="shared" si="23"/>
        <v>2101242.5015777354</v>
      </c>
      <c r="CW61" s="9"/>
      <c r="CX61" s="9"/>
      <c r="CY61" s="9"/>
      <c r="CZ61" s="9"/>
      <c r="DA61" s="9"/>
      <c r="DB61" s="30"/>
      <c r="DC61" s="30"/>
    </row>
    <row r="62" spans="2:107" ht="15.75" customHeight="1" x14ac:dyDescent="0.3">
      <c r="B62" s="464"/>
      <c r="C62" s="7" t="s">
        <v>14</v>
      </c>
      <c r="D62" s="7" t="str">
        <f t="shared" si="41"/>
        <v>CP10</v>
      </c>
      <c r="E62" s="7">
        <v>10</v>
      </c>
      <c r="F62" s="8">
        <f t="shared" si="42"/>
        <v>2991.5923872164631</v>
      </c>
      <c r="G62" s="12">
        <f t="shared" si="2"/>
        <v>3290.7516259381096</v>
      </c>
      <c r="H62" s="12">
        <f t="shared" si="3"/>
        <v>3440.3312452989321</v>
      </c>
      <c r="I62" s="12">
        <f t="shared" si="4"/>
        <v>3589.9108646597556</v>
      </c>
      <c r="J62" s="12">
        <f t="shared" si="5"/>
        <v>3739.4904840205791</v>
      </c>
      <c r="K62" s="12">
        <f t="shared" si="6"/>
        <v>3889.0701033814021</v>
      </c>
      <c r="L62" s="12">
        <f t="shared" si="7"/>
        <v>4547.2204285690241</v>
      </c>
      <c r="M62" s="12">
        <f t="shared" si="8"/>
        <v>5235.2866776288101</v>
      </c>
      <c r="O62" s="8">
        <f t="shared" si="44"/>
        <v>3327.5277536035164</v>
      </c>
      <c r="P62" s="23">
        <f t="shared" si="43"/>
        <v>0.11229316126841238</v>
      </c>
      <c r="Q62" s="12">
        <f t="shared" si="40"/>
        <v>3660.2805289638682</v>
      </c>
      <c r="R62" s="12">
        <f t="shared" si="40"/>
        <v>3826.6569166440436</v>
      </c>
      <c r="S62" s="12">
        <f t="shared" si="40"/>
        <v>3993.0333043242194</v>
      </c>
      <c r="T62" s="12">
        <f t="shared" si="40"/>
        <v>4159.4096920043958</v>
      </c>
      <c r="U62" s="12">
        <f t="shared" si="40"/>
        <v>4325.7860796845716</v>
      </c>
      <c r="V62" s="12">
        <f t="shared" si="40"/>
        <v>5057.8421854773451</v>
      </c>
      <c r="W62" s="12">
        <f t="shared" si="40"/>
        <v>5823.1735688061535</v>
      </c>
      <c r="Y62" s="7">
        <f>SUMIF('BD Qtde Servidores Ativos'!$D:$D,$D:$D,'BD Qtde Servidores Ativos'!E:E)</f>
        <v>132</v>
      </c>
      <c r="Z62" s="7">
        <f>SUMIF('BD Qtde Servidores Ativos'!$D:$D,$D:$D,'BD Qtde Servidores Ativos'!F:F)</f>
        <v>1</v>
      </c>
      <c r="AA62" s="7">
        <f>SUMIF('BD Qtde Servidores Ativos'!$D:$D,$D:$D,'BD Qtde Servidores Ativos'!G:G)</f>
        <v>0</v>
      </c>
      <c r="AB62" s="7">
        <f>SUMIF('BD Qtde Servidores Ativos'!$D:$D,$D:$D,'BD Qtde Servidores Ativos'!H:H)</f>
        <v>96</v>
      </c>
      <c r="AC62" s="7">
        <f>SUMIF('BD Qtde Servidores Ativos'!$D:$D,$D:$D,'BD Qtde Servidores Ativos'!I:I)</f>
        <v>275</v>
      </c>
      <c r="AD62" s="7">
        <f>SUMIF('BD Qtde Servidores Ativos'!$D:$D,$D:$D,'BD Qtde Servidores Ativos'!J:J)</f>
        <v>940</v>
      </c>
      <c r="AE62" s="7">
        <f>SUMIF('BD Qtde Servidores Ativos'!$D:$D,$D:$D,'BD Qtde Servidores Ativos'!K:K)</f>
        <v>285</v>
      </c>
      <c r="AF62" s="7">
        <f>SUMIF('BD Qtde Servidores Ativos'!$D:$D,$D:$D,'BD Qtde Servidores Ativos'!L:L)</f>
        <v>19</v>
      </c>
      <c r="AG62" s="24">
        <f t="shared" si="11"/>
        <v>1748</v>
      </c>
      <c r="AH62" s="25"/>
      <c r="AI62" s="25"/>
      <c r="AJ62" s="7">
        <f>SUMIF('BD Qtde Servidores Aposentados '!$D:$D,$D:$D,'BD Qtde Servidores Aposentados '!E:E)</f>
        <v>631</v>
      </c>
      <c r="AK62" s="7">
        <f>SUMIF('BD Qtde Servidores Aposentados '!$D:$D,$D:$D,'BD Qtde Servidores Aposentados '!F:F)</f>
        <v>11</v>
      </c>
      <c r="AL62" s="7">
        <f>SUMIF('BD Qtde Servidores Aposentados '!$D:$D,$D:$D,'BD Qtde Servidores Aposentados '!G:G)</f>
        <v>17</v>
      </c>
      <c r="AM62" s="7">
        <f>SUMIF('BD Qtde Servidores Aposentados '!$D:$D,$D:$D,'BD Qtde Servidores Aposentados '!H:H)</f>
        <v>41</v>
      </c>
      <c r="AN62" s="7">
        <f>SUMIF('BD Qtde Servidores Aposentados '!$D:$D,$D:$D,'BD Qtde Servidores Aposentados '!I:I)</f>
        <v>21</v>
      </c>
      <c r="AO62" s="7">
        <f>SUMIF('BD Qtde Servidores Aposentados '!$D:$D,$D:$D,'BD Qtde Servidores Aposentados '!J:J)</f>
        <v>6</v>
      </c>
      <c r="AP62" s="7">
        <f>SUMIF('BD Qtde Servidores Aposentados '!$D:$D,$D:$D,'BD Qtde Servidores Aposentados '!K:K)</f>
        <v>0</v>
      </c>
      <c r="AQ62" s="7">
        <f>SUMIF('BD Qtde Servidores Aposentados '!$D:$D,$D:$D,'BD Qtde Servidores Aposentados '!L:L)</f>
        <v>0</v>
      </c>
      <c r="AR62" s="24">
        <f t="shared" si="12"/>
        <v>727</v>
      </c>
      <c r="AS62" s="26"/>
      <c r="AT62" s="26"/>
      <c r="AU62" s="27">
        <f t="shared" si="36"/>
        <v>394890.1951125731</v>
      </c>
      <c r="AV62" s="27">
        <f t="shared" si="36"/>
        <v>3290.7516259381096</v>
      </c>
      <c r="AW62" s="27">
        <f t="shared" si="36"/>
        <v>0</v>
      </c>
      <c r="AX62" s="27">
        <f t="shared" si="36"/>
        <v>344631.44300733652</v>
      </c>
      <c r="AY62" s="27">
        <f t="shared" si="36"/>
        <v>1028359.8831056593</v>
      </c>
      <c r="AZ62" s="27">
        <f t="shared" si="36"/>
        <v>3655725.8971785181</v>
      </c>
      <c r="BA62" s="27">
        <f t="shared" si="36"/>
        <v>1295957.8221421719</v>
      </c>
      <c r="BB62" s="27">
        <f t="shared" si="36"/>
        <v>99470.446874947389</v>
      </c>
      <c r="BC62" s="28">
        <f t="shared" si="14"/>
        <v>6822326.4390471447</v>
      </c>
      <c r="BF62" s="26"/>
      <c r="BG62" s="27">
        <f t="shared" si="37"/>
        <v>1887694.7963335882</v>
      </c>
      <c r="BH62" s="27">
        <f t="shared" si="37"/>
        <v>36198.267885319205</v>
      </c>
      <c r="BI62" s="27">
        <f t="shared" si="37"/>
        <v>58485.631170081848</v>
      </c>
      <c r="BJ62" s="27">
        <f t="shared" si="37"/>
        <v>147186.34545104997</v>
      </c>
      <c r="BK62" s="27">
        <f t="shared" si="37"/>
        <v>78529.300164432163</v>
      </c>
      <c r="BL62" s="27">
        <f t="shared" si="37"/>
        <v>23334.420620288412</v>
      </c>
      <c r="BM62" s="27">
        <f t="shared" si="37"/>
        <v>0</v>
      </c>
      <c r="BN62" s="27">
        <f t="shared" si="37"/>
        <v>0</v>
      </c>
      <c r="BO62" s="28">
        <f t="shared" si="16"/>
        <v>2231428.7616247595</v>
      </c>
      <c r="BS62" s="12">
        <f t="shared" si="17"/>
        <v>439233.66347566416</v>
      </c>
      <c r="BT62" s="12">
        <f t="shared" si="38"/>
        <v>3660.2805289638682</v>
      </c>
      <c r="BU62" s="12">
        <f t="shared" si="38"/>
        <v>0</v>
      </c>
      <c r="BV62" s="12">
        <f t="shared" si="38"/>
        <v>383331.19721512508</v>
      </c>
      <c r="BW62" s="12">
        <f t="shared" si="38"/>
        <v>1143837.6653012088</v>
      </c>
      <c r="BX62" s="12">
        <f t="shared" si="38"/>
        <v>4066238.9149034973</v>
      </c>
      <c r="BY62" s="12">
        <f t="shared" si="38"/>
        <v>1441485.0228610435</v>
      </c>
      <c r="BZ62" s="12">
        <f t="shared" si="38"/>
        <v>110640.29780731692</v>
      </c>
      <c r="CA62" s="29">
        <f t="shared" si="19"/>
        <v>7588427.0420928206</v>
      </c>
      <c r="CB62" s="9"/>
      <c r="CC62" s="96">
        <f>(Y62*'Quadro Resumo'!$L$6)*($O$109*15%)</f>
        <v>0</v>
      </c>
      <c r="CD62" s="12">
        <f>(Z62*'Quadro Resumo'!$L$6)*($O$109*15%)</f>
        <v>0</v>
      </c>
      <c r="CE62" s="12">
        <f>(AA62*'Quadro Resumo'!$L$6)*($O$109*10%)</f>
        <v>0</v>
      </c>
      <c r="CF62" s="12">
        <f>(AB62*'Quadro Resumo'!$L$6)*($O$109*5%)</f>
        <v>0</v>
      </c>
      <c r="CG62" s="12">
        <f>(AC62*'Quadro Resumo'!$L$6)*($O$109*5%)</f>
        <v>0</v>
      </c>
      <c r="CH62" s="12">
        <f>(AD62*'Quadro Resumo'!$L$6)*(O62*22%)</f>
        <v>0</v>
      </c>
      <c r="CI62" s="12">
        <f>(AE62*'Quadro Resumo'!$L$6)*(O62*23%)</f>
        <v>0</v>
      </c>
      <c r="CJ62" s="12">
        <v>0</v>
      </c>
      <c r="CK62" s="29">
        <f t="shared" si="20"/>
        <v>0</v>
      </c>
      <c r="CL62" s="9"/>
      <c r="CM62" s="9"/>
      <c r="CN62" s="12">
        <f t="shared" si="21"/>
        <v>2099670.0125238188</v>
      </c>
      <c r="CO62" s="12">
        <f t="shared" si="39"/>
        <v>40263.085818602551</v>
      </c>
      <c r="CP62" s="12">
        <f t="shared" si="39"/>
        <v>65053.167582948743</v>
      </c>
      <c r="CQ62" s="12">
        <f t="shared" si="39"/>
        <v>163714.365477293</v>
      </c>
      <c r="CR62" s="12">
        <f t="shared" si="39"/>
        <v>87347.603532092311</v>
      </c>
      <c r="CS62" s="12">
        <f t="shared" si="39"/>
        <v>25954.716478107432</v>
      </c>
      <c r="CT62" s="12">
        <f t="shared" si="39"/>
        <v>0</v>
      </c>
      <c r="CU62" s="12">
        <f t="shared" si="39"/>
        <v>0</v>
      </c>
      <c r="CV62" s="29">
        <f t="shared" si="23"/>
        <v>2482002.9514128626</v>
      </c>
      <c r="CW62" s="9"/>
      <c r="CX62" s="9"/>
      <c r="CY62" s="9"/>
      <c r="CZ62" s="9"/>
      <c r="DA62" s="9"/>
      <c r="DB62" s="30"/>
      <c r="DC62" s="30"/>
    </row>
    <row r="63" spans="2:107" ht="15.75" customHeight="1" x14ac:dyDescent="0.3">
      <c r="B63" s="464"/>
      <c r="C63" s="7" t="s">
        <v>14</v>
      </c>
      <c r="D63" s="7" t="str">
        <f t="shared" si="41"/>
        <v>CP11</v>
      </c>
      <c r="E63" s="7">
        <v>11</v>
      </c>
      <c r="F63" s="8">
        <f t="shared" si="42"/>
        <v>3108.2644903179048</v>
      </c>
      <c r="G63" s="12">
        <f t="shared" si="2"/>
        <v>3419.0909393496954</v>
      </c>
      <c r="H63" s="12">
        <f t="shared" si="3"/>
        <v>3574.5041638655903</v>
      </c>
      <c r="I63" s="12">
        <f t="shared" si="4"/>
        <v>3729.9173883814856</v>
      </c>
      <c r="J63" s="12">
        <f t="shared" si="5"/>
        <v>3885.3306128973809</v>
      </c>
      <c r="K63" s="12">
        <f t="shared" si="6"/>
        <v>4040.7438374132762</v>
      </c>
      <c r="L63" s="12">
        <f t="shared" si="7"/>
        <v>4724.562025283215</v>
      </c>
      <c r="M63" s="12">
        <f t="shared" si="8"/>
        <v>5439.4628580563331</v>
      </c>
      <c r="O63" s="8">
        <f t="shared" si="44"/>
        <v>3457.3013359940533</v>
      </c>
      <c r="P63" s="23">
        <f t="shared" si="43"/>
        <v>0.1122931612684126</v>
      </c>
      <c r="Q63" s="12">
        <f t="shared" si="40"/>
        <v>3803.031469593459</v>
      </c>
      <c r="R63" s="12">
        <f t="shared" si="40"/>
        <v>3975.8965363931611</v>
      </c>
      <c r="S63" s="12">
        <f t="shared" si="40"/>
        <v>4148.7616031928637</v>
      </c>
      <c r="T63" s="12">
        <f t="shared" si="40"/>
        <v>4321.6266699925663</v>
      </c>
      <c r="U63" s="12">
        <f t="shared" si="40"/>
        <v>4494.491736792269</v>
      </c>
      <c r="V63" s="12">
        <f t="shared" si="40"/>
        <v>5255.0980307109612</v>
      </c>
      <c r="W63" s="12">
        <f t="shared" si="40"/>
        <v>6050.2773379895934</v>
      </c>
      <c r="Y63" s="7">
        <f>SUMIF('BD Qtde Servidores Ativos'!$D:$D,$D:$D,'BD Qtde Servidores Ativos'!E:E)</f>
        <v>91</v>
      </c>
      <c r="Z63" s="7">
        <f>SUMIF('BD Qtde Servidores Ativos'!$D:$D,$D:$D,'BD Qtde Servidores Ativos'!F:F)</f>
        <v>2</v>
      </c>
      <c r="AA63" s="7">
        <f>SUMIF('BD Qtde Servidores Ativos'!$D:$D,$D:$D,'BD Qtde Servidores Ativos'!G:G)</f>
        <v>0</v>
      </c>
      <c r="AB63" s="7">
        <f>SUMIF('BD Qtde Servidores Ativos'!$D:$D,$D:$D,'BD Qtde Servidores Ativos'!H:H)</f>
        <v>65</v>
      </c>
      <c r="AC63" s="7">
        <f>SUMIF('BD Qtde Servidores Ativos'!$D:$D,$D:$D,'BD Qtde Servidores Ativos'!I:I)</f>
        <v>177</v>
      </c>
      <c r="AD63" s="7">
        <f>SUMIF('BD Qtde Servidores Ativos'!$D:$D,$D:$D,'BD Qtde Servidores Ativos'!J:J)</f>
        <v>604</v>
      </c>
      <c r="AE63" s="7">
        <f>SUMIF('BD Qtde Servidores Ativos'!$D:$D,$D:$D,'BD Qtde Servidores Ativos'!K:K)</f>
        <v>191</v>
      </c>
      <c r="AF63" s="7">
        <f>SUMIF('BD Qtde Servidores Ativos'!$D:$D,$D:$D,'BD Qtde Servidores Ativos'!L:L)</f>
        <v>17</v>
      </c>
      <c r="AG63" s="24">
        <f t="shared" si="11"/>
        <v>1147</v>
      </c>
      <c r="AH63" s="25"/>
      <c r="AI63" s="25"/>
      <c r="AJ63" s="7">
        <f>SUMIF('BD Qtde Servidores Aposentados '!$D:$D,$D:$D,'BD Qtde Servidores Aposentados '!E:E)</f>
        <v>696</v>
      </c>
      <c r="AK63" s="7">
        <f>SUMIF('BD Qtde Servidores Aposentados '!$D:$D,$D:$D,'BD Qtde Servidores Aposentados '!F:F)</f>
        <v>12</v>
      </c>
      <c r="AL63" s="7">
        <f>SUMIF('BD Qtde Servidores Aposentados '!$D:$D,$D:$D,'BD Qtde Servidores Aposentados '!G:G)</f>
        <v>17</v>
      </c>
      <c r="AM63" s="7">
        <f>SUMIF('BD Qtde Servidores Aposentados '!$D:$D,$D:$D,'BD Qtde Servidores Aposentados '!H:H)</f>
        <v>43</v>
      </c>
      <c r="AN63" s="7">
        <f>SUMIF('BD Qtde Servidores Aposentados '!$D:$D,$D:$D,'BD Qtde Servidores Aposentados '!I:I)</f>
        <v>14</v>
      </c>
      <c r="AO63" s="7">
        <f>SUMIF('BD Qtde Servidores Aposentados '!$D:$D,$D:$D,'BD Qtde Servidores Aposentados '!J:J)</f>
        <v>10</v>
      </c>
      <c r="AP63" s="7">
        <f>SUMIF('BD Qtde Servidores Aposentados '!$D:$D,$D:$D,'BD Qtde Servidores Aposentados '!K:K)</f>
        <v>0</v>
      </c>
      <c r="AQ63" s="7">
        <f>SUMIF('BD Qtde Servidores Aposentados '!$D:$D,$D:$D,'BD Qtde Servidores Aposentados '!L:L)</f>
        <v>0</v>
      </c>
      <c r="AR63" s="24">
        <f t="shared" si="12"/>
        <v>792</v>
      </c>
      <c r="AS63" s="26"/>
      <c r="AT63" s="26"/>
      <c r="AU63" s="27">
        <f t="shared" ref="AU63:BB78" si="45">Y63*F63</f>
        <v>282852.06861892936</v>
      </c>
      <c r="AV63" s="27">
        <f t="shared" si="45"/>
        <v>6838.1818786993908</v>
      </c>
      <c r="AW63" s="27">
        <f t="shared" si="45"/>
        <v>0</v>
      </c>
      <c r="AX63" s="27">
        <f t="shared" si="45"/>
        <v>242444.63024479657</v>
      </c>
      <c r="AY63" s="27">
        <f t="shared" si="45"/>
        <v>687703.51848283643</v>
      </c>
      <c r="AZ63" s="27">
        <f t="shared" si="45"/>
        <v>2440609.2777976189</v>
      </c>
      <c r="BA63" s="27">
        <f t="shared" si="45"/>
        <v>902391.34682909411</v>
      </c>
      <c r="BB63" s="27">
        <f t="shared" si="45"/>
        <v>92470.868586957658</v>
      </c>
      <c r="BC63" s="28">
        <f t="shared" si="14"/>
        <v>4655309.8924389323</v>
      </c>
      <c r="BF63" s="26"/>
      <c r="BG63" s="27">
        <f t="shared" ref="BG63:BN78" si="46">F63*AJ63</f>
        <v>2163352.0852612616</v>
      </c>
      <c r="BH63" s="27">
        <f t="shared" si="46"/>
        <v>41029.091272196347</v>
      </c>
      <c r="BI63" s="27">
        <f t="shared" si="46"/>
        <v>60766.570785715034</v>
      </c>
      <c r="BJ63" s="27">
        <f t="shared" si="46"/>
        <v>160386.44770040389</v>
      </c>
      <c r="BK63" s="27">
        <f t="shared" si="46"/>
        <v>54394.628580563331</v>
      </c>
      <c r="BL63" s="27">
        <f t="shared" si="46"/>
        <v>40407.438374132762</v>
      </c>
      <c r="BM63" s="27">
        <f t="shared" si="46"/>
        <v>0</v>
      </c>
      <c r="BN63" s="27">
        <f t="shared" si="46"/>
        <v>0</v>
      </c>
      <c r="BO63" s="28">
        <f t="shared" si="16"/>
        <v>2520336.2619742732</v>
      </c>
      <c r="BS63" s="12">
        <f t="shared" si="17"/>
        <v>314614.42157545884</v>
      </c>
      <c r="BT63" s="12">
        <f t="shared" ref="BT63:BZ78" si="47">Z63*Q63</f>
        <v>7606.0629391869179</v>
      </c>
      <c r="BU63" s="12">
        <f t="shared" si="47"/>
        <v>0</v>
      </c>
      <c r="BV63" s="12">
        <f t="shared" si="47"/>
        <v>269669.50420753617</v>
      </c>
      <c r="BW63" s="12">
        <f t="shared" si="47"/>
        <v>764927.92058868427</v>
      </c>
      <c r="BX63" s="12">
        <f t="shared" si="47"/>
        <v>2714673.0090225306</v>
      </c>
      <c r="BY63" s="12">
        <f t="shared" si="47"/>
        <v>1003723.7238657936</v>
      </c>
      <c r="BZ63" s="12">
        <f t="shared" si="47"/>
        <v>102854.71474582309</v>
      </c>
      <c r="CA63" s="29">
        <f t="shared" si="19"/>
        <v>5178069.3569450136</v>
      </c>
      <c r="CB63" s="9"/>
      <c r="CC63" s="96">
        <f>(Y63*'Quadro Resumo'!$L$6)*($O$109*15%)</f>
        <v>0</v>
      </c>
      <c r="CD63" s="12">
        <f>(Z63*'Quadro Resumo'!$L$6)*($O$109*15%)</f>
        <v>0</v>
      </c>
      <c r="CE63" s="12">
        <f>(AA63*'Quadro Resumo'!$L$6)*($O$109*10%)</f>
        <v>0</v>
      </c>
      <c r="CF63" s="12">
        <f>(AB63*'Quadro Resumo'!$L$6)*($O$109*5%)</f>
        <v>0</v>
      </c>
      <c r="CG63" s="12">
        <f>(AC63*'Quadro Resumo'!$L$6)*($O$109*5%)</f>
        <v>0</v>
      </c>
      <c r="CH63" s="12">
        <f>(AD63*'Quadro Resumo'!$L$6)*(O63*22%)</f>
        <v>0</v>
      </c>
      <c r="CI63" s="12">
        <f>(AE63*'Quadro Resumo'!$L$6)*(O63*23%)</f>
        <v>0</v>
      </c>
      <c r="CJ63" s="12">
        <v>0</v>
      </c>
      <c r="CK63" s="29">
        <f t="shared" si="20"/>
        <v>0</v>
      </c>
      <c r="CL63" s="9"/>
      <c r="CM63" s="9"/>
      <c r="CN63" s="12">
        <f t="shared" si="21"/>
        <v>2406281.729851861</v>
      </c>
      <c r="CO63" s="12">
        <f t="shared" ref="CO63:CU78" si="48">AK63*Q63</f>
        <v>45636.377635121506</v>
      </c>
      <c r="CP63" s="12">
        <f t="shared" si="48"/>
        <v>67590.241118683742</v>
      </c>
      <c r="CQ63" s="12">
        <f t="shared" si="48"/>
        <v>178396.74893729313</v>
      </c>
      <c r="CR63" s="12">
        <f t="shared" si="48"/>
        <v>60502.773379895931</v>
      </c>
      <c r="CS63" s="12">
        <f t="shared" si="48"/>
        <v>44944.917367922688</v>
      </c>
      <c r="CT63" s="12">
        <f t="shared" si="48"/>
        <v>0</v>
      </c>
      <c r="CU63" s="12">
        <f t="shared" si="48"/>
        <v>0</v>
      </c>
      <c r="CV63" s="29">
        <f t="shared" si="23"/>
        <v>2803352.7882907777</v>
      </c>
      <c r="CW63" s="9"/>
      <c r="CX63" s="9"/>
      <c r="CY63" s="9"/>
      <c r="CZ63" s="9"/>
      <c r="DA63" s="9"/>
      <c r="DB63" s="30"/>
      <c r="DC63" s="30"/>
    </row>
    <row r="64" spans="2:107" ht="15.75" customHeight="1" x14ac:dyDescent="0.3">
      <c r="B64" s="464"/>
      <c r="C64" s="7" t="s">
        <v>14</v>
      </c>
      <c r="D64" s="7" t="str">
        <f t="shared" si="41"/>
        <v>CP12</v>
      </c>
      <c r="E64" s="7">
        <v>12</v>
      </c>
      <c r="F64" s="8">
        <f t="shared" si="42"/>
        <v>3229.4868054403028</v>
      </c>
      <c r="G64" s="12">
        <f t="shared" si="2"/>
        <v>3552.4354859843334</v>
      </c>
      <c r="H64" s="12">
        <f t="shared" si="3"/>
        <v>3713.909826256348</v>
      </c>
      <c r="I64" s="12">
        <f t="shared" si="4"/>
        <v>3875.384166528363</v>
      </c>
      <c r="J64" s="12">
        <f t="shared" si="5"/>
        <v>4036.8585068003786</v>
      </c>
      <c r="K64" s="12">
        <f t="shared" si="6"/>
        <v>4198.3328470723936</v>
      </c>
      <c r="L64" s="12">
        <f t="shared" si="7"/>
        <v>4908.8199442692603</v>
      </c>
      <c r="M64" s="12">
        <f t="shared" si="8"/>
        <v>5651.6019095205302</v>
      </c>
      <c r="O64" s="8">
        <f t="shared" si="44"/>
        <v>3592.1360880978209</v>
      </c>
      <c r="P64" s="23">
        <f t="shared" si="43"/>
        <v>0.11229316126841238</v>
      </c>
      <c r="Q64" s="12">
        <f t="shared" ref="Q64:W79" si="49">$O64*Q$12</f>
        <v>3951.3496969076032</v>
      </c>
      <c r="R64" s="12">
        <f t="shared" si="49"/>
        <v>4130.9565013124939</v>
      </c>
      <c r="S64" s="12">
        <f t="shared" si="49"/>
        <v>4310.5633057173845</v>
      </c>
      <c r="T64" s="12">
        <f t="shared" si="49"/>
        <v>4490.1701101222761</v>
      </c>
      <c r="U64" s="12">
        <f t="shared" si="49"/>
        <v>4669.7769145271677</v>
      </c>
      <c r="V64" s="12">
        <f t="shared" si="49"/>
        <v>5460.0468539086878</v>
      </c>
      <c r="W64" s="12">
        <f t="shared" si="49"/>
        <v>6286.2381541711866</v>
      </c>
      <c r="Y64" s="7">
        <f>SUMIF('BD Qtde Servidores Ativos'!$D:$D,$D:$D,'BD Qtde Servidores Ativos'!E:E)</f>
        <v>59</v>
      </c>
      <c r="Z64" s="7">
        <f>SUMIF('BD Qtde Servidores Ativos'!$D:$D,$D:$D,'BD Qtde Servidores Ativos'!F:F)</f>
        <v>1</v>
      </c>
      <c r="AA64" s="7">
        <f>SUMIF('BD Qtde Servidores Ativos'!$D:$D,$D:$D,'BD Qtde Servidores Ativos'!G:G)</f>
        <v>0</v>
      </c>
      <c r="AB64" s="7">
        <f>SUMIF('BD Qtde Servidores Ativos'!$D:$D,$D:$D,'BD Qtde Servidores Ativos'!H:H)</f>
        <v>46</v>
      </c>
      <c r="AC64" s="7">
        <f>SUMIF('BD Qtde Servidores Ativos'!$D:$D,$D:$D,'BD Qtde Servidores Ativos'!I:I)</f>
        <v>124</v>
      </c>
      <c r="AD64" s="7">
        <f>SUMIF('BD Qtde Servidores Ativos'!$D:$D,$D:$D,'BD Qtde Servidores Ativos'!J:J)</f>
        <v>437</v>
      </c>
      <c r="AE64" s="7">
        <f>SUMIF('BD Qtde Servidores Ativos'!$D:$D,$D:$D,'BD Qtde Servidores Ativos'!K:K)</f>
        <v>140</v>
      </c>
      <c r="AF64" s="7">
        <f>SUMIF('BD Qtde Servidores Ativos'!$D:$D,$D:$D,'BD Qtde Servidores Ativos'!L:L)</f>
        <v>11</v>
      </c>
      <c r="AG64" s="24">
        <f t="shared" si="11"/>
        <v>818</v>
      </c>
      <c r="AH64" s="25"/>
      <c r="AI64" s="25"/>
      <c r="AJ64" s="7">
        <f>SUMIF('BD Qtde Servidores Aposentados '!$D:$D,$D:$D,'BD Qtde Servidores Aposentados '!E:E)</f>
        <v>791</v>
      </c>
      <c r="AK64" s="7">
        <f>SUMIF('BD Qtde Servidores Aposentados '!$D:$D,$D:$D,'BD Qtde Servidores Aposentados '!F:F)</f>
        <v>15</v>
      </c>
      <c r="AL64" s="7">
        <f>SUMIF('BD Qtde Servidores Aposentados '!$D:$D,$D:$D,'BD Qtde Servidores Aposentados '!G:G)</f>
        <v>28</v>
      </c>
      <c r="AM64" s="7">
        <f>SUMIF('BD Qtde Servidores Aposentados '!$D:$D,$D:$D,'BD Qtde Servidores Aposentados '!H:H)</f>
        <v>56</v>
      </c>
      <c r="AN64" s="7">
        <f>SUMIF('BD Qtde Servidores Aposentados '!$D:$D,$D:$D,'BD Qtde Servidores Aposentados '!I:I)</f>
        <v>30</v>
      </c>
      <c r="AO64" s="7">
        <f>SUMIF('BD Qtde Servidores Aposentados '!$D:$D,$D:$D,'BD Qtde Servidores Aposentados '!J:J)</f>
        <v>11</v>
      </c>
      <c r="AP64" s="7">
        <f>SUMIF('BD Qtde Servidores Aposentados '!$D:$D,$D:$D,'BD Qtde Servidores Aposentados '!K:K)</f>
        <v>1</v>
      </c>
      <c r="AQ64" s="7">
        <f>SUMIF('BD Qtde Servidores Aposentados '!$D:$D,$D:$D,'BD Qtde Servidores Aposentados '!L:L)</f>
        <v>0</v>
      </c>
      <c r="AR64" s="24">
        <f t="shared" si="12"/>
        <v>932</v>
      </c>
      <c r="AS64" s="26"/>
      <c r="AT64" s="26"/>
      <c r="AU64" s="27">
        <f t="shared" si="45"/>
        <v>190539.72152097785</v>
      </c>
      <c r="AV64" s="27">
        <f t="shared" si="45"/>
        <v>3552.4354859843334</v>
      </c>
      <c r="AW64" s="27">
        <f t="shared" si="45"/>
        <v>0</v>
      </c>
      <c r="AX64" s="27">
        <f t="shared" si="45"/>
        <v>178267.67166030471</v>
      </c>
      <c r="AY64" s="27">
        <f t="shared" si="45"/>
        <v>500570.45484324696</v>
      </c>
      <c r="AZ64" s="27">
        <f t="shared" si="45"/>
        <v>1834671.4541706359</v>
      </c>
      <c r="BA64" s="27">
        <f t="shared" si="45"/>
        <v>687234.7921976964</v>
      </c>
      <c r="BB64" s="27">
        <f t="shared" si="45"/>
        <v>62167.621004725836</v>
      </c>
      <c r="BC64" s="28">
        <f t="shared" si="14"/>
        <v>3457004.1508835717</v>
      </c>
      <c r="BF64" s="26"/>
      <c r="BG64" s="27">
        <f t="shared" si="46"/>
        <v>2554524.0631032796</v>
      </c>
      <c r="BH64" s="27">
        <f t="shared" si="46"/>
        <v>53286.532289765004</v>
      </c>
      <c r="BI64" s="27">
        <f t="shared" si="46"/>
        <v>103989.47513517774</v>
      </c>
      <c r="BJ64" s="27">
        <f t="shared" si="46"/>
        <v>217021.51332558834</v>
      </c>
      <c r="BK64" s="27">
        <f t="shared" si="46"/>
        <v>121105.75520401135</v>
      </c>
      <c r="BL64" s="27">
        <f t="shared" si="46"/>
        <v>46181.66131779633</v>
      </c>
      <c r="BM64" s="27">
        <f t="shared" si="46"/>
        <v>4908.8199442692603</v>
      </c>
      <c r="BN64" s="27">
        <f t="shared" si="46"/>
        <v>0</v>
      </c>
      <c r="BO64" s="28">
        <f t="shared" si="16"/>
        <v>3101017.8203198877</v>
      </c>
      <c r="BS64" s="12">
        <f t="shared" si="17"/>
        <v>211936.02919777142</v>
      </c>
      <c r="BT64" s="12">
        <f t="shared" si="47"/>
        <v>3951.3496969076032</v>
      </c>
      <c r="BU64" s="12">
        <f t="shared" si="47"/>
        <v>0</v>
      </c>
      <c r="BV64" s="12">
        <f t="shared" si="47"/>
        <v>198285.91206299968</v>
      </c>
      <c r="BW64" s="12">
        <f t="shared" si="47"/>
        <v>556781.09365516226</v>
      </c>
      <c r="BX64" s="12">
        <f t="shared" si="47"/>
        <v>2040692.5116483723</v>
      </c>
      <c r="BY64" s="12">
        <f t="shared" si="47"/>
        <v>764406.55954721628</v>
      </c>
      <c r="BZ64" s="12">
        <f t="shared" si="47"/>
        <v>69148.619695883055</v>
      </c>
      <c r="CA64" s="29">
        <f t="shared" si="19"/>
        <v>3845202.0755043128</v>
      </c>
      <c r="CB64" s="9"/>
      <c r="CC64" s="96">
        <f>(Y64*'Quadro Resumo'!$L$6)*($O$109*15%)</f>
        <v>0</v>
      </c>
      <c r="CD64" s="12">
        <f>(Z64*'Quadro Resumo'!$L$6)*($O$109*15%)</f>
        <v>0</v>
      </c>
      <c r="CE64" s="12">
        <f>(AA64*'Quadro Resumo'!$L$6)*($O$109*10%)</f>
        <v>0</v>
      </c>
      <c r="CF64" s="12">
        <f>(AB64*'Quadro Resumo'!$L$6)*($O$109*5%)</f>
        <v>0</v>
      </c>
      <c r="CG64" s="12">
        <f>(AC64*'Quadro Resumo'!$L$6)*($O$109*5%)</f>
        <v>0</v>
      </c>
      <c r="CH64" s="12">
        <f>(AD64*'Quadro Resumo'!$L$6)*(O64*22%)</f>
        <v>0</v>
      </c>
      <c r="CI64" s="12">
        <f>(AE64*'Quadro Resumo'!$L$6)*(O64*23%)</f>
        <v>0</v>
      </c>
      <c r="CJ64" s="12">
        <v>0</v>
      </c>
      <c r="CK64" s="29">
        <f t="shared" si="20"/>
        <v>0</v>
      </c>
      <c r="CL64" s="9"/>
      <c r="CM64" s="9"/>
      <c r="CN64" s="12">
        <f t="shared" si="21"/>
        <v>2841379.6456853761</v>
      </c>
      <c r="CO64" s="12">
        <f t="shared" si="48"/>
        <v>59270.24545361405</v>
      </c>
      <c r="CP64" s="12">
        <f t="shared" si="48"/>
        <v>115666.78203674982</v>
      </c>
      <c r="CQ64" s="12">
        <f t="shared" si="48"/>
        <v>241391.54512017354</v>
      </c>
      <c r="CR64" s="12">
        <f t="shared" si="48"/>
        <v>134705.10330366829</v>
      </c>
      <c r="CS64" s="12">
        <f t="shared" si="48"/>
        <v>51367.546059798842</v>
      </c>
      <c r="CT64" s="12">
        <f t="shared" si="48"/>
        <v>5460.0468539086878</v>
      </c>
      <c r="CU64" s="12">
        <f t="shared" si="48"/>
        <v>0</v>
      </c>
      <c r="CV64" s="29">
        <f t="shared" si="23"/>
        <v>3449240.9145132895</v>
      </c>
      <c r="CW64" s="9"/>
      <c r="CX64" s="9"/>
      <c r="CY64" s="9"/>
      <c r="CZ64" s="9"/>
      <c r="DA64" s="9"/>
      <c r="DB64" s="30"/>
      <c r="DC64" s="30"/>
    </row>
    <row r="65" spans="2:107" ht="15.75" customHeight="1" x14ac:dyDescent="0.3">
      <c r="B65" s="464"/>
      <c r="C65" s="7" t="s">
        <v>14</v>
      </c>
      <c r="D65" s="7" t="str">
        <f t="shared" si="41"/>
        <v>CP13</v>
      </c>
      <c r="E65" s="7">
        <v>13</v>
      </c>
      <c r="F65" s="8">
        <f t="shared" si="42"/>
        <v>3355.4367908524741</v>
      </c>
      <c r="G65" s="12">
        <f t="shared" si="2"/>
        <v>3690.9804699377219</v>
      </c>
      <c r="H65" s="12">
        <f t="shared" si="3"/>
        <v>3858.752309480345</v>
      </c>
      <c r="I65" s="12">
        <f t="shared" si="4"/>
        <v>4026.5241490229687</v>
      </c>
      <c r="J65" s="12">
        <f t="shared" si="5"/>
        <v>4194.2959885655928</v>
      </c>
      <c r="K65" s="12">
        <f t="shared" si="6"/>
        <v>4362.0678281082164</v>
      </c>
      <c r="L65" s="12">
        <f t="shared" si="7"/>
        <v>5100.2639220957608</v>
      </c>
      <c r="M65" s="12">
        <f t="shared" si="8"/>
        <v>5872.0143839918301</v>
      </c>
      <c r="O65" s="8">
        <f t="shared" si="44"/>
        <v>3732.2293955336359</v>
      </c>
      <c r="P65" s="23">
        <f t="shared" si="43"/>
        <v>0.1122931612684126</v>
      </c>
      <c r="Q65" s="12">
        <f t="shared" si="49"/>
        <v>4105.4523350869995</v>
      </c>
      <c r="R65" s="12">
        <f t="shared" si="49"/>
        <v>4292.0638048636811</v>
      </c>
      <c r="S65" s="12">
        <f t="shared" si="49"/>
        <v>4478.6752746403627</v>
      </c>
      <c r="T65" s="12">
        <f t="shared" si="49"/>
        <v>4665.2867444170452</v>
      </c>
      <c r="U65" s="12">
        <f t="shared" si="49"/>
        <v>4851.8982141937267</v>
      </c>
      <c r="V65" s="12">
        <f t="shared" si="49"/>
        <v>5672.9886812111263</v>
      </c>
      <c r="W65" s="12">
        <f t="shared" si="49"/>
        <v>6531.4014421838629</v>
      </c>
      <c r="Y65" s="7">
        <f>SUMIF('BD Qtde Servidores Ativos'!$D:$D,$D:$D,'BD Qtde Servidores Ativos'!E:E)</f>
        <v>48</v>
      </c>
      <c r="Z65" s="7">
        <f>SUMIF('BD Qtde Servidores Ativos'!$D:$D,$D:$D,'BD Qtde Servidores Ativos'!F:F)</f>
        <v>1</v>
      </c>
      <c r="AA65" s="7">
        <f>SUMIF('BD Qtde Servidores Ativos'!$D:$D,$D:$D,'BD Qtde Servidores Ativos'!G:G)</f>
        <v>0</v>
      </c>
      <c r="AB65" s="7">
        <f>SUMIF('BD Qtde Servidores Ativos'!$D:$D,$D:$D,'BD Qtde Servidores Ativos'!H:H)</f>
        <v>38</v>
      </c>
      <c r="AC65" s="7">
        <f>SUMIF('BD Qtde Servidores Ativos'!$D:$D,$D:$D,'BD Qtde Servidores Ativos'!I:I)</f>
        <v>70</v>
      </c>
      <c r="AD65" s="7">
        <f>SUMIF('BD Qtde Servidores Ativos'!$D:$D,$D:$D,'BD Qtde Servidores Ativos'!J:J)</f>
        <v>180</v>
      </c>
      <c r="AE65" s="7">
        <f>SUMIF('BD Qtde Servidores Ativos'!$D:$D,$D:$D,'BD Qtde Servidores Ativos'!K:K)</f>
        <v>64</v>
      </c>
      <c r="AF65" s="7">
        <f>SUMIF('BD Qtde Servidores Ativos'!$D:$D,$D:$D,'BD Qtde Servidores Ativos'!L:L)</f>
        <v>5</v>
      </c>
      <c r="AG65" s="24">
        <f t="shared" si="11"/>
        <v>406</v>
      </c>
      <c r="AH65" s="25"/>
      <c r="AI65" s="25"/>
      <c r="AJ65" s="7">
        <f>SUMIF('BD Qtde Servidores Aposentados '!$D:$D,$D:$D,'BD Qtde Servidores Aposentados '!E:E)</f>
        <v>1119</v>
      </c>
      <c r="AK65" s="7">
        <f>SUMIF('BD Qtde Servidores Aposentados '!$D:$D,$D:$D,'BD Qtde Servidores Aposentados '!F:F)</f>
        <v>15</v>
      </c>
      <c r="AL65" s="7">
        <f>SUMIF('BD Qtde Servidores Aposentados '!$D:$D,$D:$D,'BD Qtde Servidores Aposentados '!G:G)</f>
        <v>34</v>
      </c>
      <c r="AM65" s="7">
        <f>SUMIF('BD Qtde Servidores Aposentados '!$D:$D,$D:$D,'BD Qtde Servidores Aposentados '!H:H)</f>
        <v>81</v>
      </c>
      <c r="AN65" s="7">
        <f>SUMIF('BD Qtde Servidores Aposentados '!$D:$D,$D:$D,'BD Qtde Servidores Aposentados '!I:I)</f>
        <v>22</v>
      </c>
      <c r="AO65" s="7">
        <f>SUMIF('BD Qtde Servidores Aposentados '!$D:$D,$D:$D,'BD Qtde Servidores Aposentados '!J:J)</f>
        <v>22</v>
      </c>
      <c r="AP65" s="7">
        <f>SUMIF('BD Qtde Servidores Aposentados '!$D:$D,$D:$D,'BD Qtde Servidores Aposentados '!K:K)</f>
        <v>0</v>
      </c>
      <c r="AQ65" s="7">
        <f>SUMIF('BD Qtde Servidores Aposentados '!$D:$D,$D:$D,'BD Qtde Servidores Aposentados '!L:L)</f>
        <v>0</v>
      </c>
      <c r="AR65" s="24">
        <f t="shared" si="12"/>
        <v>1293</v>
      </c>
      <c r="AS65" s="26"/>
      <c r="AT65" s="26"/>
      <c r="AU65" s="27">
        <f t="shared" si="45"/>
        <v>161060.96596091875</v>
      </c>
      <c r="AV65" s="27">
        <f t="shared" si="45"/>
        <v>3690.9804699377219</v>
      </c>
      <c r="AW65" s="27">
        <f t="shared" si="45"/>
        <v>0</v>
      </c>
      <c r="AX65" s="27">
        <f t="shared" si="45"/>
        <v>153007.91766287282</v>
      </c>
      <c r="AY65" s="27">
        <f t="shared" si="45"/>
        <v>293600.71919959149</v>
      </c>
      <c r="AZ65" s="27">
        <f t="shared" si="45"/>
        <v>785172.20905947895</v>
      </c>
      <c r="BA65" s="27">
        <f t="shared" si="45"/>
        <v>326416.89101412869</v>
      </c>
      <c r="BB65" s="27">
        <f t="shared" si="45"/>
        <v>29360.071919959151</v>
      </c>
      <c r="BC65" s="28">
        <f t="shared" si="14"/>
        <v>1752309.7552868875</v>
      </c>
      <c r="BF65" s="26"/>
      <c r="BG65" s="27">
        <f t="shared" si="46"/>
        <v>3754733.7689639186</v>
      </c>
      <c r="BH65" s="27">
        <f t="shared" si="46"/>
        <v>55364.70704906583</v>
      </c>
      <c r="BI65" s="27">
        <f t="shared" si="46"/>
        <v>131197.57852233172</v>
      </c>
      <c r="BJ65" s="27">
        <f t="shared" si="46"/>
        <v>326148.45607086044</v>
      </c>
      <c r="BK65" s="27">
        <f t="shared" si="46"/>
        <v>92274.511748443038</v>
      </c>
      <c r="BL65" s="27">
        <f t="shared" si="46"/>
        <v>95965.492218380765</v>
      </c>
      <c r="BM65" s="27">
        <f t="shared" si="46"/>
        <v>0</v>
      </c>
      <c r="BN65" s="27">
        <f t="shared" si="46"/>
        <v>0</v>
      </c>
      <c r="BO65" s="28">
        <f t="shared" si="16"/>
        <v>4455684.5145730004</v>
      </c>
      <c r="BS65" s="12">
        <f t="shared" si="17"/>
        <v>179147.01098561453</v>
      </c>
      <c r="BT65" s="12">
        <f t="shared" si="47"/>
        <v>4105.4523350869995</v>
      </c>
      <c r="BU65" s="12">
        <f t="shared" si="47"/>
        <v>0</v>
      </c>
      <c r="BV65" s="12">
        <f t="shared" si="47"/>
        <v>170189.66043633377</v>
      </c>
      <c r="BW65" s="12">
        <f t="shared" si="47"/>
        <v>326570.07210919313</v>
      </c>
      <c r="BX65" s="12">
        <f t="shared" si="47"/>
        <v>873341.67855487077</v>
      </c>
      <c r="BY65" s="12">
        <f t="shared" si="47"/>
        <v>363071.27559751208</v>
      </c>
      <c r="BZ65" s="12">
        <f t="shared" si="47"/>
        <v>32657.007210919313</v>
      </c>
      <c r="CA65" s="29">
        <f t="shared" si="19"/>
        <v>1949082.1572295306</v>
      </c>
      <c r="CB65" s="9"/>
      <c r="CC65" s="96">
        <f>(Y65*'Quadro Resumo'!$L$6)*($O$109*15%)</f>
        <v>0</v>
      </c>
      <c r="CD65" s="12">
        <f>(Z65*'Quadro Resumo'!$L$6)*($O$109*15%)</f>
        <v>0</v>
      </c>
      <c r="CE65" s="12">
        <f>(AA65*'Quadro Resumo'!$L$6)*($O$109*10%)</f>
        <v>0</v>
      </c>
      <c r="CF65" s="12">
        <f>(AB65*'Quadro Resumo'!$L$6)*($O$109*5%)</f>
        <v>0</v>
      </c>
      <c r="CG65" s="12">
        <f>(AC65*'Quadro Resumo'!$L$6)*($O$109*5%)</f>
        <v>0</v>
      </c>
      <c r="CH65" s="12">
        <f>(AD65*'Quadro Resumo'!$L$6)*(O65*22%)</f>
        <v>0</v>
      </c>
      <c r="CI65" s="12">
        <f>(AE65*'Quadro Resumo'!$L$6)*(O65*23%)</f>
        <v>0</v>
      </c>
      <c r="CJ65" s="12">
        <v>0</v>
      </c>
      <c r="CK65" s="29">
        <f t="shared" si="20"/>
        <v>0</v>
      </c>
      <c r="CL65" s="9"/>
      <c r="CM65" s="9"/>
      <c r="CN65" s="12">
        <f t="shared" si="21"/>
        <v>4176364.6936021387</v>
      </c>
      <c r="CO65" s="12">
        <f t="shared" si="48"/>
        <v>61581.785026304991</v>
      </c>
      <c r="CP65" s="12">
        <f t="shared" si="48"/>
        <v>145930.16936536515</v>
      </c>
      <c r="CQ65" s="12">
        <f t="shared" si="48"/>
        <v>362772.69724586938</v>
      </c>
      <c r="CR65" s="12">
        <f t="shared" si="48"/>
        <v>102636.308377175</v>
      </c>
      <c r="CS65" s="12">
        <f t="shared" si="48"/>
        <v>106741.76071226198</v>
      </c>
      <c r="CT65" s="12">
        <f t="shared" si="48"/>
        <v>0</v>
      </c>
      <c r="CU65" s="12">
        <f t="shared" si="48"/>
        <v>0</v>
      </c>
      <c r="CV65" s="29">
        <f t="shared" si="23"/>
        <v>4956027.4143291153</v>
      </c>
      <c r="CW65" s="9"/>
      <c r="CX65" s="9"/>
      <c r="CY65" s="9"/>
      <c r="CZ65" s="9"/>
      <c r="DA65" s="9"/>
      <c r="DB65" s="30"/>
      <c r="DC65" s="30"/>
    </row>
    <row r="66" spans="2:107" ht="15.75" customHeight="1" x14ac:dyDescent="0.3">
      <c r="B66" s="464"/>
      <c r="C66" s="7" t="s">
        <v>14</v>
      </c>
      <c r="D66" s="7" t="str">
        <f t="shared" si="41"/>
        <v>CP14</v>
      </c>
      <c r="E66" s="7">
        <v>14</v>
      </c>
      <c r="F66" s="8">
        <f t="shared" si="42"/>
        <v>3486.2988256957206</v>
      </c>
      <c r="G66" s="12">
        <f t="shared" si="2"/>
        <v>3834.9287082652927</v>
      </c>
      <c r="H66" s="12">
        <f t="shared" si="3"/>
        <v>4009.2436495500783</v>
      </c>
      <c r="I66" s="12">
        <f t="shared" si="4"/>
        <v>4183.5585908348648</v>
      </c>
      <c r="J66" s="12">
        <f t="shared" si="5"/>
        <v>4357.8735321196509</v>
      </c>
      <c r="K66" s="12">
        <f t="shared" si="6"/>
        <v>4532.188473404437</v>
      </c>
      <c r="L66" s="12">
        <f t="shared" si="7"/>
        <v>5299.1742150574955</v>
      </c>
      <c r="M66" s="12">
        <f t="shared" si="8"/>
        <v>6101.0229449675107</v>
      </c>
      <c r="O66" s="8">
        <f t="shared" si="44"/>
        <v>3877.7863419594473</v>
      </c>
      <c r="P66" s="23">
        <f t="shared" si="43"/>
        <v>0.1122931612684126</v>
      </c>
      <c r="Q66" s="12">
        <f t="shared" si="49"/>
        <v>4265.5649761553923</v>
      </c>
      <c r="R66" s="12">
        <f t="shared" si="49"/>
        <v>4459.4542932533641</v>
      </c>
      <c r="S66" s="12">
        <f t="shared" si="49"/>
        <v>4653.3436103513368</v>
      </c>
      <c r="T66" s="12">
        <f t="shared" si="49"/>
        <v>4847.2329274493095</v>
      </c>
      <c r="U66" s="12">
        <f t="shared" si="49"/>
        <v>5041.1222445472813</v>
      </c>
      <c r="V66" s="12">
        <f t="shared" si="49"/>
        <v>5894.2352397783598</v>
      </c>
      <c r="W66" s="12">
        <f t="shared" si="49"/>
        <v>6786.1260984290329</v>
      </c>
      <c r="Y66" s="7">
        <f>SUMIF('BD Qtde Servidores Ativos'!$D:$D,$D:$D,'BD Qtde Servidores Ativos'!E:E)</f>
        <v>70</v>
      </c>
      <c r="Z66" s="7">
        <f>SUMIF('BD Qtde Servidores Ativos'!$D:$D,$D:$D,'BD Qtde Servidores Ativos'!F:F)</f>
        <v>0</v>
      </c>
      <c r="AA66" s="7">
        <f>SUMIF('BD Qtde Servidores Ativos'!$D:$D,$D:$D,'BD Qtde Servidores Ativos'!G:G)</f>
        <v>0</v>
      </c>
      <c r="AB66" s="7">
        <f>SUMIF('BD Qtde Servidores Ativos'!$D:$D,$D:$D,'BD Qtde Servidores Ativos'!H:H)</f>
        <v>61</v>
      </c>
      <c r="AC66" s="7">
        <f>SUMIF('BD Qtde Servidores Ativos'!$D:$D,$D:$D,'BD Qtde Servidores Ativos'!I:I)</f>
        <v>66</v>
      </c>
      <c r="AD66" s="7">
        <f>SUMIF('BD Qtde Servidores Ativos'!$D:$D,$D:$D,'BD Qtde Servidores Ativos'!J:J)</f>
        <v>108</v>
      </c>
      <c r="AE66" s="7">
        <f>SUMIF('BD Qtde Servidores Ativos'!$D:$D,$D:$D,'BD Qtde Servidores Ativos'!K:K)</f>
        <v>24</v>
      </c>
      <c r="AF66" s="7">
        <f>SUMIF('BD Qtde Servidores Ativos'!$D:$D,$D:$D,'BD Qtde Servidores Ativos'!L:L)</f>
        <v>1</v>
      </c>
      <c r="AG66" s="24">
        <f t="shared" si="11"/>
        <v>330</v>
      </c>
      <c r="AH66" s="25"/>
      <c r="AI66" s="25"/>
      <c r="AJ66" s="7">
        <f>SUMIF('BD Qtde Servidores Aposentados '!$D:$D,$D:$D,'BD Qtde Servidores Aposentados '!E:E)</f>
        <v>1234</v>
      </c>
      <c r="AK66" s="7">
        <f>SUMIF('BD Qtde Servidores Aposentados '!$D:$D,$D:$D,'BD Qtde Servidores Aposentados '!F:F)</f>
        <v>14</v>
      </c>
      <c r="AL66" s="7">
        <f>SUMIF('BD Qtde Servidores Aposentados '!$D:$D,$D:$D,'BD Qtde Servidores Aposentados '!G:G)</f>
        <v>52</v>
      </c>
      <c r="AM66" s="7">
        <f>SUMIF('BD Qtde Servidores Aposentados '!$D:$D,$D:$D,'BD Qtde Servidores Aposentados '!H:H)</f>
        <v>89</v>
      </c>
      <c r="AN66" s="7">
        <f>SUMIF('BD Qtde Servidores Aposentados '!$D:$D,$D:$D,'BD Qtde Servidores Aposentados '!I:I)</f>
        <v>45</v>
      </c>
      <c r="AO66" s="7">
        <f>SUMIF('BD Qtde Servidores Aposentados '!$D:$D,$D:$D,'BD Qtde Servidores Aposentados '!J:J)</f>
        <v>33</v>
      </c>
      <c r="AP66" s="7">
        <f>SUMIF('BD Qtde Servidores Aposentados '!$D:$D,$D:$D,'BD Qtde Servidores Aposentados '!K:K)</f>
        <v>1</v>
      </c>
      <c r="AQ66" s="7">
        <f>SUMIF('BD Qtde Servidores Aposentados '!$D:$D,$D:$D,'BD Qtde Servidores Aposentados '!L:L)</f>
        <v>0</v>
      </c>
      <c r="AR66" s="24">
        <f t="shared" si="12"/>
        <v>1468</v>
      </c>
      <c r="AS66" s="26"/>
      <c r="AT66" s="26"/>
      <c r="AU66" s="27">
        <f t="shared" si="45"/>
        <v>244040.91779870045</v>
      </c>
      <c r="AV66" s="27">
        <f t="shared" si="45"/>
        <v>0</v>
      </c>
      <c r="AW66" s="27">
        <f t="shared" si="45"/>
        <v>0</v>
      </c>
      <c r="AX66" s="27">
        <f t="shared" si="45"/>
        <v>255197.07404092676</v>
      </c>
      <c r="AY66" s="27">
        <f t="shared" si="45"/>
        <v>287619.65311989695</v>
      </c>
      <c r="AZ66" s="27">
        <f t="shared" si="45"/>
        <v>489476.35512767918</v>
      </c>
      <c r="BA66" s="27">
        <f t="shared" si="45"/>
        <v>127180.18116137989</v>
      </c>
      <c r="BB66" s="27">
        <f t="shared" si="45"/>
        <v>6101.0229449675107</v>
      </c>
      <c r="BC66" s="28">
        <f t="shared" si="14"/>
        <v>1409615.2041935509</v>
      </c>
      <c r="BF66" s="26"/>
      <c r="BG66" s="27">
        <f t="shared" si="46"/>
        <v>4302092.7509085191</v>
      </c>
      <c r="BH66" s="27">
        <f t="shared" si="46"/>
        <v>53689.0019157141</v>
      </c>
      <c r="BI66" s="27">
        <f t="shared" si="46"/>
        <v>208480.66977660407</v>
      </c>
      <c r="BJ66" s="27">
        <f t="shared" si="46"/>
        <v>372336.71458430297</v>
      </c>
      <c r="BK66" s="27">
        <f t="shared" si="46"/>
        <v>196104.30894538428</v>
      </c>
      <c r="BL66" s="27">
        <f t="shared" si="46"/>
        <v>149562.21962234643</v>
      </c>
      <c r="BM66" s="27">
        <f t="shared" si="46"/>
        <v>5299.1742150574955</v>
      </c>
      <c r="BN66" s="27">
        <f t="shared" si="46"/>
        <v>0</v>
      </c>
      <c r="BO66" s="28">
        <f t="shared" si="16"/>
        <v>5287564.8399679288</v>
      </c>
      <c r="BS66" s="12">
        <f t="shared" si="17"/>
        <v>271445.04393716133</v>
      </c>
      <c r="BT66" s="12">
        <f t="shared" si="47"/>
        <v>0</v>
      </c>
      <c r="BU66" s="12">
        <f t="shared" si="47"/>
        <v>0</v>
      </c>
      <c r="BV66" s="12">
        <f t="shared" si="47"/>
        <v>283853.96023143153</v>
      </c>
      <c r="BW66" s="12">
        <f t="shared" si="47"/>
        <v>319917.37321165443</v>
      </c>
      <c r="BX66" s="12">
        <f t="shared" si="47"/>
        <v>544441.20241110632</v>
      </c>
      <c r="BY66" s="12">
        <f t="shared" si="47"/>
        <v>141461.64575468062</v>
      </c>
      <c r="BZ66" s="12">
        <f t="shared" si="47"/>
        <v>6786.1260984290329</v>
      </c>
      <c r="CA66" s="29">
        <f t="shared" si="19"/>
        <v>1567905.3516444631</v>
      </c>
      <c r="CB66" s="9"/>
      <c r="CC66" s="96">
        <f>(Y66*'Quadro Resumo'!$L$6)*($O$109*15%)</f>
        <v>0</v>
      </c>
      <c r="CD66" s="12">
        <f>(Z66*'Quadro Resumo'!$L$6)*($O$109*15%)</f>
        <v>0</v>
      </c>
      <c r="CE66" s="12">
        <f>(AA66*'Quadro Resumo'!$L$6)*($O$109*10%)</f>
        <v>0</v>
      </c>
      <c r="CF66" s="12">
        <f>(AB66*'Quadro Resumo'!$L$6)*($O$109*5%)</f>
        <v>0</v>
      </c>
      <c r="CG66" s="12">
        <f>(AC66*'Quadro Resumo'!$L$6)*($O$109*5%)</f>
        <v>0</v>
      </c>
      <c r="CH66" s="12">
        <f>(AD66*'Quadro Resumo'!$L$6)*(O66*22%)</f>
        <v>0</v>
      </c>
      <c r="CI66" s="12">
        <f>(AE66*'Quadro Resumo'!$L$6)*(O66*23%)</f>
        <v>0</v>
      </c>
      <c r="CJ66" s="12">
        <v>0</v>
      </c>
      <c r="CK66" s="29">
        <f t="shared" si="20"/>
        <v>0</v>
      </c>
      <c r="CL66" s="9"/>
      <c r="CM66" s="9"/>
      <c r="CN66" s="12">
        <f t="shared" si="21"/>
        <v>4785188.3459779583</v>
      </c>
      <c r="CO66" s="12">
        <f t="shared" si="48"/>
        <v>59717.909666175488</v>
      </c>
      <c r="CP66" s="12">
        <f t="shared" si="48"/>
        <v>231891.62324917494</v>
      </c>
      <c r="CQ66" s="12">
        <f t="shared" si="48"/>
        <v>414147.58132126898</v>
      </c>
      <c r="CR66" s="12">
        <f t="shared" si="48"/>
        <v>218125.48173521893</v>
      </c>
      <c r="CS66" s="12">
        <f t="shared" si="48"/>
        <v>166357.0340700603</v>
      </c>
      <c r="CT66" s="12">
        <f t="shared" si="48"/>
        <v>5894.2352397783598</v>
      </c>
      <c r="CU66" s="12">
        <f t="shared" si="48"/>
        <v>0</v>
      </c>
      <c r="CV66" s="29">
        <f t="shared" si="23"/>
        <v>5881322.2112596361</v>
      </c>
      <c r="CW66" s="9"/>
      <c r="CX66" s="9"/>
      <c r="CY66" s="9"/>
      <c r="CZ66" s="9"/>
      <c r="DA66" s="9"/>
      <c r="DB66" s="30"/>
      <c r="DC66" s="30"/>
    </row>
    <row r="67" spans="2:107" ht="15.75" customHeight="1" x14ac:dyDescent="0.3">
      <c r="B67" s="464"/>
      <c r="C67" s="7" t="s">
        <v>14</v>
      </c>
      <c r="D67" s="7" t="str">
        <f t="shared" si="41"/>
        <v>CP15</v>
      </c>
      <c r="E67" s="7">
        <v>15</v>
      </c>
      <c r="F67" s="8">
        <f t="shared" si="42"/>
        <v>3622.2644798978536</v>
      </c>
      <c r="G67" s="12">
        <f t="shared" si="2"/>
        <v>3984.4909278876394</v>
      </c>
      <c r="H67" s="12">
        <f t="shared" si="3"/>
        <v>4165.6041518825314</v>
      </c>
      <c r="I67" s="12">
        <f t="shared" si="4"/>
        <v>4346.7173758774243</v>
      </c>
      <c r="J67" s="12">
        <f t="shared" si="5"/>
        <v>4527.8305998723172</v>
      </c>
      <c r="K67" s="12">
        <f t="shared" si="6"/>
        <v>4708.9438238672101</v>
      </c>
      <c r="L67" s="12">
        <f t="shared" si="7"/>
        <v>5505.8420094447374</v>
      </c>
      <c r="M67" s="12">
        <f t="shared" si="8"/>
        <v>6338.9628398212435</v>
      </c>
      <c r="O67" s="8">
        <f t="shared" si="44"/>
        <v>4029.0200092958653</v>
      </c>
      <c r="P67" s="23">
        <f t="shared" si="43"/>
        <v>0.11229316126841238</v>
      </c>
      <c r="Q67" s="12">
        <f t="shared" si="49"/>
        <v>4431.9220102254521</v>
      </c>
      <c r="R67" s="12">
        <f t="shared" si="49"/>
        <v>4633.3730106902449</v>
      </c>
      <c r="S67" s="12">
        <f t="shared" si="49"/>
        <v>4834.8240111550385</v>
      </c>
      <c r="T67" s="12">
        <f t="shared" si="49"/>
        <v>5036.2750116198313</v>
      </c>
      <c r="U67" s="12">
        <f t="shared" si="49"/>
        <v>5237.7260120846249</v>
      </c>
      <c r="V67" s="12">
        <f t="shared" si="49"/>
        <v>6124.1104141297155</v>
      </c>
      <c r="W67" s="12">
        <f t="shared" si="49"/>
        <v>7050.7850162677641</v>
      </c>
      <c r="Y67" s="7">
        <f>SUMIF('BD Qtde Servidores Ativos'!$D:$D,$D:$D,'BD Qtde Servidores Ativos'!E:E)</f>
        <v>55</v>
      </c>
      <c r="Z67" s="7">
        <f>SUMIF('BD Qtde Servidores Ativos'!$D:$D,$D:$D,'BD Qtde Servidores Ativos'!F:F)</f>
        <v>3</v>
      </c>
      <c r="AA67" s="7">
        <f>SUMIF('BD Qtde Servidores Ativos'!$D:$D,$D:$D,'BD Qtde Servidores Ativos'!G:G)</f>
        <v>0</v>
      </c>
      <c r="AB67" s="7">
        <f>SUMIF('BD Qtde Servidores Ativos'!$D:$D,$D:$D,'BD Qtde Servidores Ativos'!H:H)</f>
        <v>68</v>
      </c>
      <c r="AC67" s="7">
        <f>SUMIF('BD Qtde Servidores Ativos'!$D:$D,$D:$D,'BD Qtde Servidores Ativos'!I:I)</f>
        <v>94</v>
      </c>
      <c r="AD67" s="7">
        <f>SUMIF('BD Qtde Servidores Ativos'!$D:$D,$D:$D,'BD Qtde Servidores Ativos'!J:J)</f>
        <v>205</v>
      </c>
      <c r="AE67" s="7">
        <f>SUMIF('BD Qtde Servidores Ativos'!$D:$D,$D:$D,'BD Qtde Servidores Ativos'!K:K)</f>
        <v>11</v>
      </c>
      <c r="AF67" s="7">
        <f>SUMIF('BD Qtde Servidores Ativos'!$D:$D,$D:$D,'BD Qtde Servidores Ativos'!L:L)</f>
        <v>1</v>
      </c>
      <c r="AG67" s="24">
        <f t="shared" si="11"/>
        <v>437</v>
      </c>
      <c r="AH67" s="25"/>
      <c r="AI67" s="25"/>
      <c r="AJ67" s="7">
        <f>SUMIF('BD Qtde Servidores Aposentados '!$D:$D,$D:$D,'BD Qtde Servidores Aposentados '!E:E)</f>
        <v>1505</v>
      </c>
      <c r="AK67" s="7">
        <f>SUMIF('BD Qtde Servidores Aposentados '!$D:$D,$D:$D,'BD Qtde Servidores Aposentados '!F:F)</f>
        <v>20</v>
      </c>
      <c r="AL67" s="7">
        <f>SUMIF('BD Qtde Servidores Aposentados '!$D:$D,$D:$D,'BD Qtde Servidores Aposentados '!G:G)</f>
        <v>58</v>
      </c>
      <c r="AM67" s="7">
        <f>SUMIF('BD Qtde Servidores Aposentados '!$D:$D,$D:$D,'BD Qtde Servidores Aposentados '!H:H)</f>
        <v>118</v>
      </c>
      <c r="AN67" s="7">
        <f>SUMIF('BD Qtde Servidores Aposentados '!$D:$D,$D:$D,'BD Qtde Servidores Aposentados '!I:I)</f>
        <v>52</v>
      </c>
      <c r="AO67" s="7">
        <f>SUMIF('BD Qtde Servidores Aposentados '!$D:$D,$D:$D,'BD Qtde Servidores Aposentados '!J:J)</f>
        <v>64</v>
      </c>
      <c r="AP67" s="7">
        <f>SUMIF('BD Qtde Servidores Aposentados '!$D:$D,$D:$D,'BD Qtde Servidores Aposentados '!K:K)</f>
        <v>4</v>
      </c>
      <c r="AQ67" s="7">
        <f>SUMIF('BD Qtde Servidores Aposentados '!$D:$D,$D:$D,'BD Qtde Servidores Aposentados '!L:L)</f>
        <v>0</v>
      </c>
      <c r="AR67" s="24">
        <f t="shared" si="12"/>
        <v>1821</v>
      </c>
      <c r="AS67" s="26"/>
      <c r="AT67" s="26"/>
      <c r="AU67" s="27">
        <f t="shared" si="45"/>
        <v>199224.54639438193</v>
      </c>
      <c r="AV67" s="27">
        <f t="shared" si="45"/>
        <v>11953.472783662917</v>
      </c>
      <c r="AW67" s="27">
        <f t="shared" si="45"/>
        <v>0</v>
      </c>
      <c r="AX67" s="27">
        <f t="shared" si="45"/>
        <v>295576.78155966487</v>
      </c>
      <c r="AY67" s="27">
        <f t="shared" si="45"/>
        <v>425616.07638799783</v>
      </c>
      <c r="AZ67" s="27">
        <f t="shared" si="45"/>
        <v>965333.48389277805</v>
      </c>
      <c r="BA67" s="27">
        <f t="shared" si="45"/>
        <v>60564.262103892113</v>
      </c>
      <c r="BB67" s="27">
        <f t="shared" si="45"/>
        <v>6338.9628398212435</v>
      </c>
      <c r="BC67" s="28">
        <f t="shared" si="14"/>
        <v>1964607.5859621991</v>
      </c>
      <c r="BF67" s="26"/>
      <c r="BG67" s="27">
        <f t="shared" si="46"/>
        <v>5451508.04224627</v>
      </c>
      <c r="BH67" s="27">
        <f t="shared" si="46"/>
        <v>79689.818557752791</v>
      </c>
      <c r="BI67" s="27">
        <f t="shared" si="46"/>
        <v>241605.04080918682</v>
      </c>
      <c r="BJ67" s="27">
        <f t="shared" si="46"/>
        <v>512912.65035353607</v>
      </c>
      <c r="BK67" s="27">
        <f t="shared" si="46"/>
        <v>235447.19119336049</v>
      </c>
      <c r="BL67" s="27">
        <f t="shared" si="46"/>
        <v>301372.40472750145</v>
      </c>
      <c r="BM67" s="27">
        <f t="shared" si="46"/>
        <v>22023.36803777895</v>
      </c>
      <c r="BN67" s="27">
        <f t="shared" si="46"/>
        <v>0</v>
      </c>
      <c r="BO67" s="28">
        <f t="shared" si="16"/>
        <v>6844558.5159253879</v>
      </c>
      <c r="BS67" s="12">
        <f t="shared" si="17"/>
        <v>221596.10051127258</v>
      </c>
      <c r="BT67" s="12">
        <f t="shared" si="47"/>
        <v>13295.766030676357</v>
      </c>
      <c r="BU67" s="12">
        <f t="shared" si="47"/>
        <v>0</v>
      </c>
      <c r="BV67" s="12">
        <f t="shared" si="47"/>
        <v>328768.03275854263</v>
      </c>
      <c r="BW67" s="12">
        <f t="shared" si="47"/>
        <v>473409.85109226411</v>
      </c>
      <c r="BX67" s="12">
        <f t="shared" si="47"/>
        <v>1073733.8324773482</v>
      </c>
      <c r="BY67" s="12">
        <f t="shared" si="47"/>
        <v>67365.214555426865</v>
      </c>
      <c r="BZ67" s="12">
        <f t="shared" si="47"/>
        <v>7050.7850162677641</v>
      </c>
      <c r="CA67" s="29">
        <f t="shared" si="19"/>
        <v>2185219.5824417984</v>
      </c>
      <c r="CB67" s="9"/>
      <c r="CC67" s="96">
        <f>(Y67*'Quadro Resumo'!$L$6)*($O$109*15%)</f>
        <v>0</v>
      </c>
      <c r="CD67" s="12">
        <f>(Z67*'Quadro Resumo'!$L$6)*($O$109*15%)</f>
        <v>0</v>
      </c>
      <c r="CE67" s="12">
        <f>(AA67*'Quadro Resumo'!$L$6)*($O$109*10%)</f>
        <v>0</v>
      </c>
      <c r="CF67" s="12">
        <f>(AB67*'Quadro Resumo'!$L$6)*($O$109*5%)</f>
        <v>0</v>
      </c>
      <c r="CG67" s="12">
        <f>(AC67*'Quadro Resumo'!$L$6)*($O$109*5%)</f>
        <v>0</v>
      </c>
      <c r="CH67" s="12">
        <f>(AD67*'Quadro Resumo'!$L$6)*(O67*22%)</f>
        <v>0</v>
      </c>
      <c r="CI67" s="12">
        <f>(AE67*'Quadro Resumo'!$L$6)*(O67*23%)</f>
        <v>0</v>
      </c>
      <c r="CJ67" s="12">
        <v>0</v>
      </c>
      <c r="CK67" s="29">
        <f t="shared" si="20"/>
        <v>0</v>
      </c>
      <c r="CL67" s="9"/>
      <c r="CM67" s="9"/>
      <c r="CN67" s="12">
        <f t="shared" si="21"/>
        <v>6063675.1139902771</v>
      </c>
      <c r="CO67" s="12">
        <f t="shared" si="48"/>
        <v>88638.440204509039</v>
      </c>
      <c r="CP67" s="12">
        <f t="shared" si="48"/>
        <v>268735.63462003419</v>
      </c>
      <c r="CQ67" s="12">
        <f t="shared" si="48"/>
        <v>570509.2333162945</v>
      </c>
      <c r="CR67" s="12">
        <f t="shared" si="48"/>
        <v>261886.30060423122</v>
      </c>
      <c r="CS67" s="12">
        <f t="shared" si="48"/>
        <v>335214.464773416</v>
      </c>
      <c r="CT67" s="12">
        <f t="shared" si="48"/>
        <v>24496.441656518862</v>
      </c>
      <c r="CU67" s="12">
        <f t="shared" si="48"/>
        <v>0</v>
      </c>
      <c r="CV67" s="29">
        <f t="shared" si="23"/>
        <v>7613155.6291652806</v>
      </c>
      <c r="CW67" s="9"/>
      <c r="CX67" s="9"/>
      <c r="CY67" s="9"/>
      <c r="CZ67" s="9"/>
      <c r="DA67" s="9"/>
      <c r="DB67" s="30"/>
      <c r="DC67" s="30"/>
    </row>
    <row r="68" spans="2:107" ht="15.75" customHeight="1" x14ac:dyDescent="0.3">
      <c r="B68" s="464"/>
      <c r="C68" s="7" t="s">
        <v>14</v>
      </c>
      <c r="D68" s="7" t="str">
        <f t="shared" si="41"/>
        <v>CP16</v>
      </c>
      <c r="E68" s="7">
        <v>16</v>
      </c>
      <c r="F68" s="8">
        <f t="shared" si="42"/>
        <v>3763.5327946138696</v>
      </c>
      <c r="G68" s="12">
        <f t="shared" si="2"/>
        <v>4139.8860740752571</v>
      </c>
      <c r="H68" s="12">
        <f t="shared" si="3"/>
        <v>4328.0627138059499</v>
      </c>
      <c r="I68" s="12">
        <f t="shared" si="4"/>
        <v>4516.2393535366436</v>
      </c>
      <c r="J68" s="12">
        <f t="shared" si="5"/>
        <v>4704.4159932673374</v>
      </c>
      <c r="K68" s="12">
        <f t="shared" si="6"/>
        <v>4892.5926329980302</v>
      </c>
      <c r="L68" s="12">
        <f t="shared" si="7"/>
        <v>5720.5698478130817</v>
      </c>
      <c r="M68" s="12">
        <f t="shared" si="8"/>
        <v>6586.1823905742713</v>
      </c>
      <c r="O68" s="8">
        <f t="shared" si="44"/>
        <v>4186.1517896584037</v>
      </c>
      <c r="P68" s="23">
        <f t="shared" si="43"/>
        <v>0.11229316126841238</v>
      </c>
      <c r="Q68" s="12">
        <f t="shared" si="49"/>
        <v>4604.7669686242443</v>
      </c>
      <c r="R68" s="12">
        <f t="shared" si="49"/>
        <v>4814.0745581071642</v>
      </c>
      <c r="S68" s="12">
        <f t="shared" si="49"/>
        <v>5023.3821475900841</v>
      </c>
      <c r="T68" s="12">
        <f t="shared" si="49"/>
        <v>5232.6897370730048</v>
      </c>
      <c r="U68" s="12">
        <f t="shared" si="49"/>
        <v>5441.9973265559247</v>
      </c>
      <c r="V68" s="12">
        <f t="shared" si="49"/>
        <v>6362.9507202807736</v>
      </c>
      <c r="W68" s="12">
        <f t="shared" si="49"/>
        <v>7325.7656319022062</v>
      </c>
      <c r="Y68" s="7">
        <f>SUMIF('BD Qtde Servidores Ativos'!$D:$D,$D:$D,'BD Qtde Servidores Ativos'!E:E)</f>
        <v>391</v>
      </c>
      <c r="Z68" s="7">
        <f>SUMIF('BD Qtde Servidores Ativos'!$D:$D,$D:$D,'BD Qtde Servidores Ativos'!F:F)</f>
        <v>7</v>
      </c>
      <c r="AA68" s="7">
        <f>SUMIF('BD Qtde Servidores Ativos'!$D:$D,$D:$D,'BD Qtde Servidores Ativos'!G:G)</f>
        <v>0</v>
      </c>
      <c r="AB68" s="7">
        <f>SUMIF('BD Qtde Servidores Ativos'!$D:$D,$D:$D,'BD Qtde Servidores Ativos'!H:H)</f>
        <v>238</v>
      </c>
      <c r="AC68" s="7">
        <f>SUMIF('BD Qtde Servidores Ativos'!$D:$D,$D:$D,'BD Qtde Servidores Ativos'!I:I)</f>
        <v>250</v>
      </c>
      <c r="AD68" s="7">
        <f>SUMIF('BD Qtde Servidores Ativos'!$D:$D,$D:$D,'BD Qtde Servidores Ativos'!J:J)</f>
        <v>593</v>
      </c>
      <c r="AE68" s="7">
        <f>SUMIF('BD Qtde Servidores Ativos'!$D:$D,$D:$D,'BD Qtde Servidores Ativos'!K:K)</f>
        <v>60</v>
      </c>
      <c r="AF68" s="7">
        <f>SUMIF('BD Qtde Servidores Ativos'!$D:$D,$D:$D,'BD Qtde Servidores Ativos'!L:L)</f>
        <v>9</v>
      </c>
      <c r="AG68" s="24">
        <f t="shared" si="11"/>
        <v>1548</v>
      </c>
      <c r="AH68" s="25"/>
      <c r="AI68" s="25"/>
      <c r="AJ68" s="7">
        <f>SUMIF('BD Qtde Servidores Aposentados '!$D:$D,$D:$D,'BD Qtde Servidores Aposentados '!E:E)</f>
        <v>4133</v>
      </c>
      <c r="AK68" s="7">
        <f>SUMIF('BD Qtde Servidores Aposentados '!$D:$D,$D:$D,'BD Qtde Servidores Aposentados '!F:F)</f>
        <v>39</v>
      </c>
      <c r="AL68" s="7">
        <f>SUMIF('BD Qtde Servidores Aposentados '!$D:$D,$D:$D,'BD Qtde Servidores Aposentados '!G:G)</f>
        <v>169</v>
      </c>
      <c r="AM68" s="7">
        <f>SUMIF('BD Qtde Servidores Aposentados '!$D:$D,$D:$D,'BD Qtde Servidores Aposentados '!H:H)</f>
        <v>182</v>
      </c>
      <c r="AN68" s="7">
        <f>SUMIF('BD Qtde Servidores Aposentados '!$D:$D,$D:$D,'BD Qtde Servidores Aposentados '!I:I)</f>
        <v>90</v>
      </c>
      <c r="AO68" s="7">
        <f>SUMIF('BD Qtde Servidores Aposentados '!$D:$D,$D:$D,'BD Qtde Servidores Aposentados '!J:J)</f>
        <v>108</v>
      </c>
      <c r="AP68" s="7">
        <f>SUMIF('BD Qtde Servidores Aposentados '!$D:$D,$D:$D,'BD Qtde Servidores Aposentados '!K:K)</f>
        <v>9</v>
      </c>
      <c r="AQ68" s="7">
        <f>SUMIF('BD Qtde Servidores Aposentados '!$D:$D,$D:$D,'BD Qtde Servidores Aposentados '!L:L)</f>
        <v>0</v>
      </c>
      <c r="AR68" s="24">
        <f t="shared" si="12"/>
        <v>4730</v>
      </c>
      <c r="AS68" s="26"/>
      <c r="AT68" s="26"/>
      <c r="AU68" s="27">
        <f t="shared" si="45"/>
        <v>1471541.3226940229</v>
      </c>
      <c r="AV68" s="27">
        <f t="shared" si="45"/>
        <v>28979.202518526799</v>
      </c>
      <c r="AW68" s="27">
        <f t="shared" si="45"/>
        <v>0</v>
      </c>
      <c r="AX68" s="27">
        <f t="shared" si="45"/>
        <v>1074864.9661417212</v>
      </c>
      <c r="AY68" s="27">
        <f t="shared" si="45"/>
        <v>1176103.9983168344</v>
      </c>
      <c r="AZ68" s="27">
        <f t="shared" si="45"/>
        <v>2901307.4313678318</v>
      </c>
      <c r="BA68" s="27">
        <f t="shared" si="45"/>
        <v>343234.19086878491</v>
      </c>
      <c r="BB68" s="27">
        <f t="shared" si="45"/>
        <v>59275.641515168441</v>
      </c>
      <c r="BC68" s="28">
        <f t="shared" si="14"/>
        <v>7055306.7534228899</v>
      </c>
      <c r="BF68" s="26"/>
      <c r="BG68" s="27">
        <f t="shared" si="46"/>
        <v>15554681.040139124</v>
      </c>
      <c r="BH68" s="27">
        <f t="shared" si="46"/>
        <v>161455.55688893504</v>
      </c>
      <c r="BI68" s="27">
        <f t="shared" si="46"/>
        <v>731442.59863320552</v>
      </c>
      <c r="BJ68" s="27">
        <f t="shared" si="46"/>
        <v>821955.56234366912</v>
      </c>
      <c r="BK68" s="27">
        <f t="shared" si="46"/>
        <v>423397.43939406035</v>
      </c>
      <c r="BL68" s="27">
        <f t="shared" si="46"/>
        <v>528400.00436378724</v>
      </c>
      <c r="BM68" s="27">
        <f t="shared" si="46"/>
        <v>51485.128630317733</v>
      </c>
      <c r="BN68" s="27">
        <f t="shared" si="46"/>
        <v>0</v>
      </c>
      <c r="BO68" s="28">
        <f t="shared" si="16"/>
        <v>18272817.330393098</v>
      </c>
      <c r="BS68" s="12">
        <f t="shared" si="17"/>
        <v>1636785.349756436</v>
      </c>
      <c r="BT68" s="12">
        <f t="shared" si="47"/>
        <v>32233.36878036971</v>
      </c>
      <c r="BU68" s="12">
        <f t="shared" si="47"/>
        <v>0</v>
      </c>
      <c r="BV68" s="12">
        <f t="shared" si="47"/>
        <v>1195564.95112644</v>
      </c>
      <c r="BW68" s="12">
        <f t="shared" si="47"/>
        <v>1308172.4342682513</v>
      </c>
      <c r="BX68" s="12">
        <f t="shared" si="47"/>
        <v>3227104.4146476635</v>
      </c>
      <c r="BY68" s="12">
        <f t="shared" si="47"/>
        <v>381777.04321684642</v>
      </c>
      <c r="BZ68" s="12">
        <f t="shared" si="47"/>
        <v>65931.890687119856</v>
      </c>
      <c r="CA68" s="29">
        <f t="shared" si="19"/>
        <v>7847569.4524831278</v>
      </c>
      <c r="CB68" s="9"/>
      <c r="CC68" s="96">
        <f>(Y68*'Quadro Resumo'!$L$6)*($O$109*15%)</f>
        <v>0</v>
      </c>
      <c r="CD68" s="12">
        <f>(Z68*'Quadro Resumo'!$L$6)*($O$109*15%)</f>
        <v>0</v>
      </c>
      <c r="CE68" s="12">
        <f>(AA68*'Quadro Resumo'!$L$6)*($O$109*10%)</f>
        <v>0</v>
      </c>
      <c r="CF68" s="12">
        <f>(AB68*'Quadro Resumo'!$L$6)*($O$109*5%)</f>
        <v>0</v>
      </c>
      <c r="CG68" s="12">
        <f>(AC68*'Quadro Resumo'!$L$6)*($O$109*5%)</f>
        <v>0</v>
      </c>
      <c r="CH68" s="12">
        <f>(AD68*'Quadro Resumo'!$L$6)*(O68*22%)</f>
        <v>0</v>
      </c>
      <c r="CI68" s="12">
        <f>(AE68*'Quadro Resumo'!$L$6)*(O68*23%)</f>
        <v>0</v>
      </c>
      <c r="CJ68" s="12">
        <v>0</v>
      </c>
      <c r="CK68" s="29">
        <f t="shared" si="20"/>
        <v>0</v>
      </c>
      <c r="CL68" s="9"/>
      <c r="CM68" s="9"/>
      <c r="CN68" s="12">
        <f t="shared" si="21"/>
        <v>17301365.346658181</v>
      </c>
      <c r="CO68" s="12">
        <f t="shared" si="48"/>
        <v>179585.91177634551</v>
      </c>
      <c r="CP68" s="12">
        <f t="shared" si="48"/>
        <v>813578.6003201108</v>
      </c>
      <c r="CQ68" s="12">
        <f t="shared" si="48"/>
        <v>914255.55086139531</v>
      </c>
      <c r="CR68" s="12">
        <f t="shared" si="48"/>
        <v>470942.07633657043</v>
      </c>
      <c r="CS68" s="12">
        <f t="shared" si="48"/>
        <v>587735.71126803989</v>
      </c>
      <c r="CT68" s="12">
        <f t="shared" si="48"/>
        <v>57266.556482526961</v>
      </c>
      <c r="CU68" s="12">
        <f t="shared" si="48"/>
        <v>0</v>
      </c>
      <c r="CV68" s="29">
        <f t="shared" si="23"/>
        <v>20324729.753703173</v>
      </c>
      <c r="CW68" s="9"/>
      <c r="CX68" s="9"/>
      <c r="CY68" s="9"/>
      <c r="CZ68" s="9"/>
      <c r="DA68" s="9"/>
      <c r="DB68" s="30"/>
      <c r="DC68" s="30"/>
    </row>
    <row r="69" spans="2:107" ht="15.75" customHeight="1" x14ac:dyDescent="0.3">
      <c r="B69" s="464"/>
      <c r="C69" s="7" t="s">
        <v>14</v>
      </c>
      <c r="D69" s="7" t="str">
        <f t="shared" si="41"/>
        <v>CP17</v>
      </c>
      <c r="E69" s="7">
        <v>17</v>
      </c>
      <c r="F69" s="8">
        <f t="shared" si="42"/>
        <v>3910.3105736038101</v>
      </c>
      <c r="G69" s="12">
        <f t="shared" si="2"/>
        <v>4301.3416309641916</v>
      </c>
      <c r="H69" s="12">
        <f t="shared" si="3"/>
        <v>4496.8571596443817</v>
      </c>
      <c r="I69" s="12">
        <f t="shared" si="4"/>
        <v>4692.3726883245718</v>
      </c>
      <c r="J69" s="12">
        <f t="shared" si="5"/>
        <v>4887.8882170047627</v>
      </c>
      <c r="K69" s="12">
        <f t="shared" si="6"/>
        <v>5083.4037456849537</v>
      </c>
      <c r="L69" s="12">
        <f t="shared" si="7"/>
        <v>5943.6720718777915</v>
      </c>
      <c r="M69" s="12">
        <f t="shared" si="8"/>
        <v>6843.043503806668</v>
      </c>
      <c r="O69" s="8">
        <f t="shared" si="44"/>
        <v>4349.4117094550811</v>
      </c>
      <c r="P69" s="23">
        <f t="shared" si="43"/>
        <v>0.11229316126841238</v>
      </c>
      <c r="Q69" s="12">
        <f t="shared" si="49"/>
        <v>4784.35288040059</v>
      </c>
      <c r="R69" s="12">
        <f t="shared" si="49"/>
        <v>5001.8234658733427</v>
      </c>
      <c r="S69" s="12">
        <f t="shared" si="49"/>
        <v>5219.2940513460971</v>
      </c>
      <c r="T69" s="12">
        <f t="shared" si="49"/>
        <v>5436.7646368188516</v>
      </c>
      <c r="U69" s="12">
        <f t="shared" si="49"/>
        <v>5654.2352222916061</v>
      </c>
      <c r="V69" s="12">
        <f t="shared" si="49"/>
        <v>6611.1057983717237</v>
      </c>
      <c r="W69" s="12">
        <f t="shared" si="49"/>
        <v>7611.4704915463917</v>
      </c>
      <c r="Y69" s="7">
        <f>SUMIF('BD Qtde Servidores Ativos'!$D:$D,$D:$D,'BD Qtde Servidores Ativos'!E:E)</f>
        <v>262</v>
      </c>
      <c r="Z69" s="7">
        <f>SUMIF('BD Qtde Servidores Ativos'!$D:$D,$D:$D,'BD Qtde Servidores Ativos'!F:F)</f>
        <v>6</v>
      </c>
      <c r="AA69" s="7">
        <f>SUMIF('BD Qtde Servidores Ativos'!$D:$D,$D:$D,'BD Qtde Servidores Ativos'!G:G)</f>
        <v>0</v>
      </c>
      <c r="AB69" s="7">
        <f>SUMIF('BD Qtde Servidores Ativos'!$D:$D,$D:$D,'BD Qtde Servidores Ativos'!H:H)</f>
        <v>134</v>
      </c>
      <c r="AC69" s="7">
        <f>SUMIF('BD Qtde Servidores Ativos'!$D:$D,$D:$D,'BD Qtde Servidores Ativos'!I:I)</f>
        <v>137</v>
      </c>
      <c r="AD69" s="7">
        <f>SUMIF('BD Qtde Servidores Ativos'!$D:$D,$D:$D,'BD Qtde Servidores Ativos'!J:J)</f>
        <v>355</v>
      </c>
      <c r="AE69" s="7">
        <f>SUMIF('BD Qtde Servidores Ativos'!$D:$D,$D:$D,'BD Qtde Servidores Ativos'!K:K)</f>
        <v>35</v>
      </c>
      <c r="AF69" s="7">
        <f>SUMIF('BD Qtde Servidores Ativos'!$D:$D,$D:$D,'BD Qtde Servidores Ativos'!L:L)</f>
        <v>5</v>
      </c>
      <c r="AG69" s="24">
        <f t="shared" si="11"/>
        <v>934</v>
      </c>
      <c r="AH69" s="25"/>
      <c r="AI69" s="25"/>
      <c r="AJ69" s="7">
        <f>SUMIF('BD Qtde Servidores Aposentados '!$D:$D,$D:$D,'BD Qtde Servidores Aposentados '!E:E)</f>
        <v>931</v>
      </c>
      <c r="AK69" s="7">
        <f>SUMIF('BD Qtde Servidores Aposentados '!$D:$D,$D:$D,'BD Qtde Servidores Aposentados '!F:F)</f>
        <v>24</v>
      </c>
      <c r="AL69" s="7">
        <f>SUMIF('BD Qtde Servidores Aposentados '!$D:$D,$D:$D,'BD Qtde Servidores Aposentados '!G:G)</f>
        <v>158</v>
      </c>
      <c r="AM69" s="7">
        <f>SUMIF('BD Qtde Servidores Aposentados '!$D:$D,$D:$D,'BD Qtde Servidores Aposentados '!H:H)</f>
        <v>154</v>
      </c>
      <c r="AN69" s="7">
        <f>SUMIF('BD Qtde Servidores Aposentados '!$D:$D,$D:$D,'BD Qtde Servidores Aposentados '!I:I)</f>
        <v>72</v>
      </c>
      <c r="AO69" s="7">
        <f>SUMIF('BD Qtde Servidores Aposentados '!$D:$D,$D:$D,'BD Qtde Servidores Aposentados '!J:J)</f>
        <v>150</v>
      </c>
      <c r="AP69" s="7">
        <f>SUMIF('BD Qtde Servidores Aposentados '!$D:$D,$D:$D,'BD Qtde Servidores Aposentados '!K:K)</f>
        <v>10</v>
      </c>
      <c r="AQ69" s="7">
        <f>SUMIF('BD Qtde Servidores Aposentados '!$D:$D,$D:$D,'BD Qtde Servidores Aposentados '!L:L)</f>
        <v>1</v>
      </c>
      <c r="AR69" s="24">
        <f t="shared" si="12"/>
        <v>1500</v>
      </c>
      <c r="AS69" s="26"/>
      <c r="AT69" s="26"/>
      <c r="AU69" s="27">
        <f t="shared" si="45"/>
        <v>1024501.3702841982</v>
      </c>
      <c r="AV69" s="27">
        <f t="shared" si="45"/>
        <v>25808.049785785151</v>
      </c>
      <c r="AW69" s="27">
        <f t="shared" si="45"/>
        <v>0</v>
      </c>
      <c r="AX69" s="27">
        <f t="shared" si="45"/>
        <v>628777.94023549266</v>
      </c>
      <c r="AY69" s="27">
        <f t="shared" si="45"/>
        <v>669640.68572965253</v>
      </c>
      <c r="AZ69" s="27">
        <f t="shared" si="45"/>
        <v>1804608.3297181586</v>
      </c>
      <c r="BA69" s="27">
        <f t="shared" si="45"/>
        <v>208028.5225157227</v>
      </c>
      <c r="BB69" s="27">
        <f t="shared" si="45"/>
        <v>34215.217519033336</v>
      </c>
      <c r="BC69" s="28">
        <f t="shared" si="14"/>
        <v>4395580.1157880435</v>
      </c>
      <c r="BF69" s="26"/>
      <c r="BG69" s="27">
        <f t="shared" si="46"/>
        <v>3640499.1440251474</v>
      </c>
      <c r="BH69" s="27">
        <f t="shared" si="46"/>
        <v>103232.19914314061</v>
      </c>
      <c r="BI69" s="27">
        <f t="shared" si="46"/>
        <v>710503.43122381228</v>
      </c>
      <c r="BJ69" s="27">
        <f t="shared" si="46"/>
        <v>722625.39400198404</v>
      </c>
      <c r="BK69" s="27">
        <f t="shared" si="46"/>
        <v>351927.95162434294</v>
      </c>
      <c r="BL69" s="27">
        <f t="shared" si="46"/>
        <v>762510.56185274303</v>
      </c>
      <c r="BM69" s="27">
        <f t="shared" si="46"/>
        <v>59436.720718777913</v>
      </c>
      <c r="BN69" s="27">
        <f t="shared" si="46"/>
        <v>6843.043503806668</v>
      </c>
      <c r="BO69" s="28">
        <f t="shared" si="16"/>
        <v>6357578.4460937548</v>
      </c>
      <c r="BS69" s="12">
        <f t="shared" si="17"/>
        <v>1139545.8678772312</v>
      </c>
      <c r="BT69" s="12">
        <f t="shared" si="47"/>
        <v>28706.117282403538</v>
      </c>
      <c r="BU69" s="12">
        <f t="shared" si="47"/>
        <v>0</v>
      </c>
      <c r="BV69" s="12">
        <f t="shared" si="47"/>
        <v>699385.40288037702</v>
      </c>
      <c r="BW69" s="12">
        <f t="shared" si="47"/>
        <v>744836.75524418266</v>
      </c>
      <c r="BX69" s="12">
        <f t="shared" si="47"/>
        <v>2007253.5039135201</v>
      </c>
      <c r="BY69" s="12">
        <f t="shared" si="47"/>
        <v>231388.70294301034</v>
      </c>
      <c r="BZ69" s="12">
        <f t="shared" si="47"/>
        <v>38057.352457731962</v>
      </c>
      <c r="CA69" s="29">
        <f t="shared" si="19"/>
        <v>4889173.7025984563</v>
      </c>
      <c r="CB69" s="9"/>
      <c r="CC69" s="96">
        <f>(Y69*'Quadro Resumo'!$L$6)*($O$109*15%)</f>
        <v>0</v>
      </c>
      <c r="CD69" s="12">
        <f>(Z69*'Quadro Resumo'!$L$6)*($O$109*15%)</f>
        <v>0</v>
      </c>
      <c r="CE69" s="12">
        <f>(AA69*'Quadro Resumo'!$L$6)*($O$109*10%)</f>
        <v>0</v>
      </c>
      <c r="CF69" s="12">
        <f>(AB69*'Quadro Resumo'!$L$6)*($O$109*5%)</f>
        <v>0</v>
      </c>
      <c r="CG69" s="12">
        <f>(AC69*'Quadro Resumo'!$L$6)*($O$109*5%)</f>
        <v>0</v>
      </c>
      <c r="CH69" s="12">
        <f>(AD69*'Quadro Resumo'!$L$6)*(O69*22%)</f>
        <v>0</v>
      </c>
      <c r="CI69" s="12">
        <f>(AE69*'Quadro Resumo'!$L$6)*(O69*23%)</f>
        <v>0</v>
      </c>
      <c r="CJ69" s="12">
        <v>0</v>
      </c>
      <c r="CK69" s="29">
        <f t="shared" si="20"/>
        <v>0</v>
      </c>
      <c r="CL69" s="9"/>
      <c r="CM69" s="9"/>
      <c r="CN69" s="12">
        <f t="shared" si="21"/>
        <v>4049302.3015026804</v>
      </c>
      <c r="CO69" s="12">
        <f t="shared" si="48"/>
        <v>114824.46912961415</v>
      </c>
      <c r="CP69" s="12">
        <f t="shared" si="48"/>
        <v>790288.10760798818</v>
      </c>
      <c r="CQ69" s="12">
        <f t="shared" si="48"/>
        <v>803771.28390729893</v>
      </c>
      <c r="CR69" s="12">
        <f t="shared" si="48"/>
        <v>391447.05385095731</v>
      </c>
      <c r="CS69" s="12">
        <f t="shared" si="48"/>
        <v>848135.28334374086</v>
      </c>
      <c r="CT69" s="12">
        <f t="shared" si="48"/>
        <v>66111.057983717241</v>
      </c>
      <c r="CU69" s="12">
        <f t="shared" si="48"/>
        <v>7611.4704915463917</v>
      </c>
      <c r="CV69" s="29">
        <f t="shared" si="23"/>
        <v>7071491.0278175427</v>
      </c>
      <c r="CW69" s="9"/>
      <c r="CX69" s="9"/>
      <c r="CY69" s="9"/>
      <c r="CZ69" s="9"/>
      <c r="DA69" s="9"/>
      <c r="DB69" s="30"/>
      <c r="DC69" s="30"/>
    </row>
    <row r="70" spans="2:107" ht="15.75" customHeight="1" x14ac:dyDescent="0.3">
      <c r="B70" s="464"/>
      <c r="C70" s="7" t="s">
        <v>14</v>
      </c>
      <c r="D70" s="7" t="str">
        <f t="shared" si="41"/>
        <v>CP18</v>
      </c>
      <c r="E70" s="7">
        <v>18</v>
      </c>
      <c r="F70" s="8">
        <f t="shared" si="42"/>
        <v>4062.8126859743584</v>
      </c>
      <c r="G70" s="12">
        <f t="shared" si="2"/>
        <v>4469.0939545717947</v>
      </c>
      <c r="H70" s="12">
        <f t="shared" si="3"/>
        <v>4672.2345888705122</v>
      </c>
      <c r="I70" s="12">
        <f t="shared" si="4"/>
        <v>4875.3752231692297</v>
      </c>
      <c r="J70" s="12">
        <f t="shared" si="5"/>
        <v>5078.5158574679481</v>
      </c>
      <c r="K70" s="12">
        <f t="shared" si="6"/>
        <v>5281.6564917666665</v>
      </c>
      <c r="L70" s="12">
        <f t="shared" si="7"/>
        <v>6175.4752826810245</v>
      </c>
      <c r="M70" s="12">
        <f t="shared" si="8"/>
        <v>7109.9222004551275</v>
      </c>
      <c r="O70" s="8">
        <f t="shared" si="44"/>
        <v>4519.0387661238292</v>
      </c>
      <c r="P70" s="23">
        <f t="shared" si="43"/>
        <v>0.1122931612684126</v>
      </c>
      <c r="Q70" s="12">
        <f t="shared" si="49"/>
        <v>4970.9426427362123</v>
      </c>
      <c r="R70" s="12">
        <f t="shared" si="49"/>
        <v>5196.8945810424029</v>
      </c>
      <c r="S70" s="12">
        <f t="shared" si="49"/>
        <v>5422.8465193485945</v>
      </c>
      <c r="T70" s="12">
        <f t="shared" si="49"/>
        <v>5648.798457654786</v>
      </c>
      <c r="U70" s="12">
        <f t="shared" si="49"/>
        <v>5874.7503959609785</v>
      </c>
      <c r="V70" s="12">
        <f t="shared" si="49"/>
        <v>6868.9389245082202</v>
      </c>
      <c r="W70" s="12">
        <f t="shared" si="49"/>
        <v>7908.3178407167015</v>
      </c>
      <c r="Y70" s="7">
        <f>SUMIF('BD Qtde Servidores Ativos'!$D:$D,$D:$D,'BD Qtde Servidores Ativos'!E:E)</f>
        <v>225</v>
      </c>
      <c r="Z70" s="7">
        <f>SUMIF('BD Qtde Servidores Ativos'!$D:$D,$D:$D,'BD Qtde Servidores Ativos'!F:F)</f>
        <v>12</v>
      </c>
      <c r="AA70" s="7">
        <f>SUMIF('BD Qtde Servidores Ativos'!$D:$D,$D:$D,'BD Qtde Servidores Ativos'!G:G)</f>
        <v>0</v>
      </c>
      <c r="AB70" s="7">
        <f>SUMIF('BD Qtde Servidores Ativos'!$D:$D,$D:$D,'BD Qtde Servidores Ativos'!H:H)</f>
        <v>104</v>
      </c>
      <c r="AC70" s="7">
        <f>SUMIF('BD Qtde Servidores Ativos'!$D:$D,$D:$D,'BD Qtde Servidores Ativos'!I:I)</f>
        <v>112</v>
      </c>
      <c r="AD70" s="7">
        <f>SUMIF('BD Qtde Servidores Ativos'!$D:$D,$D:$D,'BD Qtde Servidores Ativos'!J:J)</f>
        <v>159</v>
      </c>
      <c r="AE70" s="7">
        <f>SUMIF('BD Qtde Servidores Ativos'!$D:$D,$D:$D,'BD Qtde Servidores Ativos'!K:K)</f>
        <v>13</v>
      </c>
      <c r="AF70" s="7">
        <f>SUMIF('BD Qtde Servidores Ativos'!$D:$D,$D:$D,'BD Qtde Servidores Ativos'!L:L)</f>
        <v>1</v>
      </c>
      <c r="AG70" s="24">
        <f t="shared" si="11"/>
        <v>626</v>
      </c>
      <c r="AH70" s="25"/>
      <c r="AI70" s="25"/>
      <c r="AJ70" s="7">
        <f>SUMIF('BD Qtde Servidores Aposentados '!$D:$D,$D:$D,'BD Qtde Servidores Aposentados '!E:E)</f>
        <v>770</v>
      </c>
      <c r="AK70" s="7">
        <f>SUMIF('BD Qtde Servidores Aposentados '!$D:$D,$D:$D,'BD Qtde Servidores Aposentados '!F:F)</f>
        <v>22</v>
      </c>
      <c r="AL70" s="7">
        <f>SUMIF('BD Qtde Servidores Aposentados '!$D:$D,$D:$D,'BD Qtde Servidores Aposentados '!G:G)</f>
        <v>176</v>
      </c>
      <c r="AM70" s="7">
        <f>SUMIF('BD Qtde Servidores Aposentados '!$D:$D,$D:$D,'BD Qtde Servidores Aposentados '!H:H)</f>
        <v>167</v>
      </c>
      <c r="AN70" s="7">
        <f>SUMIF('BD Qtde Servidores Aposentados '!$D:$D,$D:$D,'BD Qtde Servidores Aposentados '!I:I)</f>
        <v>99</v>
      </c>
      <c r="AO70" s="7">
        <f>SUMIF('BD Qtde Servidores Aposentados '!$D:$D,$D:$D,'BD Qtde Servidores Aposentados '!J:J)</f>
        <v>194</v>
      </c>
      <c r="AP70" s="7">
        <f>SUMIF('BD Qtde Servidores Aposentados '!$D:$D,$D:$D,'BD Qtde Servidores Aposentados '!K:K)</f>
        <v>12</v>
      </c>
      <c r="AQ70" s="7">
        <f>SUMIF('BD Qtde Servidores Aposentados '!$D:$D,$D:$D,'BD Qtde Servidores Aposentados '!L:L)</f>
        <v>1</v>
      </c>
      <c r="AR70" s="24">
        <f t="shared" si="12"/>
        <v>1441</v>
      </c>
      <c r="AS70" s="26"/>
      <c r="AT70" s="26"/>
      <c r="AU70" s="27">
        <f t="shared" si="45"/>
        <v>914132.85434423061</v>
      </c>
      <c r="AV70" s="27">
        <f t="shared" si="45"/>
        <v>53629.127454861533</v>
      </c>
      <c r="AW70" s="27">
        <f t="shared" si="45"/>
        <v>0</v>
      </c>
      <c r="AX70" s="27">
        <f t="shared" si="45"/>
        <v>507039.02320959989</v>
      </c>
      <c r="AY70" s="27">
        <f t="shared" si="45"/>
        <v>568793.77603641013</v>
      </c>
      <c r="AZ70" s="27">
        <f t="shared" si="45"/>
        <v>839783.38219089992</v>
      </c>
      <c r="BA70" s="27">
        <f t="shared" si="45"/>
        <v>80281.17867485332</v>
      </c>
      <c r="BB70" s="27">
        <f t="shared" si="45"/>
        <v>7109.9222004551275</v>
      </c>
      <c r="BC70" s="28">
        <f t="shared" si="14"/>
        <v>2970769.2641113107</v>
      </c>
      <c r="BF70" s="26"/>
      <c r="BG70" s="27">
        <f t="shared" si="46"/>
        <v>3128365.7682002559</v>
      </c>
      <c r="BH70" s="27">
        <f t="shared" si="46"/>
        <v>98320.067000579482</v>
      </c>
      <c r="BI70" s="27">
        <f t="shared" si="46"/>
        <v>822313.28764121013</v>
      </c>
      <c r="BJ70" s="27">
        <f t="shared" si="46"/>
        <v>814187.66226926132</v>
      </c>
      <c r="BK70" s="27">
        <f t="shared" si="46"/>
        <v>502773.06988932687</v>
      </c>
      <c r="BL70" s="27">
        <f t="shared" si="46"/>
        <v>1024641.3594027333</v>
      </c>
      <c r="BM70" s="27">
        <f t="shared" si="46"/>
        <v>74105.70339217229</v>
      </c>
      <c r="BN70" s="27">
        <f t="shared" si="46"/>
        <v>7109.9222004551275</v>
      </c>
      <c r="BO70" s="28">
        <f t="shared" si="16"/>
        <v>6471816.8399959942</v>
      </c>
      <c r="BS70" s="12">
        <f t="shared" si="17"/>
        <v>1016783.7223778616</v>
      </c>
      <c r="BT70" s="12">
        <f t="shared" si="47"/>
        <v>59651.311712834548</v>
      </c>
      <c r="BU70" s="12">
        <f t="shared" si="47"/>
        <v>0</v>
      </c>
      <c r="BV70" s="12">
        <f t="shared" si="47"/>
        <v>563976.03801225382</v>
      </c>
      <c r="BW70" s="12">
        <f t="shared" si="47"/>
        <v>632665.42725733598</v>
      </c>
      <c r="BX70" s="12">
        <f t="shared" si="47"/>
        <v>934085.31295779557</v>
      </c>
      <c r="BY70" s="12">
        <f t="shared" si="47"/>
        <v>89296.20601860687</v>
      </c>
      <c r="BZ70" s="12">
        <f t="shared" si="47"/>
        <v>7908.3178407167015</v>
      </c>
      <c r="CA70" s="29">
        <f t="shared" si="19"/>
        <v>3304366.3361774045</v>
      </c>
      <c r="CB70" s="9"/>
      <c r="CC70" s="96">
        <f>(Y70*'Quadro Resumo'!$L$6)*($O$109*15%)</f>
        <v>0</v>
      </c>
      <c r="CD70" s="12">
        <f>(Z70*'Quadro Resumo'!$L$6)*($O$109*15%)</f>
        <v>0</v>
      </c>
      <c r="CE70" s="12">
        <f>(AA70*'Quadro Resumo'!$L$6)*($O$109*10%)</f>
        <v>0</v>
      </c>
      <c r="CF70" s="12">
        <f>(AB70*'Quadro Resumo'!$L$6)*($O$109*5%)</f>
        <v>0</v>
      </c>
      <c r="CG70" s="12">
        <f>(AC70*'Quadro Resumo'!$L$6)*($O$109*5%)</f>
        <v>0</v>
      </c>
      <c r="CH70" s="12">
        <f>(AD70*'Quadro Resumo'!$L$6)*(O70*22%)</f>
        <v>0</v>
      </c>
      <c r="CI70" s="12">
        <f>(AE70*'Quadro Resumo'!$L$6)*(O70*23%)</f>
        <v>0</v>
      </c>
      <c r="CJ70" s="12">
        <v>0</v>
      </c>
      <c r="CK70" s="29">
        <f t="shared" si="20"/>
        <v>0</v>
      </c>
      <c r="CL70" s="9"/>
      <c r="CM70" s="9"/>
      <c r="CN70" s="12">
        <f t="shared" si="21"/>
        <v>3479659.8499153485</v>
      </c>
      <c r="CO70" s="12">
        <f t="shared" si="48"/>
        <v>109360.73814019667</v>
      </c>
      <c r="CP70" s="12">
        <f t="shared" si="48"/>
        <v>914653.44626346289</v>
      </c>
      <c r="CQ70" s="12">
        <f t="shared" si="48"/>
        <v>905615.36873121525</v>
      </c>
      <c r="CR70" s="12">
        <f t="shared" si="48"/>
        <v>559231.04730782378</v>
      </c>
      <c r="CS70" s="12">
        <f t="shared" si="48"/>
        <v>1139701.5768164298</v>
      </c>
      <c r="CT70" s="12">
        <f t="shared" si="48"/>
        <v>82427.267094098643</v>
      </c>
      <c r="CU70" s="12">
        <f t="shared" si="48"/>
        <v>7908.3178407167015</v>
      </c>
      <c r="CV70" s="29">
        <f t="shared" si="23"/>
        <v>7198557.6121092923</v>
      </c>
      <c r="CW70" s="9"/>
      <c r="CX70" s="9"/>
      <c r="CY70" s="9"/>
      <c r="CZ70" s="9"/>
      <c r="DA70" s="9"/>
      <c r="DB70" s="30"/>
      <c r="DC70" s="30"/>
    </row>
    <row r="71" spans="2:107" ht="15.75" customHeight="1" x14ac:dyDescent="0.3">
      <c r="B71" s="465"/>
      <c r="C71" s="7" t="s">
        <v>14</v>
      </c>
      <c r="D71" s="7" t="str">
        <f t="shared" si="41"/>
        <v>CP19</v>
      </c>
      <c r="E71" s="7">
        <v>19</v>
      </c>
      <c r="F71" s="8">
        <f t="shared" si="42"/>
        <v>4221.2623807273576</v>
      </c>
      <c r="G71" s="12">
        <f t="shared" si="2"/>
        <v>4643.3886188000934</v>
      </c>
      <c r="H71" s="12">
        <f t="shared" si="3"/>
        <v>4854.4517378364608</v>
      </c>
      <c r="I71" s="12">
        <f t="shared" si="4"/>
        <v>5065.5148568728291</v>
      </c>
      <c r="J71" s="12">
        <f t="shared" si="5"/>
        <v>5276.5779759091965</v>
      </c>
      <c r="K71" s="12">
        <f t="shared" si="6"/>
        <v>5487.6410949455649</v>
      </c>
      <c r="L71" s="12">
        <f t="shared" si="7"/>
        <v>6416.3188187055839</v>
      </c>
      <c r="M71" s="12">
        <f t="shared" si="8"/>
        <v>7387.2091662728762</v>
      </c>
      <c r="O71" s="8">
        <f t="shared" si="44"/>
        <v>4695.2812780026579</v>
      </c>
      <c r="P71" s="23">
        <f t="shared" si="43"/>
        <v>0.1122931612684126</v>
      </c>
      <c r="Q71" s="12">
        <f t="shared" si="49"/>
        <v>5164.8094058029237</v>
      </c>
      <c r="R71" s="12">
        <f t="shared" si="49"/>
        <v>5399.5734697030566</v>
      </c>
      <c r="S71" s="12">
        <f t="shared" si="49"/>
        <v>5634.3375336031895</v>
      </c>
      <c r="T71" s="12">
        <f t="shared" si="49"/>
        <v>5869.1015975033224</v>
      </c>
      <c r="U71" s="12">
        <f t="shared" si="49"/>
        <v>6103.8656614034553</v>
      </c>
      <c r="V71" s="12">
        <f t="shared" si="49"/>
        <v>7136.8275425640404</v>
      </c>
      <c r="W71" s="12">
        <f t="shared" si="49"/>
        <v>8216.7422365046514</v>
      </c>
      <c r="Y71" s="7">
        <f>SUMIF('BD Qtde Servidores Ativos'!$D:$D,$D:$D,'BD Qtde Servidores Ativos'!E:E)</f>
        <v>1170</v>
      </c>
      <c r="Z71" s="7">
        <f>SUMIF('BD Qtde Servidores Ativos'!$D:$D,$D:$D,'BD Qtde Servidores Ativos'!F:F)</f>
        <v>60</v>
      </c>
      <c r="AA71" s="7">
        <f>SUMIF('BD Qtde Servidores Ativos'!$D:$D,$D:$D,'BD Qtde Servidores Ativos'!G:G)</f>
        <v>0</v>
      </c>
      <c r="AB71" s="7">
        <f>SUMIF('BD Qtde Servidores Ativos'!$D:$D,$D:$D,'BD Qtde Servidores Ativos'!H:H)</f>
        <v>532</v>
      </c>
      <c r="AC71" s="7">
        <f>SUMIF('BD Qtde Servidores Ativos'!$D:$D,$D:$D,'BD Qtde Servidores Ativos'!I:I)</f>
        <v>744</v>
      </c>
      <c r="AD71" s="7">
        <f>SUMIF('BD Qtde Servidores Ativos'!$D:$D,$D:$D,'BD Qtde Servidores Ativos'!J:J)</f>
        <v>2293</v>
      </c>
      <c r="AE71" s="7">
        <f>SUMIF('BD Qtde Servidores Ativos'!$D:$D,$D:$D,'BD Qtde Servidores Ativos'!K:K)</f>
        <v>341</v>
      </c>
      <c r="AF71" s="7">
        <f>SUMIF('BD Qtde Servidores Ativos'!$D:$D,$D:$D,'BD Qtde Servidores Ativos'!L:L)</f>
        <v>49</v>
      </c>
      <c r="AG71" s="24">
        <f t="shared" si="11"/>
        <v>5189</v>
      </c>
      <c r="AH71" s="25"/>
      <c r="AI71" s="25"/>
      <c r="AJ71" s="7">
        <f>SUMIF('BD Qtde Servidores Aposentados '!$D:$D,$D:$D,'BD Qtde Servidores Aposentados '!E:E)</f>
        <v>1995</v>
      </c>
      <c r="AK71" s="7">
        <f>SUMIF('BD Qtde Servidores Aposentados '!$D:$D,$D:$D,'BD Qtde Servidores Aposentados '!F:F)</f>
        <v>74</v>
      </c>
      <c r="AL71" s="7">
        <f>SUMIF('BD Qtde Servidores Aposentados '!$D:$D,$D:$D,'BD Qtde Servidores Aposentados '!G:G)</f>
        <v>764</v>
      </c>
      <c r="AM71" s="7">
        <f>SUMIF('BD Qtde Servidores Aposentados '!$D:$D,$D:$D,'BD Qtde Servidores Aposentados '!H:H)</f>
        <v>627</v>
      </c>
      <c r="AN71" s="7">
        <f>SUMIF('BD Qtde Servidores Aposentados '!$D:$D,$D:$D,'BD Qtde Servidores Aposentados '!I:I)</f>
        <v>543</v>
      </c>
      <c r="AO71" s="7">
        <f>SUMIF('BD Qtde Servidores Aposentados '!$D:$D,$D:$D,'BD Qtde Servidores Aposentados '!J:J)</f>
        <v>1232</v>
      </c>
      <c r="AP71" s="7">
        <f>SUMIF('BD Qtde Servidores Aposentados '!$D:$D,$D:$D,'BD Qtde Servidores Aposentados '!K:K)</f>
        <v>74</v>
      </c>
      <c r="AQ71" s="7">
        <f>SUMIF('BD Qtde Servidores Aposentados '!$D:$D,$D:$D,'BD Qtde Servidores Aposentados '!L:L)</f>
        <v>0</v>
      </c>
      <c r="AR71" s="24">
        <f t="shared" si="12"/>
        <v>5309</v>
      </c>
      <c r="AS71" s="26"/>
      <c r="AT71" s="26"/>
      <c r="AU71" s="27">
        <f t="shared" si="45"/>
        <v>4938876.9854510082</v>
      </c>
      <c r="AV71" s="27">
        <f t="shared" si="45"/>
        <v>278603.31712800561</v>
      </c>
      <c r="AW71" s="27">
        <f t="shared" si="45"/>
        <v>0</v>
      </c>
      <c r="AX71" s="27">
        <f t="shared" si="45"/>
        <v>2694853.903856345</v>
      </c>
      <c r="AY71" s="27">
        <f t="shared" si="45"/>
        <v>3925774.0140764425</v>
      </c>
      <c r="AZ71" s="27">
        <f t="shared" si="45"/>
        <v>12583161.030710179</v>
      </c>
      <c r="BA71" s="27">
        <f t="shared" si="45"/>
        <v>2187964.7171786041</v>
      </c>
      <c r="BB71" s="27">
        <f t="shared" si="45"/>
        <v>361973.24914737092</v>
      </c>
      <c r="BC71" s="28">
        <f t="shared" si="14"/>
        <v>26971207.217547957</v>
      </c>
      <c r="BF71" s="26"/>
      <c r="BG71" s="27">
        <f t="shared" si="46"/>
        <v>8421418.4495510776</v>
      </c>
      <c r="BH71" s="27">
        <f t="shared" si="46"/>
        <v>343610.75779120688</v>
      </c>
      <c r="BI71" s="27">
        <f t="shared" si="46"/>
        <v>3708801.1277070562</v>
      </c>
      <c r="BJ71" s="27">
        <f t="shared" si="46"/>
        <v>3176077.8152592639</v>
      </c>
      <c r="BK71" s="27">
        <f t="shared" si="46"/>
        <v>2865181.8409186937</v>
      </c>
      <c r="BL71" s="27">
        <f t="shared" si="46"/>
        <v>6760773.8289729357</v>
      </c>
      <c r="BM71" s="27">
        <f t="shared" si="46"/>
        <v>474807.59258421318</v>
      </c>
      <c r="BN71" s="27">
        <f t="shared" si="46"/>
        <v>0</v>
      </c>
      <c r="BO71" s="28">
        <f t="shared" si="16"/>
        <v>25750671.412784446</v>
      </c>
      <c r="BS71" s="12">
        <f t="shared" si="17"/>
        <v>5493479.0952631095</v>
      </c>
      <c r="BT71" s="12">
        <f t="shared" si="47"/>
        <v>309888.56434817542</v>
      </c>
      <c r="BU71" s="12">
        <f t="shared" si="47"/>
        <v>0</v>
      </c>
      <c r="BV71" s="12">
        <f t="shared" si="47"/>
        <v>2997467.5678768968</v>
      </c>
      <c r="BW71" s="12">
        <f t="shared" si="47"/>
        <v>4366611.5885424716</v>
      </c>
      <c r="BX71" s="12">
        <f t="shared" si="47"/>
        <v>13996163.961598122</v>
      </c>
      <c r="BY71" s="12">
        <f t="shared" si="47"/>
        <v>2433658.192014338</v>
      </c>
      <c r="BZ71" s="12">
        <f t="shared" si="47"/>
        <v>402620.36958872795</v>
      </c>
      <c r="CA71" s="29">
        <f t="shared" si="19"/>
        <v>29999889.339231845</v>
      </c>
      <c r="CB71" s="9"/>
      <c r="CC71" s="96">
        <f>(Y71*'Quadro Resumo'!$L$6)*($O$109*15%)</f>
        <v>0</v>
      </c>
      <c r="CD71" s="12">
        <f>(Z71*'Quadro Resumo'!$L$6)*($O$109*15%)</f>
        <v>0</v>
      </c>
      <c r="CE71" s="12">
        <f>(AA71*'Quadro Resumo'!$L$6)*($O$109*10%)</f>
        <v>0</v>
      </c>
      <c r="CF71" s="12">
        <f>(AB71*'Quadro Resumo'!$L$6)*($O$109*5%)</f>
        <v>0</v>
      </c>
      <c r="CG71" s="12">
        <f>(AC71*'Quadro Resumo'!$L$6)*($O$109*5%)</f>
        <v>0</v>
      </c>
      <c r="CH71" s="12">
        <f>(AD71*'Quadro Resumo'!$L$6)*(O71*22%)</f>
        <v>0</v>
      </c>
      <c r="CI71" s="12">
        <f>(AE71*'Quadro Resumo'!$L$6)*(O71*23%)</f>
        <v>0</v>
      </c>
      <c r="CJ71" s="12">
        <v>0</v>
      </c>
      <c r="CK71" s="29">
        <f t="shared" si="20"/>
        <v>0</v>
      </c>
      <c r="CL71" s="9"/>
      <c r="CM71" s="9"/>
      <c r="CN71" s="12">
        <f t="shared" si="21"/>
        <v>9367086.1496153027</v>
      </c>
      <c r="CO71" s="12">
        <f t="shared" si="48"/>
        <v>382195.89602941636</v>
      </c>
      <c r="CP71" s="12">
        <f t="shared" si="48"/>
        <v>4125274.1308531351</v>
      </c>
      <c r="CQ71" s="12">
        <f t="shared" si="48"/>
        <v>3532729.6335691996</v>
      </c>
      <c r="CR71" s="12">
        <f t="shared" si="48"/>
        <v>3186922.1674443041</v>
      </c>
      <c r="CS71" s="12">
        <f t="shared" si="48"/>
        <v>7519962.4948490569</v>
      </c>
      <c r="CT71" s="12">
        <f t="shared" si="48"/>
        <v>528125.23814973899</v>
      </c>
      <c r="CU71" s="12">
        <f t="shared" si="48"/>
        <v>0</v>
      </c>
      <c r="CV71" s="29">
        <f t="shared" si="23"/>
        <v>28642295.710510153</v>
      </c>
      <c r="CW71" s="9"/>
      <c r="CX71" s="9"/>
      <c r="CY71" s="9"/>
      <c r="CZ71" s="9"/>
      <c r="DA71" s="9"/>
      <c r="DB71" s="30"/>
      <c r="DC71" s="30"/>
    </row>
    <row r="72" spans="2:107" ht="15.75" customHeight="1" x14ac:dyDescent="0.3">
      <c r="B72" s="463" t="s">
        <v>15</v>
      </c>
      <c r="C72" s="7" t="s">
        <v>15</v>
      </c>
      <c r="D72" s="7" t="str">
        <f t="shared" ref="D72:D90" si="50">CONCATENATE("DP",E72)</f>
        <v>DP1</v>
      </c>
      <c r="E72" s="7">
        <v>1</v>
      </c>
      <c r="F72" s="8">
        <v>2667.19</v>
      </c>
      <c r="G72" s="12">
        <f t="shared" si="2"/>
        <v>2933.9090000000001</v>
      </c>
      <c r="H72" s="12">
        <f t="shared" si="3"/>
        <v>3067.2684999999997</v>
      </c>
      <c r="I72" s="12">
        <f t="shared" si="4"/>
        <v>3200.6280000000002</v>
      </c>
      <c r="J72" s="12">
        <f t="shared" si="5"/>
        <v>3333.9875000000002</v>
      </c>
      <c r="K72" s="12">
        <f t="shared" si="6"/>
        <v>3467.3470000000002</v>
      </c>
      <c r="L72" s="12">
        <f t="shared" si="7"/>
        <v>4054.1288</v>
      </c>
      <c r="M72" s="12">
        <f t="shared" si="8"/>
        <v>4667.5825000000004</v>
      </c>
      <c r="O72" s="211">
        <f>IF('Quadro Resumo'!E42="Nenhum",F72,O91*G4)</f>
        <v>2829.8473199999999</v>
      </c>
      <c r="P72" s="209">
        <f>O72/F72-1</f>
        <v>6.0984526786618032E-2</v>
      </c>
      <c r="Q72" s="12">
        <f t="shared" si="49"/>
        <v>3112.8320520000002</v>
      </c>
      <c r="R72" s="12">
        <f t="shared" si="49"/>
        <v>3254.3244179999997</v>
      </c>
      <c r="S72" s="12">
        <f t="shared" si="49"/>
        <v>3395.8167839999996</v>
      </c>
      <c r="T72" s="12">
        <f t="shared" si="49"/>
        <v>3537.30915</v>
      </c>
      <c r="U72" s="12">
        <f t="shared" si="49"/>
        <v>3678.801516</v>
      </c>
      <c r="V72" s="12">
        <f t="shared" si="49"/>
        <v>4301.3679264000002</v>
      </c>
      <c r="W72" s="12">
        <f t="shared" si="49"/>
        <v>4952.2328099999995</v>
      </c>
      <c r="Y72" s="7">
        <f>SUMIF('BD Qtde Servidores Ativos'!$D:$D,$D:$D,'BD Qtde Servidores Ativos'!E:E)</f>
        <v>1358</v>
      </c>
      <c r="Z72" s="7">
        <f>SUMIF('BD Qtde Servidores Ativos'!$D:$D,$D:$D,'BD Qtde Servidores Ativos'!F:F)</f>
        <v>11</v>
      </c>
      <c r="AA72" s="7">
        <f>SUMIF('BD Qtde Servidores Ativos'!$D:$D,$D:$D,'BD Qtde Servidores Ativos'!G:G)</f>
        <v>0</v>
      </c>
      <c r="AB72" s="7">
        <f>SUMIF('BD Qtde Servidores Ativos'!$D:$D,$D:$D,'BD Qtde Servidores Ativos'!H:H)</f>
        <v>54</v>
      </c>
      <c r="AC72" s="7">
        <f>SUMIF('BD Qtde Servidores Ativos'!$D:$D,$D:$D,'BD Qtde Servidores Ativos'!I:I)</f>
        <v>912</v>
      </c>
      <c r="AD72" s="7">
        <f>SUMIF('BD Qtde Servidores Ativos'!$D:$D,$D:$D,'BD Qtde Servidores Ativos'!J:J)</f>
        <v>1499</v>
      </c>
      <c r="AE72" s="7">
        <f>SUMIF('BD Qtde Servidores Ativos'!$D:$D,$D:$D,'BD Qtde Servidores Ativos'!K:K)</f>
        <v>423</v>
      </c>
      <c r="AF72" s="7">
        <f>SUMIF('BD Qtde Servidores Ativos'!$D:$D,$D:$D,'BD Qtde Servidores Ativos'!L:L)</f>
        <v>172</v>
      </c>
      <c r="AG72" s="24">
        <f t="shared" si="11"/>
        <v>4429</v>
      </c>
      <c r="AH72" s="25"/>
      <c r="AI72" s="25"/>
      <c r="AJ72" s="7">
        <f>SUMIF('BD Qtde Servidores Aposentados '!$D:$D,$D:$D,'BD Qtde Servidores Aposentados '!E:E)</f>
        <v>55</v>
      </c>
      <c r="AK72" s="7">
        <f>SUMIF('BD Qtde Servidores Aposentados '!$D:$D,$D:$D,'BD Qtde Servidores Aposentados '!F:F)</f>
        <v>0</v>
      </c>
      <c r="AL72" s="7">
        <f>SUMIF('BD Qtde Servidores Aposentados '!$D:$D,$D:$D,'BD Qtde Servidores Aposentados '!G:G)</f>
        <v>0</v>
      </c>
      <c r="AM72" s="7">
        <f>SUMIF('BD Qtde Servidores Aposentados '!$D:$D,$D:$D,'BD Qtde Servidores Aposentados '!H:H)</f>
        <v>0</v>
      </c>
      <c r="AN72" s="7">
        <f>SUMIF('BD Qtde Servidores Aposentados '!$D:$D,$D:$D,'BD Qtde Servidores Aposentados '!I:I)</f>
        <v>2</v>
      </c>
      <c r="AO72" s="7">
        <f>SUMIF('BD Qtde Servidores Aposentados '!$D:$D,$D:$D,'BD Qtde Servidores Aposentados '!J:J)</f>
        <v>2</v>
      </c>
      <c r="AP72" s="7">
        <f>SUMIF('BD Qtde Servidores Aposentados '!$D:$D,$D:$D,'BD Qtde Servidores Aposentados '!K:K)</f>
        <v>0</v>
      </c>
      <c r="AQ72" s="7">
        <f>SUMIF('BD Qtde Servidores Aposentados '!$D:$D,$D:$D,'BD Qtde Servidores Aposentados '!L:L)</f>
        <v>0</v>
      </c>
      <c r="AR72" s="24">
        <f t="shared" si="12"/>
        <v>59</v>
      </c>
      <c r="AS72" s="26"/>
      <c r="AT72" s="26"/>
      <c r="AU72" s="27">
        <f t="shared" si="45"/>
        <v>3622044.02</v>
      </c>
      <c r="AV72" s="27">
        <f t="shared" si="45"/>
        <v>32272.999</v>
      </c>
      <c r="AW72" s="27">
        <f t="shared" si="45"/>
        <v>0</v>
      </c>
      <c r="AX72" s="27">
        <f t="shared" si="45"/>
        <v>172833.91200000001</v>
      </c>
      <c r="AY72" s="27">
        <f t="shared" si="45"/>
        <v>3040596.6</v>
      </c>
      <c r="AZ72" s="27">
        <f t="shared" si="45"/>
        <v>5197553.1529999999</v>
      </c>
      <c r="BA72" s="27">
        <f t="shared" si="45"/>
        <v>1714896.4824000001</v>
      </c>
      <c r="BB72" s="27">
        <f t="shared" si="45"/>
        <v>802824.19000000006</v>
      </c>
      <c r="BC72" s="28">
        <f t="shared" si="14"/>
        <v>14583021.3564</v>
      </c>
      <c r="BF72" s="26"/>
      <c r="BG72" s="27">
        <f t="shared" si="46"/>
        <v>146695.45000000001</v>
      </c>
      <c r="BH72" s="27">
        <f t="shared" si="46"/>
        <v>0</v>
      </c>
      <c r="BI72" s="27">
        <f t="shared" si="46"/>
        <v>0</v>
      </c>
      <c r="BJ72" s="27">
        <f t="shared" si="46"/>
        <v>0</v>
      </c>
      <c r="BK72" s="27">
        <f t="shared" si="46"/>
        <v>6667.9750000000004</v>
      </c>
      <c r="BL72" s="27">
        <f t="shared" si="46"/>
        <v>6934.6940000000004</v>
      </c>
      <c r="BM72" s="27">
        <f t="shared" si="46"/>
        <v>0</v>
      </c>
      <c r="BN72" s="27">
        <f t="shared" si="46"/>
        <v>0</v>
      </c>
      <c r="BO72" s="28">
        <f t="shared" si="16"/>
        <v>160298.11900000001</v>
      </c>
      <c r="BS72" s="12">
        <f t="shared" si="17"/>
        <v>3842932.6605599998</v>
      </c>
      <c r="BT72" s="12">
        <f t="shared" si="47"/>
        <v>34241.152571999999</v>
      </c>
      <c r="BU72" s="12">
        <f t="shared" si="47"/>
        <v>0</v>
      </c>
      <c r="BV72" s="12">
        <f t="shared" si="47"/>
        <v>183374.10633599997</v>
      </c>
      <c r="BW72" s="12">
        <f t="shared" si="47"/>
        <v>3226025.9448000002</v>
      </c>
      <c r="BX72" s="12">
        <f t="shared" si="47"/>
        <v>5514523.472484</v>
      </c>
      <c r="BY72" s="12">
        <f t="shared" si="47"/>
        <v>1819478.6328672001</v>
      </c>
      <c r="BZ72" s="12">
        <f t="shared" si="47"/>
        <v>851784.04331999994</v>
      </c>
      <c r="CA72" s="29">
        <f t="shared" si="19"/>
        <v>15472360.0129392</v>
      </c>
      <c r="CB72" s="9"/>
      <c r="CC72" s="97">
        <f>(Y72*'Quadro Resumo'!$L$6)*($O$109*25%)</f>
        <v>0</v>
      </c>
      <c r="CD72" s="12">
        <f>(Z72*'Quadro Resumo'!$L$6)*($O$109*15%)</f>
        <v>0</v>
      </c>
      <c r="CE72" s="12">
        <f>(AA72*'Quadro Resumo'!$L$6)*($O$109*10%)</f>
        <v>0</v>
      </c>
      <c r="CF72" s="12">
        <f>(AB72*'Quadro Resumo'!$L$6)*($O$109*5%)</f>
        <v>0</v>
      </c>
      <c r="CG72" s="12">
        <f>(AC72*'Quadro Resumo'!$L$6)*($O$109*5%)</f>
        <v>0</v>
      </c>
      <c r="CH72" s="12">
        <f>(AD72*'Quadro Resumo'!$L$6)*(O72*22%)</f>
        <v>0</v>
      </c>
      <c r="CI72" s="12">
        <f>(AE72*'Quadro Resumo'!$L$6)*(O72*23%)</f>
        <v>0</v>
      </c>
      <c r="CJ72" s="12">
        <v>0</v>
      </c>
      <c r="CK72" s="29">
        <f t="shared" si="20"/>
        <v>0</v>
      </c>
      <c r="CL72" s="9"/>
      <c r="CM72" s="9"/>
      <c r="CN72" s="12">
        <f t="shared" si="21"/>
        <v>155641.60259999998</v>
      </c>
      <c r="CO72" s="12">
        <f t="shared" si="48"/>
        <v>0</v>
      </c>
      <c r="CP72" s="12">
        <f t="shared" si="48"/>
        <v>0</v>
      </c>
      <c r="CQ72" s="12">
        <f t="shared" si="48"/>
        <v>0</v>
      </c>
      <c r="CR72" s="12">
        <f t="shared" si="48"/>
        <v>7074.6183000000001</v>
      </c>
      <c r="CS72" s="12">
        <f t="shared" si="48"/>
        <v>7357.603032</v>
      </c>
      <c r="CT72" s="12">
        <f t="shared" si="48"/>
        <v>0</v>
      </c>
      <c r="CU72" s="12">
        <f t="shared" si="48"/>
        <v>0</v>
      </c>
      <c r="CV72" s="29">
        <f t="shared" si="23"/>
        <v>170073.823932</v>
      </c>
      <c r="CW72" s="9"/>
      <c r="CX72" s="9"/>
      <c r="CY72" s="9"/>
      <c r="CZ72" s="9"/>
      <c r="DA72" s="9"/>
      <c r="DB72" s="30"/>
      <c r="DC72" s="30"/>
    </row>
    <row r="73" spans="2:107" ht="15.75" customHeight="1" x14ac:dyDescent="0.3">
      <c r="B73" s="464"/>
      <c r="C73" s="7" t="s">
        <v>15</v>
      </c>
      <c r="D73" s="7" t="str">
        <f t="shared" si="50"/>
        <v>DP2</v>
      </c>
      <c r="E73" s="7">
        <v>2</v>
      </c>
      <c r="F73" s="8">
        <f t="shared" ref="F73:F90" si="51">F72*1.039</f>
        <v>2771.2104099999997</v>
      </c>
      <c r="G73" s="12">
        <f t="shared" si="2"/>
        <v>3048.331451</v>
      </c>
      <c r="H73" s="12">
        <f t="shared" si="3"/>
        <v>3186.8919714999993</v>
      </c>
      <c r="I73" s="12">
        <f t="shared" si="4"/>
        <v>3325.4524919999994</v>
      </c>
      <c r="J73" s="12">
        <f t="shared" si="5"/>
        <v>3464.0130124999996</v>
      </c>
      <c r="K73" s="12">
        <f t="shared" si="6"/>
        <v>3602.5735329999998</v>
      </c>
      <c r="L73" s="12">
        <f t="shared" si="7"/>
        <v>4212.2398231999996</v>
      </c>
      <c r="M73" s="12">
        <f t="shared" si="8"/>
        <v>4849.6182174999994</v>
      </c>
      <c r="O73" s="8">
        <f>O72*$C$7</f>
        <v>2940.2113654799996</v>
      </c>
      <c r="P73" s="23">
        <f t="shared" ref="P73:P90" si="52">O73/F73-1</f>
        <v>6.0984526786618032E-2</v>
      </c>
      <c r="Q73" s="12">
        <f t="shared" si="49"/>
        <v>3234.232502028</v>
      </c>
      <c r="R73" s="12">
        <f t="shared" si="49"/>
        <v>3381.2430703019991</v>
      </c>
      <c r="S73" s="12">
        <f t="shared" si="49"/>
        <v>3528.2536385759995</v>
      </c>
      <c r="T73" s="12">
        <f t="shared" si="49"/>
        <v>3675.2642068499995</v>
      </c>
      <c r="U73" s="12">
        <f t="shared" si="49"/>
        <v>3822.2747751239995</v>
      </c>
      <c r="V73" s="12">
        <f t="shared" si="49"/>
        <v>4469.1212755295992</v>
      </c>
      <c r="W73" s="12">
        <f t="shared" si="49"/>
        <v>5145.3698895899997</v>
      </c>
      <c r="Y73" s="7">
        <f>SUMIF('BD Qtde Servidores Ativos'!$D:$D,$D:$D,'BD Qtde Servidores Ativos'!E:E)</f>
        <v>82</v>
      </c>
      <c r="Z73" s="7">
        <f>SUMIF('BD Qtde Servidores Ativos'!$D:$D,$D:$D,'BD Qtde Servidores Ativos'!F:F)</f>
        <v>0</v>
      </c>
      <c r="AA73" s="7">
        <f>SUMIF('BD Qtde Servidores Ativos'!$D:$D,$D:$D,'BD Qtde Servidores Ativos'!G:G)</f>
        <v>0</v>
      </c>
      <c r="AB73" s="7">
        <f>SUMIF('BD Qtde Servidores Ativos'!$D:$D,$D:$D,'BD Qtde Servidores Ativos'!H:H)</f>
        <v>5</v>
      </c>
      <c r="AC73" s="7">
        <f>SUMIF('BD Qtde Servidores Ativos'!$D:$D,$D:$D,'BD Qtde Servidores Ativos'!I:I)</f>
        <v>80</v>
      </c>
      <c r="AD73" s="7">
        <f>SUMIF('BD Qtde Servidores Ativos'!$D:$D,$D:$D,'BD Qtde Servidores Ativos'!J:J)</f>
        <v>100</v>
      </c>
      <c r="AE73" s="7">
        <f>SUMIF('BD Qtde Servidores Ativos'!$D:$D,$D:$D,'BD Qtde Servidores Ativos'!K:K)</f>
        <v>28</v>
      </c>
      <c r="AF73" s="7">
        <f>SUMIF('BD Qtde Servidores Ativos'!$D:$D,$D:$D,'BD Qtde Servidores Ativos'!L:L)</f>
        <v>14</v>
      </c>
      <c r="AG73" s="24">
        <f t="shared" si="11"/>
        <v>309</v>
      </c>
      <c r="AH73" s="25"/>
      <c r="AI73" s="25"/>
      <c r="AJ73" s="7">
        <f>SUMIF('BD Qtde Servidores Aposentados '!$D:$D,$D:$D,'BD Qtde Servidores Aposentados '!E:E)</f>
        <v>59</v>
      </c>
      <c r="AK73" s="7">
        <f>SUMIF('BD Qtde Servidores Aposentados '!$D:$D,$D:$D,'BD Qtde Servidores Aposentados '!F:F)</f>
        <v>1</v>
      </c>
      <c r="AL73" s="7">
        <f>SUMIF('BD Qtde Servidores Aposentados '!$D:$D,$D:$D,'BD Qtde Servidores Aposentados '!G:G)</f>
        <v>0</v>
      </c>
      <c r="AM73" s="7">
        <f>SUMIF('BD Qtde Servidores Aposentados '!$D:$D,$D:$D,'BD Qtde Servidores Aposentados '!H:H)</f>
        <v>0</v>
      </c>
      <c r="AN73" s="7">
        <f>SUMIF('BD Qtde Servidores Aposentados '!$D:$D,$D:$D,'BD Qtde Servidores Aposentados '!I:I)</f>
        <v>1</v>
      </c>
      <c r="AO73" s="7">
        <f>SUMIF('BD Qtde Servidores Aposentados '!$D:$D,$D:$D,'BD Qtde Servidores Aposentados '!J:J)</f>
        <v>0</v>
      </c>
      <c r="AP73" s="7">
        <f>SUMIF('BD Qtde Servidores Aposentados '!$D:$D,$D:$D,'BD Qtde Servidores Aposentados '!K:K)</f>
        <v>0</v>
      </c>
      <c r="AQ73" s="7">
        <f>SUMIF('BD Qtde Servidores Aposentados '!$D:$D,$D:$D,'BD Qtde Servidores Aposentados '!L:L)</f>
        <v>0</v>
      </c>
      <c r="AR73" s="24">
        <f t="shared" si="12"/>
        <v>61</v>
      </c>
      <c r="AS73" s="26"/>
      <c r="AT73" s="26"/>
      <c r="AU73" s="27">
        <f t="shared" si="45"/>
        <v>227239.25361999997</v>
      </c>
      <c r="AV73" s="27">
        <f t="shared" si="45"/>
        <v>0</v>
      </c>
      <c r="AW73" s="27">
        <f t="shared" si="45"/>
        <v>0</v>
      </c>
      <c r="AX73" s="27">
        <f t="shared" si="45"/>
        <v>16627.262459999998</v>
      </c>
      <c r="AY73" s="27">
        <f t="shared" si="45"/>
        <v>277121.04099999997</v>
      </c>
      <c r="AZ73" s="27">
        <f t="shared" si="45"/>
        <v>360257.35329999996</v>
      </c>
      <c r="BA73" s="27">
        <f t="shared" si="45"/>
        <v>117942.7150496</v>
      </c>
      <c r="BB73" s="27">
        <f t="shared" si="45"/>
        <v>67894.655044999992</v>
      </c>
      <c r="BC73" s="28">
        <f t="shared" si="14"/>
        <v>1067082.2804745999</v>
      </c>
      <c r="BF73" s="26"/>
      <c r="BG73" s="27">
        <f t="shared" si="46"/>
        <v>163501.41418999998</v>
      </c>
      <c r="BH73" s="27">
        <f t="shared" si="46"/>
        <v>3048.331451</v>
      </c>
      <c r="BI73" s="27">
        <f t="shared" si="46"/>
        <v>0</v>
      </c>
      <c r="BJ73" s="27">
        <f t="shared" si="46"/>
        <v>0</v>
      </c>
      <c r="BK73" s="27">
        <f t="shared" si="46"/>
        <v>3464.0130124999996</v>
      </c>
      <c r="BL73" s="27">
        <f t="shared" si="46"/>
        <v>0</v>
      </c>
      <c r="BM73" s="27">
        <f t="shared" si="46"/>
        <v>0</v>
      </c>
      <c r="BN73" s="27">
        <f t="shared" si="46"/>
        <v>0</v>
      </c>
      <c r="BO73" s="28">
        <f t="shared" si="16"/>
        <v>170013.7586535</v>
      </c>
      <c r="BS73" s="12">
        <f t="shared" si="17"/>
        <v>241097.33196935998</v>
      </c>
      <c r="BT73" s="12">
        <f t="shared" si="47"/>
        <v>0</v>
      </c>
      <c r="BU73" s="12">
        <f t="shared" si="47"/>
        <v>0</v>
      </c>
      <c r="BV73" s="12">
        <f t="shared" si="47"/>
        <v>17641.268192879998</v>
      </c>
      <c r="BW73" s="12">
        <f t="shared" si="47"/>
        <v>294021.13654799998</v>
      </c>
      <c r="BX73" s="12">
        <f t="shared" si="47"/>
        <v>382227.47751239996</v>
      </c>
      <c r="BY73" s="12">
        <f t="shared" si="47"/>
        <v>125135.39571482877</v>
      </c>
      <c r="BZ73" s="12">
        <f t="shared" si="47"/>
        <v>72035.178454259993</v>
      </c>
      <c r="CA73" s="29">
        <f t="shared" si="19"/>
        <v>1132157.7883917284</v>
      </c>
      <c r="CB73" s="9"/>
      <c r="CC73" s="97">
        <f>(Y73*'Quadro Resumo'!$L$6)*($O$109*25%)</f>
        <v>0</v>
      </c>
      <c r="CD73" s="12">
        <f>(Z73*'Quadro Resumo'!$L$6)*($O$109*15%)</f>
        <v>0</v>
      </c>
      <c r="CE73" s="12">
        <f>(AA73*'Quadro Resumo'!$L$6)*($O$109*10%)</f>
        <v>0</v>
      </c>
      <c r="CF73" s="12">
        <f>(AB73*'Quadro Resumo'!$L$6)*($O$109*5%)</f>
        <v>0</v>
      </c>
      <c r="CG73" s="12">
        <f>(AC73*'Quadro Resumo'!$L$6)*($O$109*5%)</f>
        <v>0</v>
      </c>
      <c r="CH73" s="12">
        <f>(AD73*'Quadro Resumo'!$L$6)*(O73*22%)</f>
        <v>0</v>
      </c>
      <c r="CI73" s="12">
        <f>(AE73*'Quadro Resumo'!$L$6)*(O73*23%)</f>
        <v>0</v>
      </c>
      <c r="CJ73" s="12">
        <v>0</v>
      </c>
      <c r="CK73" s="29">
        <f t="shared" si="20"/>
        <v>0</v>
      </c>
      <c r="CL73" s="9"/>
      <c r="CM73" s="9"/>
      <c r="CN73" s="12">
        <f t="shared" si="21"/>
        <v>173472.47056331998</v>
      </c>
      <c r="CO73" s="12">
        <f t="shared" si="48"/>
        <v>3234.232502028</v>
      </c>
      <c r="CP73" s="12">
        <f t="shared" si="48"/>
        <v>0</v>
      </c>
      <c r="CQ73" s="12">
        <f t="shared" si="48"/>
        <v>0</v>
      </c>
      <c r="CR73" s="12">
        <f t="shared" si="48"/>
        <v>3675.2642068499995</v>
      </c>
      <c r="CS73" s="12">
        <f t="shared" si="48"/>
        <v>0</v>
      </c>
      <c r="CT73" s="12">
        <f t="shared" si="48"/>
        <v>0</v>
      </c>
      <c r="CU73" s="12">
        <f t="shared" si="48"/>
        <v>0</v>
      </c>
      <c r="CV73" s="29">
        <f t="shared" si="23"/>
        <v>180381.96727219797</v>
      </c>
      <c r="CW73" s="9"/>
      <c r="CX73" s="9"/>
      <c r="CY73" s="9"/>
      <c r="CZ73" s="9"/>
      <c r="DA73" s="9"/>
      <c r="DB73" s="30"/>
      <c r="DC73" s="30"/>
    </row>
    <row r="74" spans="2:107" ht="15.75" customHeight="1" x14ac:dyDescent="0.3">
      <c r="B74" s="464"/>
      <c r="C74" s="7" t="s">
        <v>15</v>
      </c>
      <c r="D74" s="7" t="str">
        <f t="shared" si="50"/>
        <v>DP3</v>
      </c>
      <c r="E74" s="7">
        <v>3</v>
      </c>
      <c r="F74" s="8">
        <f t="shared" si="51"/>
        <v>2879.2876159899993</v>
      </c>
      <c r="G74" s="12">
        <f t="shared" si="2"/>
        <v>3167.2163775889994</v>
      </c>
      <c r="H74" s="12">
        <f t="shared" si="3"/>
        <v>3311.1807583884988</v>
      </c>
      <c r="I74" s="12">
        <f t="shared" si="4"/>
        <v>3455.1451391879991</v>
      </c>
      <c r="J74" s="12">
        <f t="shared" si="5"/>
        <v>3599.109519987499</v>
      </c>
      <c r="K74" s="12">
        <f t="shared" si="6"/>
        <v>3743.0739007869993</v>
      </c>
      <c r="L74" s="12">
        <f t="shared" si="7"/>
        <v>4376.5171763047992</v>
      </c>
      <c r="M74" s="12">
        <f t="shared" si="8"/>
        <v>5038.7533279824984</v>
      </c>
      <c r="O74" s="8">
        <f t="shared" ref="O74:O90" si="53">O73*$C$7</f>
        <v>3054.8796087337191</v>
      </c>
      <c r="P74" s="23">
        <f t="shared" si="52"/>
        <v>6.0984526786618032E-2</v>
      </c>
      <c r="Q74" s="12">
        <f t="shared" si="49"/>
        <v>3360.3675696070914</v>
      </c>
      <c r="R74" s="12">
        <f t="shared" si="49"/>
        <v>3513.1115500437768</v>
      </c>
      <c r="S74" s="12">
        <f t="shared" si="49"/>
        <v>3665.8555304804627</v>
      </c>
      <c r="T74" s="12">
        <f t="shared" si="49"/>
        <v>3818.599510917149</v>
      </c>
      <c r="U74" s="12">
        <f t="shared" si="49"/>
        <v>3971.3434913538349</v>
      </c>
      <c r="V74" s="12">
        <f t="shared" si="49"/>
        <v>4643.4170052752534</v>
      </c>
      <c r="W74" s="12">
        <f t="shared" si="49"/>
        <v>5346.0393152840088</v>
      </c>
      <c r="Y74" s="7">
        <f>SUMIF('BD Qtde Servidores Ativos'!$D:$D,$D:$D,'BD Qtde Servidores Ativos'!E:E)</f>
        <v>235</v>
      </c>
      <c r="Z74" s="7">
        <f>SUMIF('BD Qtde Servidores Ativos'!$D:$D,$D:$D,'BD Qtde Servidores Ativos'!F:F)</f>
        <v>5</v>
      </c>
      <c r="AA74" s="7">
        <f>SUMIF('BD Qtde Servidores Ativos'!$D:$D,$D:$D,'BD Qtde Servidores Ativos'!G:G)</f>
        <v>0</v>
      </c>
      <c r="AB74" s="7">
        <f>SUMIF('BD Qtde Servidores Ativos'!$D:$D,$D:$D,'BD Qtde Servidores Ativos'!H:H)</f>
        <v>16</v>
      </c>
      <c r="AC74" s="7">
        <f>SUMIF('BD Qtde Servidores Ativos'!$D:$D,$D:$D,'BD Qtde Servidores Ativos'!I:I)</f>
        <v>352</v>
      </c>
      <c r="AD74" s="7">
        <f>SUMIF('BD Qtde Servidores Ativos'!$D:$D,$D:$D,'BD Qtde Servidores Ativos'!J:J)</f>
        <v>873</v>
      </c>
      <c r="AE74" s="7">
        <f>SUMIF('BD Qtde Servidores Ativos'!$D:$D,$D:$D,'BD Qtde Servidores Ativos'!K:K)</f>
        <v>188</v>
      </c>
      <c r="AF74" s="7">
        <f>SUMIF('BD Qtde Servidores Ativos'!$D:$D,$D:$D,'BD Qtde Servidores Ativos'!L:L)</f>
        <v>76</v>
      </c>
      <c r="AG74" s="24">
        <f t="shared" si="11"/>
        <v>1745</v>
      </c>
      <c r="AH74" s="25"/>
      <c r="AI74" s="25"/>
      <c r="AJ74" s="7">
        <f>SUMIF('BD Qtde Servidores Aposentados '!$D:$D,$D:$D,'BD Qtde Servidores Aposentados '!E:E)</f>
        <v>106</v>
      </c>
      <c r="AK74" s="7">
        <f>SUMIF('BD Qtde Servidores Aposentados '!$D:$D,$D:$D,'BD Qtde Servidores Aposentados '!F:F)</f>
        <v>0</v>
      </c>
      <c r="AL74" s="7">
        <f>SUMIF('BD Qtde Servidores Aposentados '!$D:$D,$D:$D,'BD Qtde Servidores Aposentados '!G:G)</f>
        <v>1</v>
      </c>
      <c r="AM74" s="7">
        <f>SUMIF('BD Qtde Servidores Aposentados '!$D:$D,$D:$D,'BD Qtde Servidores Aposentados '!H:H)</f>
        <v>0</v>
      </c>
      <c r="AN74" s="7">
        <f>SUMIF('BD Qtde Servidores Aposentados '!$D:$D,$D:$D,'BD Qtde Servidores Aposentados '!I:I)</f>
        <v>8</v>
      </c>
      <c r="AO74" s="7">
        <f>SUMIF('BD Qtde Servidores Aposentados '!$D:$D,$D:$D,'BD Qtde Servidores Aposentados '!J:J)</f>
        <v>0</v>
      </c>
      <c r="AP74" s="7">
        <f>SUMIF('BD Qtde Servidores Aposentados '!$D:$D,$D:$D,'BD Qtde Servidores Aposentados '!K:K)</f>
        <v>1</v>
      </c>
      <c r="AQ74" s="7">
        <f>SUMIF('BD Qtde Servidores Aposentados '!$D:$D,$D:$D,'BD Qtde Servidores Aposentados '!L:L)</f>
        <v>0</v>
      </c>
      <c r="AR74" s="24">
        <f t="shared" si="12"/>
        <v>116</v>
      </c>
      <c r="AS74" s="26"/>
      <c r="AT74" s="26"/>
      <c r="AU74" s="27">
        <f t="shared" si="45"/>
        <v>676632.58975764981</v>
      </c>
      <c r="AV74" s="27">
        <f t="shared" si="45"/>
        <v>15836.081887944998</v>
      </c>
      <c r="AW74" s="27">
        <f t="shared" si="45"/>
        <v>0</v>
      </c>
      <c r="AX74" s="27">
        <f t="shared" si="45"/>
        <v>55282.322227007986</v>
      </c>
      <c r="AY74" s="27">
        <f t="shared" si="45"/>
        <v>1266886.5510355996</v>
      </c>
      <c r="AZ74" s="27">
        <f t="shared" si="45"/>
        <v>3267703.5153870503</v>
      </c>
      <c r="BA74" s="27">
        <f t="shared" si="45"/>
        <v>822785.2291453022</v>
      </c>
      <c r="BB74" s="27">
        <f t="shared" si="45"/>
        <v>382945.2529266699</v>
      </c>
      <c r="BC74" s="28">
        <f t="shared" si="14"/>
        <v>6488071.5423672246</v>
      </c>
      <c r="BF74" s="26"/>
      <c r="BG74" s="27">
        <f t="shared" si="46"/>
        <v>305204.48729493993</v>
      </c>
      <c r="BH74" s="27">
        <f t="shared" si="46"/>
        <v>0</v>
      </c>
      <c r="BI74" s="27">
        <f t="shared" si="46"/>
        <v>3311.1807583884988</v>
      </c>
      <c r="BJ74" s="27">
        <f t="shared" si="46"/>
        <v>0</v>
      </c>
      <c r="BK74" s="27">
        <f t="shared" si="46"/>
        <v>28792.876159899992</v>
      </c>
      <c r="BL74" s="27">
        <f t="shared" si="46"/>
        <v>0</v>
      </c>
      <c r="BM74" s="27">
        <f t="shared" si="46"/>
        <v>4376.5171763047992</v>
      </c>
      <c r="BN74" s="27">
        <f t="shared" si="46"/>
        <v>0</v>
      </c>
      <c r="BO74" s="28">
        <f t="shared" si="16"/>
        <v>341685.06138953322</v>
      </c>
      <c r="BS74" s="12">
        <f t="shared" si="17"/>
        <v>717896.70805242402</v>
      </c>
      <c r="BT74" s="12">
        <f t="shared" si="47"/>
        <v>16801.837848035459</v>
      </c>
      <c r="BU74" s="12">
        <f t="shared" si="47"/>
        <v>0</v>
      </c>
      <c r="BV74" s="12">
        <f t="shared" si="47"/>
        <v>58653.688487687403</v>
      </c>
      <c r="BW74" s="12">
        <f t="shared" si="47"/>
        <v>1344147.0278428365</v>
      </c>
      <c r="BX74" s="12">
        <f t="shared" si="47"/>
        <v>3466982.8679518979</v>
      </c>
      <c r="BY74" s="12">
        <f t="shared" si="47"/>
        <v>872962.39699174766</v>
      </c>
      <c r="BZ74" s="12">
        <f t="shared" si="47"/>
        <v>406298.98796158464</v>
      </c>
      <c r="CA74" s="29">
        <f t="shared" si="19"/>
        <v>6883743.515136213</v>
      </c>
      <c r="CB74" s="9"/>
      <c r="CC74" s="97">
        <f>(Y74*'Quadro Resumo'!$L$6)*($O$109*25%)</f>
        <v>0</v>
      </c>
      <c r="CD74" s="12">
        <f>(Z74*'Quadro Resumo'!$L$6)*($O$109*15%)</f>
        <v>0</v>
      </c>
      <c r="CE74" s="12">
        <f>(AA74*'Quadro Resumo'!$L$6)*($O$109*10%)</f>
        <v>0</v>
      </c>
      <c r="CF74" s="12">
        <f>(AB74*'Quadro Resumo'!$L$6)*($O$109*5%)</f>
        <v>0</v>
      </c>
      <c r="CG74" s="12">
        <f>(AC74*'Quadro Resumo'!$L$6)*($O$109*5%)</f>
        <v>0</v>
      </c>
      <c r="CH74" s="12">
        <f>(AD74*'Quadro Resumo'!$L$6)*(O74*22%)</f>
        <v>0</v>
      </c>
      <c r="CI74" s="12">
        <f>(AE74*'Quadro Resumo'!$L$6)*(O74*23%)</f>
        <v>0</v>
      </c>
      <c r="CJ74" s="12">
        <v>0</v>
      </c>
      <c r="CK74" s="29">
        <f t="shared" si="20"/>
        <v>0</v>
      </c>
      <c r="CL74" s="9"/>
      <c r="CM74" s="9"/>
      <c r="CN74" s="12">
        <f t="shared" si="21"/>
        <v>323817.23852577421</v>
      </c>
      <c r="CO74" s="12">
        <f t="shared" si="48"/>
        <v>0</v>
      </c>
      <c r="CP74" s="12">
        <f t="shared" si="48"/>
        <v>3513.1115500437768</v>
      </c>
      <c r="CQ74" s="12">
        <f t="shared" si="48"/>
        <v>0</v>
      </c>
      <c r="CR74" s="12">
        <f t="shared" si="48"/>
        <v>30548.796087337192</v>
      </c>
      <c r="CS74" s="12">
        <f t="shared" si="48"/>
        <v>0</v>
      </c>
      <c r="CT74" s="12">
        <f t="shared" si="48"/>
        <v>4643.4170052752534</v>
      </c>
      <c r="CU74" s="12">
        <f t="shared" si="48"/>
        <v>0</v>
      </c>
      <c r="CV74" s="29">
        <f t="shared" si="23"/>
        <v>362522.56316843047</v>
      </c>
      <c r="CW74" s="9"/>
      <c r="CX74" s="9"/>
      <c r="CY74" s="9"/>
      <c r="CZ74" s="9"/>
      <c r="DA74" s="9"/>
      <c r="DB74" s="30"/>
      <c r="DC74" s="30"/>
    </row>
    <row r="75" spans="2:107" ht="15.75" customHeight="1" x14ac:dyDescent="0.3">
      <c r="B75" s="464"/>
      <c r="C75" s="7" t="s">
        <v>15</v>
      </c>
      <c r="D75" s="7" t="str">
        <f t="shared" si="50"/>
        <v>DP4</v>
      </c>
      <c r="E75" s="7">
        <v>4</v>
      </c>
      <c r="F75" s="8">
        <f t="shared" si="51"/>
        <v>2991.579833013609</v>
      </c>
      <c r="G75" s="12">
        <f t="shared" si="2"/>
        <v>3290.7378163149701</v>
      </c>
      <c r="H75" s="12">
        <f t="shared" si="3"/>
        <v>3440.3168079656502</v>
      </c>
      <c r="I75" s="12">
        <f t="shared" si="4"/>
        <v>3589.8957996163308</v>
      </c>
      <c r="J75" s="12">
        <f t="shared" si="5"/>
        <v>3739.4747912670114</v>
      </c>
      <c r="K75" s="12">
        <f t="shared" si="6"/>
        <v>3889.0537829176919</v>
      </c>
      <c r="L75" s="12">
        <f t="shared" si="7"/>
        <v>4547.2013461806855</v>
      </c>
      <c r="M75" s="12">
        <f t="shared" si="8"/>
        <v>5235.2647077738156</v>
      </c>
      <c r="O75" s="8">
        <f t="shared" si="53"/>
        <v>3174.0199134743339</v>
      </c>
      <c r="P75" s="23">
        <f t="shared" si="52"/>
        <v>6.0984526786618032E-2</v>
      </c>
      <c r="Q75" s="12">
        <f t="shared" si="49"/>
        <v>3491.4219048217674</v>
      </c>
      <c r="R75" s="12">
        <f t="shared" si="49"/>
        <v>3650.1229004954835</v>
      </c>
      <c r="S75" s="12">
        <f t="shared" si="49"/>
        <v>3808.8238961692005</v>
      </c>
      <c r="T75" s="12">
        <f t="shared" si="49"/>
        <v>3967.5248918429174</v>
      </c>
      <c r="U75" s="12">
        <f t="shared" si="49"/>
        <v>4126.2258875166344</v>
      </c>
      <c r="V75" s="12">
        <f t="shared" si="49"/>
        <v>4824.5102684809872</v>
      </c>
      <c r="W75" s="12">
        <f t="shared" si="49"/>
        <v>5554.5348485800841</v>
      </c>
      <c r="Y75" s="7">
        <f>SUMIF('BD Qtde Servidores Ativos'!$D:$D,$D:$D,'BD Qtde Servidores Ativos'!E:E)</f>
        <v>153</v>
      </c>
      <c r="Z75" s="7">
        <f>SUMIF('BD Qtde Servidores Ativos'!$D:$D,$D:$D,'BD Qtde Servidores Ativos'!F:F)</f>
        <v>3</v>
      </c>
      <c r="AA75" s="7">
        <f>SUMIF('BD Qtde Servidores Ativos'!$D:$D,$D:$D,'BD Qtde Servidores Ativos'!G:G)</f>
        <v>0</v>
      </c>
      <c r="AB75" s="7">
        <f>SUMIF('BD Qtde Servidores Ativos'!$D:$D,$D:$D,'BD Qtde Servidores Ativos'!H:H)</f>
        <v>8</v>
      </c>
      <c r="AC75" s="7">
        <f>SUMIF('BD Qtde Servidores Ativos'!$D:$D,$D:$D,'BD Qtde Servidores Ativos'!I:I)</f>
        <v>191</v>
      </c>
      <c r="AD75" s="7">
        <f>SUMIF('BD Qtde Servidores Ativos'!$D:$D,$D:$D,'BD Qtde Servidores Ativos'!J:J)</f>
        <v>224</v>
      </c>
      <c r="AE75" s="7">
        <f>SUMIF('BD Qtde Servidores Ativos'!$D:$D,$D:$D,'BD Qtde Servidores Ativos'!K:K)</f>
        <v>80</v>
      </c>
      <c r="AF75" s="7">
        <f>SUMIF('BD Qtde Servidores Ativos'!$D:$D,$D:$D,'BD Qtde Servidores Ativos'!L:L)</f>
        <v>35</v>
      </c>
      <c r="AG75" s="24">
        <f t="shared" si="11"/>
        <v>694</v>
      </c>
      <c r="AH75" s="25"/>
      <c r="AI75" s="25"/>
      <c r="AJ75" s="7">
        <f>SUMIF('BD Qtde Servidores Aposentados '!$D:$D,$D:$D,'BD Qtde Servidores Aposentados '!E:E)</f>
        <v>133</v>
      </c>
      <c r="AK75" s="7">
        <f>SUMIF('BD Qtde Servidores Aposentados '!$D:$D,$D:$D,'BD Qtde Servidores Aposentados '!F:F)</f>
        <v>0</v>
      </c>
      <c r="AL75" s="7">
        <f>SUMIF('BD Qtde Servidores Aposentados '!$D:$D,$D:$D,'BD Qtde Servidores Aposentados '!G:G)</f>
        <v>2</v>
      </c>
      <c r="AM75" s="7">
        <f>SUMIF('BD Qtde Servidores Aposentados '!$D:$D,$D:$D,'BD Qtde Servidores Aposentados '!H:H)</f>
        <v>0</v>
      </c>
      <c r="AN75" s="7">
        <f>SUMIF('BD Qtde Servidores Aposentados '!$D:$D,$D:$D,'BD Qtde Servidores Aposentados '!I:I)</f>
        <v>9</v>
      </c>
      <c r="AO75" s="7">
        <f>SUMIF('BD Qtde Servidores Aposentados '!$D:$D,$D:$D,'BD Qtde Servidores Aposentados '!J:J)</f>
        <v>3</v>
      </c>
      <c r="AP75" s="7">
        <f>SUMIF('BD Qtde Servidores Aposentados '!$D:$D,$D:$D,'BD Qtde Servidores Aposentados '!K:K)</f>
        <v>0</v>
      </c>
      <c r="AQ75" s="7">
        <f>SUMIF('BD Qtde Servidores Aposentados '!$D:$D,$D:$D,'BD Qtde Servidores Aposentados '!L:L)</f>
        <v>0</v>
      </c>
      <c r="AR75" s="24">
        <f t="shared" si="12"/>
        <v>147</v>
      </c>
      <c r="AS75" s="26"/>
      <c r="AT75" s="26"/>
      <c r="AU75" s="27">
        <f t="shared" si="45"/>
        <v>457711.71445108217</v>
      </c>
      <c r="AV75" s="27">
        <f t="shared" si="45"/>
        <v>9872.2134489449109</v>
      </c>
      <c r="AW75" s="27">
        <f t="shared" si="45"/>
        <v>0</v>
      </c>
      <c r="AX75" s="27">
        <f t="shared" si="45"/>
        <v>28719.166396930646</v>
      </c>
      <c r="AY75" s="27">
        <f t="shared" si="45"/>
        <v>714239.6851319992</v>
      </c>
      <c r="AZ75" s="27">
        <f t="shared" si="45"/>
        <v>871148.04737356305</v>
      </c>
      <c r="BA75" s="27">
        <f t="shared" si="45"/>
        <v>363776.10769445484</v>
      </c>
      <c r="BB75" s="27">
        <f t="shared" si="45"/>
        <v>183234.26477208355</v>
      </c>
      <c r="BC75" s="28">
        <f t="shared" si="14"/>
        <v>2628701.1992690586</v>
      </c>
      <c r="BF75" s="26"/>
      <c r="BG75" s="27">
        <f t="shared" si="46"/>
        <v>397880.11779081001</v>
      </c>
      <c r="BH75" s="27">
        <f t="shared" si="46"/>
        <v>0</v>
      </c>
      <c r="BI75" s="27">
        <f t="shared" si="46"/>
        <v>6880.6336159313005</v>
      </c>
      <c r="BJ75" s="27">
        <f t="shared" si="46"/>
        <v>0</v>
      </c>
      <c r="BK75" s="27">
        <f t="shared" si="46"/>
        <v>33655.273121403101</v>
      </c>
      <c r="BL75" s="27">
        <f t="shared" si="46"/>
        <v>11667.161348753076</v>
      </c>
      <c r="BM75" s="27">
        <f t="shared" si="46"/>
        <v>0</v>
      </c>
      <c r="BN75" s="27">
        <f t="shared" si="46"/>
        <v>0</v>
      </c>
      <c r="BO75" s="28">
        <f t="shared" si="16"/>
        <v>450083.18587689754</v>
      </c>
      <c r="BS75" s="12">
        <f t="shared" si="17"/>
        <v>485625.04676157306</v>
      </c>
      <c r="BT75" s="12">
        <f t="shared" si="47"/>
        <v>10474.265714465302</v>
      </c>
      <c r="BU75" s="12">
        <f t="shared" si="47"/>
        <v>0</v>
      </c>
      <c r="BV75" s="12">
        <f t="shared" si="47"/>
        <v>30470.591169353604</v>
      </c>
      <c r="BW75" s="12">
        <f t="shared" si="47"/>
        <v>757797.25434199721</v>
      </c>
      <c r="BX75" s="12">
        <f t="shared" si="47"/>
        <v>924274.59880372614</v>
      </c>
      <c r="BY75" s="12">
        <f t="shared" si="47"/>
        <v>385960.82147847896</v>
      </c>
      <c r="BZ75" s="12">
        <f t="shared" si="47"/>
        <v>194408.71970030296</v>
      </c>
      <c r="CA75" s="29">
        <f t="shared" si="19"/>
        <v>2789011.2979698973</v>
      </c>
      <c r="CB75" s="9"/>
      <c r="CC75" s="97">
        <f>(Y75*'Quadro Resumo'!$L$6)*($O$109*25%)</f>
        <v>0</v>
      </c>
      <c r="CD75" s="12">
        <f>(Z75*'Quadro Resumo'!$L$6)*($O$109*15%)</f>
        <v>0</v>
      </c>
      <c r="CE75" s="12">
        <f>(AA75*'Quadro Resumo'!$L$6)*($O$109*10%)</f>
        <v>0</v>
      </c>
      <c r="CF75" s="12">
        <f>(AB75*'Quadro Resumo'!$L$6)*($O$109*5%)</f>
        <v>0</v>
      </c>
      <c r="CG75" s="12">
        <f>(AC75*'Quadro Resumo'!$L$6)*($O$109*5%)</f>
        <v>0</v>
      </c>
      <c r="CH75" s="12">
        <f>(AD75*'Quadro Resumo'!$L$6)*(O75*22%)</f>
        <v>0</v>
      </c>
      <c r="CI75" s="12">
        <f>(AE75*'Quadro Resumo'!$L$6)*(O75*23%)</f>
        <v>0</v>
      </c>
      <c r="CJ75" s="12">
        <v>0</v>
      </c>
      <c r="CK75" s="29">
        <f t="shared" si="20"/>
        <v>0</v>
      </c>
      <c r="CL75" s="9"/>
      <c r="CM75" s="9"/>
      <c r="CN75" s="12">
        <f t="shared" si="21"/>
        <v>422144.64849208639</v>
      </c>
      <c r="CO75" s="12">
        <f t="shared" si="48"/>
        <v>0</v>
      </c>
      <c r="CP75" s="12">
        <f t="shared" si="48"/>
        <v>7300.2458009909669</v>
      </c>
      <c r="CQ75" s="12">
        <f t="shared" si="48"/>
        <v>0</v>
      </c>
      <c r="CR75" s="12">
        <f t="shared" si="48"/>
        <v>35707.724026586257</v>
      </c>
      <c r="CS75" s="12">
        <f t="shared" si="48"/>
        <v>12378.677662549904</v>
      </c>
      <c r="CT75" s="12">
        <f t="shared" si="48"/>
        <v>0</v>
      </c>
      <c r="CU75" s="12">
        <f t="shared" si="48"/>
        <v>0</v>
      </c>
      <c r="CV75" s="29">
        <f t="shared" si="23"/>
        <v>477531.29598221352</v>
      </c>
      <c r="CW75" s="9"/>
      <c r="CX75" s="9"/>
      <c r="CY75" s="9"/>
      <c r="CZ75" s="9"/>
      <c r="DA75" s="9"/>
      <c r="DB75" s="30"/>
      <c r="DC75" s="30"/>
    </row>
    <row r="76" spans="2:107" ht="15.75" customHeight="1" x14ac:dyDescent="0.3">
      <c r="B76" s="464"/>
      <c r="C76" s="7" t="s">
        <v>15</v>
      </c>
      <c r="D76" s="7" t="str">
        <f t="shared" si="50"/>
        <v>DP5</v>
      </c>
      <c r="E76" s="7">
        <v>5</v>
      </c>
      <c r="F76" s="8">
        <f t="shared" si="51"/>
        <v>3108.2514465011395</v>
      </c>
      <c r="G76" s="12">
        <f t="shared" si="2"/>
        <v>3419.076591151254</v>
      </c>
      <c r="H76" s="12">
        <f t="shared" si="3"/>
        <v>3574.4891634763103</v>
      </c>
      <c r="I76" s="12">
        <f t="shared" si="4"/>
        <v>3729.9017358013671</v>
      </c>
      <c r="J76" s="12">
        <f t="shared" si="5"/>
        <v>3885.3143081264243</v>
      </c>
      <c r="K76" s="12">
        <f t="shared" si="6"/>
        <v>4040.7268804514815</v>
      </c>
      <c r="L76" s="12">
        <f t="shared" si="7"/>
        <v>4724.5421986817319</v>
      </c>
      <c r="M76" s="12">
        <f t="shared" si="8"/>
        <v>5439.4400313769938</v>
      </c>
      <c r="O76" s="8">
        <f t="shared" si="53"/>
        <v>3297.8066900998328</v>
      </c>
      <c r="P76" s="23">
        <f t="shared" si="52"/>
        <v>6.0984526786618032E-2</v>
      </c>
      <c r="Q76" s="12">
        <f t="shared" si="49"/>
        <v>3627.5873591098166</v>
      </c>
      <c r="R76" s="12">
        <f t="shared" si="49"/>
        <v>3792.4776936148073</v>
      </c>
      <c r="S76" s="12">
        <f t="shared" si="49"/>
        <v>3957.3680281197994</v>
      </c>
      <c r="T76" s="12">
        <f t="shared" si="49"/>
        <v>4122.2583626247906</v>
      </c>
      <c r="U76" s="12">
        <f t="shared" si="49"/>
        <v>4287.1486971297827</v>
      </c>
      <c r="V76" s="12">
        <f t="shared" si="49"/>
        <v>5012.6661689517459</v>
      </c>
      <c r="W76" s="12">
        <f t="shared" si="49"/>
        <v>5771.1617076747079</v>
      </c>
      <c r="Y76" s="7">
        <f>SUMIF('BD Qtde Servidores Ativos'!$D:$D,$D:$D,'BD Qtde Servidores Ativos'!E:E)</f>
        <v>289</v>
      </c>
      <c r="Z76" s="7">
        <f>SUMIF('BD Qtde Servidores Ativos'!$D:$D,$D:$D,'BD Qtde Servidores Ativos'!F:F)</f>
        <v>6</v>
      </c>
      <c r="AA76" s="7">
        <f>SUMIF('BD Qtde Servidores Ativos'!$D:$D,$D:$D,'BD Qtde Servidores Ativos'!G:G)</f>
        <v>0</v>
      </c>
      <c r="AB76" s="7">
        <f>SUMIF('BD Qtde Servidores Ativos'!$D:$D,$D:$D,'BD Qtde Servidores Ativos'!H:H)</f>
        <v>35</v>
      </c>
      <c r="AC76" s="7">
        <f>SUMIF('BD Qtde Servidores Ativos'!$D:$D,$D:$D,'BD Qtde Servidores Ativos'!I:I)</f>
        <v>447</v>
      </c>
      <c r="AD76" s="7">
        <f>SUMIF('BD Qtde Servidores Ativos'!$D:$D,$D:$D,'BD Qtde Servidores Ativos'!J:J)</f>
        <v>1228</v>
      </c>
      <c r="AE76" s="7">
        <f>SUMIF('BD Qtde Servidores Ativos'!$D:$D,$D:$D,'BD Qtde Servidores Ativos'!K:K)</f>
        <v>328</v>
      </c>
      <c r="AF76" s="7">
        <f>SUMIF('BD Qtde Servidores Ativos'!$D:$D,$D:$D,'BD Qtde Servidores Ativos'!L:L)</f>
        <v>125</v>
      </c>
      <c r="AG76" s="24">
        <f t="shared" si="11"/>
        <v>2458</v>
      </c>
      <c r="AH76" s="25"/>
      <c r="AI76" s="25"/>
      <c r="AJ76" s="7">
        <f>SUMIF('BD Qtde Servidores Aposentados '!$D:$D,$D:$D,'BD Qtde Servidores Aposentados '!E:E)</f>
        <v>218</v>
      </c>
      <c r="AK76" s="7">
        <f>SUMIF('BD Qtde Servidores Aposentados '!$D:$D,$D:$D,'BD Qtde Servidores Aposentados '!F:F)</f>
        <v>0</v>
      </c>
      <c r="AL76" s="7">
        <f>SUMIF('BD Qtde Servidores Aposentados '!$D:$D,$D:$D,'BD Qtde Servidores Aposentados '!G:G)</f>
        <v>4</v>
      </c>
      <c r="AM76" s="7">
        <f>SUMIF('BD Qtde Servidores Aposentados '!$D:$D,$D:$D,'BD Qtde Servidores Aposentados '!H:H)</f>
        <v>0</v>
      </c>
      <c r="AN76" s="7">
        <f>SUMIF('BD Qtde Servidores Aposentados '!$D:$D,$D:$D,'BD Qtde Servidores Aposentados '!I:I)</f>
        <v>17</v>
      </c>
      <c r="AO76" s="7">
        <f>SUMIF('BD Qtde Servidores Aposentados '!$D:$D,$D:$D,'BD Qtde Servidores Aposentados '!J:J)</f>
        <v>6</v>
      </c>
      <c r="AP76" s="7">
        <f>SUMIF('BD Qtde Servidores Aposentados '!$D:$D,$D:$D,'BD Qtde Servidores Aposentados '!K:K)</f>
        <v>0</v>
      </c>
      <c r="AQ76" s="7">
        <f>SUMIF('BD Qtde Servidores Aposentados '!$D:$D,$D:$D,'BD Qtde Servidores Aposentados '!L:L)</f>
        <v>0</v>
      </c>
      <c r="AR76" s="24">
        <f t="shared" si="12"/>
        <v>245</v>
      </c>
      <c r="AS76" s="26"/>
      <c r="AT76" s="26"/>
      <c r="AU76" s="27">
        <f t="shared" si="45"/>
        <v>898284.66803882935</v>
      </c>
      <c r="AV76" s="27">
        <f t="shared" si="45"/>
        <v>20514.459546907525</v>
      </c>
      <c r="AW76" s="27">
        <f t="shared" si="45"/>
        <v>0</v>
      </c>
      <c r="AX76" s="27">
        <f t="shared" si="45"/>
        <v>130546.56075304784</v>
      </c>
      <c r="AY76" s="27">
        <f t="shared" si="45"/>
        <v>1736735.4957325116</v>
      </c>
      <c r="AZ76" s="27">
        <f t="shared" si="45"/>
        <v>4962012.6091944193</v>
      </c>
      <c r="BA76" s="27">
        <f t="shared" si="45"/>
        <v>1549649.841167608</v>
      </c>
      <c r="BB76" s="27">
        <f t="shared" si="45"/>
        <v>679930.00392212428</v>
      </c>
      <c r="BC76" s="28">
        <f t="shared" si="14"/>
        <v>9977673.638355447</v>
      </c>
      <c r="BF76" s="26"/>
      <c r="BG76" s="27">
        <f t="shared" si="46"/>
        <v>677598.81533724838</v>
      </c>
      <c r="BH76" s="27">
        <f t="shared" si="46"/>
        <v>0</v>
      </c>
      <c r="BI76" s="27">
        <f t="shared" si="46"/>
        <v>14297.956653905241</v>
      </c>
      <c r="BJ76" s="27">
        <f t="shared" si="46"/>
        <v>0</v>
      </c>
      <c r="BK76" s="27">
        <f t="shared" si="46"/>
        <v>66050.343238149217</v>
      </c>
      <c r="BL76" s="27">
        <f t="shared" si="46"/>
        <v>24244.361282708887</v>
      </c>
      <c r="BM76" s="27">
        <f t="shared" si="46"/>
        <v>0</v>
      </c>
      <c r="BN76" s="27">
        <f t="shared" si="46"/>
        <v>0</v>
      </c>
      <c r="BO76" s="28">
        <f t="shared" si="16"/>
        <v>782191.47651201172</v>
      </c>
      <c r="BS76" s="12">
        <f t="shared" si="17"/>
        <v>953066.13343885168</v>
      </c>
      <c r="BT76" s="12">
        <f t="shared" si="47"/>
        <v>21765.524154658899</v>
      </c>
      <c r="BU76" s="12">
        <f t="shared" si="47"/>
        <v>0</v>
      </c>
      <c r="BV76" s="12">
        <f t="shared" si="47"/>
        <v>138507.88098419298</v>
      </c>
      <c r="BW76" s="12">
        <f t="shared" si="47"/>
        <v>1842649.4880932814</v>
      </c>
      <c r="BX76" s="12">
        <f t="shared" si="47"/>
        <v>5264618.6000753734</v>
      </c>
      <c r="BY76" s="12">
        <f t="shared" si="47"/>
        <v>1644154.5034161727</v>
      </c>
      <c r="BZ76" s="12">
        <f t="shared" si="47"/>
        <v>721395.21345933853</v>
      </c>
      <c r="CA76" s="29">
        <f t="shared" si="19"/>
        <v>10586157.343621871</v>
      </c>
      <c r="CB76" s="9"/>
      <c r="CC76" s="97">
        <f>(Y76*'Quadro Resumo'!$L$6)*($O$109*25%)</f>
        <v>0</v>
      </c>
      <c r="CD76" s="12">
        <f>(Z76*'Quadro Resumo'!$L$6)*($O$109*15%)</f>
        <v>0</v>
      </c>
      <c r="CE76" s="12">
        <f>(AA76*'Quadro Resumo'!$L$6)*($O$109*10%)</f>
        <v>0</v>
      </c>
      <c r="CF76" s="12">
        <f>(AB76*'Quadro Resumo'!$L$6)*($O$109*5%)</f>
        <v>0</v>
      </c>
      <c r="CG76" s="12">
        <f>(AC76*'Quadro Resumo'!$L$6)*($O$109*5%)</f>
        <v>0</v>
      </c>
      <c r="CH76" s="12">
        <f>(AD76*'Quadro Resumo'!$L$6)*(O76*22%)</f>
        <v>0</v>
      </c>
      <c r="CI76" s="12">
        <f>(AE76*'Quadro Resumo'!$L$6)*(O76*23%)</f>
        <v>0</v>
      </c>
      <c r="CJ76" s="12">
        <v>0</v>
      </c>
      <c r="CK76" s="29">
        <f t="shared" si="20"/>
        <v>0</v>
      </c>
      <c r="CL76" s="9"/>
      <c r="CM76" s="9"/>
      <c r="CN76" s="12">
        <f t="shared" si="21"/>
        <v>718921.85844176356</v>
      </c>
      <c r="CO76" s="12">
        <f t="shared" si="48"/>
        <v>0</v>
      </c>
      <c r="CP76" s="12">
        <f t="shared" si="48"/>
        <v>15169.910774459229</v>
      </c>
      <c r="CQ76" s="12">
        <f t="shared" si="48"/>
        <v>0</v>
      </c>
      <c r="CR76" s="12">
        <f t="shared" si="48"/>
        <v>70078.392164621444</v>
      </c>
      <c r="CS76" s="12">
        <f t="shared" si="48"/>
        <v>25722.892182778698</v>
      </c>
      <c r="CT76" s="12">
        <f t="shared" si="48"/>
        <v>0</v>
      </c>
      <c r="CU76" s="12">
        <f t="shared" si="48"/>
        <v>0</v>
      </c>
      <c r="CV76" s="29">
        <f t="shared" si="23"/>
        <v>829893.05356362287</v>
      </c>
      <c r="CW76" s="9"/>
      <c r="CX76" s="9"/>
      <c r="CY76" s="9"/>
      <c r="CZ76" s="9"/>
      <c r="DA76" s="9"/>
      <c r="DB76" s="30"/>
      <c r="DC76" s="30"/>
    </row>
    <row r="77" spans="2:107" ht="15.75" customHeight="1" x14ac:dyDescent="0.3">
      <c r="B77" s="464"/>
      <c r="C77" s="7" t="s">
        <v>15</v>
      </c>
      <c r="D77" s="7" t="str">
        <f t="shared" si="50"/>
        <v>DP6</v>
      </c>
      <c r="E77" s="7">
        <v>6</v>
      </c>
      <c r="F77" s="8">
        <f t="shared" si="51"/>
        <v>3229.4732529146836</v>
      </c>
      <c r="G77" s="12">
        <f t="shared" si="2"/>
        <v>3552.4205782061522</v>
      </c>
      <c r="H77" s="12">
        <f t="shared" si="3"/>
        <v>3713.894240851886</v>
      </c>
      <c r="I77" s="12">
        <f t="shared" si="4"/>
        <v>3875.3679034976203</v>
      </c>
      <c r="J77" s="12">
        <f t="shared" si="5"/>
        <v>4036.8415661433546</v>
      </c>
      <c r="K77" s="12">
        <f t="shared" si="6"/>
        <v>4198.3152287890889</v>
      </c>
      <c r="L77" s="12">
        <f t="shared" si="7"/>
        <v>4908.7993444303193</v>
      </c>
      <c r="M77" s="12">
        <f t="shared" si="8"/>
        <v>5651.5781926006966</v>
      </c>
      <c r="O77" s="8">
        <f t="shared" si="53"/>
        <v>3426.4211510137261</v>
      </c>
      <c r="P77" s="23">
        <f t="shared" si="52"/>
        <v>6.0984526786618254E-2</v>
      </c>
      <c r="Q77" s="12">
        <f t="shared" si="49"/>
        <v>3769.0632661150989</v>
      </c>
      <c r="R77" s="12">
        <f t="shared" si="49"/>
        <v>3940.3843236657849</v>
      </c>
      <c r="S77" s="12">
        <f t="shared" si="49"/>
        <v>4111.7053812164713</v>
      </c>
      <c r="T77" s="12">
        <f t="shared" si="49"/>
        <v>4283.0264387671577</v>
      </c>
      <c r="U77" s="12">
        <f t="shared" si="49"/>
        <v>4454.3474963178442</v>
      </c>
      <c r="V77" s="12">
        <f t="shared" si="49"/>
        <v>5208.160149540864</v>
      </c>
      <c r="W77" s="12">
        <f t="shared" si="49"/>
        <v>5996.237014274021</v>
      </c>
      <c r="Y77" s="7">
        <f>SUMIF('BD Qtde Servidores Ativos'!$D:$D,$D:$D,'BD Qtde Servidores Ativos'!E:E)</f>
        <v>221</v>
      </c>
      <c r="Z77" s="7">
        <f>SUMIF('BD Qtde Servidores Ativos'!$D:$D,$D:$D,'BD Qtde Servidores Ativos'!F:F)</f>
        <v>5</v>
      </c>
      <c r="AA77" s="7">
        <f>SUMIF('BD Qtde Servidores Ativos'!$D:$D,$D:$D,'BD Qtde Servidores Ativos'!G:G)</f>
        <v>0</v>
      </c>
      <c r="AB77" s="7">
        <f>SUMIF('BD Qtde Servidores Ativos'!$D:$D,$D:$D,'BD Qtde Servidores Ativos'!H:H)</f>
        <v>20</v>
      </c>
      <c r="AC77" s="7">
        <f>SUMIF('BD Qtde Servidores Ativos'!$D:$D,$D:$D,'BD Qtde Servidores Ativos'!I:I)</f>
        <v>315</v>
      </c>
      <c r="AD77" s="7">
        <f>SUMIF('BD Qtde Servidores Ativos'!$D:$D,$D:$D,'BD Qtde Servidores Ativos'!J:J)</f>
        <v>445</v>
      </c>
      <c r="AE77" s="7">
        <f>SUMIF('BD Qtde Servidores Ativos'!$D:$D,$D:$D,'BD Qtde Servidores Ativos'!K:K)</f>
        <v>158</v>
      </c>
      <c r="AF77" s="7">
        <f>SUMIF('BD Qtde Servidores Ativos'!$D:$D,$D:$D,'BD Qtde Servidores Ativos'!L:L)</f>
        <v>49</v>
      </c>
      <c r="AG77" s="24">
        <f t="shared" si="11"/>
        <v>1213</v>
      </c>
      <c r="AH77" s="25"/>
      <c r="AI77" s="25"/>
      <c r="AJ77" s="7">
        <f>SUMIF('BD Qtde Servidores Aposentados '!$D:$D,$D:$D,'BD Qtde Servidores Aposentados '!E:E)</f>
        <v>349</v>
      </c>
      <c r="AK77" s="7">
        <f>SUMIF('BD Qtde Servidores Aposentados '!$D:$D,$D:$D,'BD Qtde Servidores Aposentados '!F:F)</f>
        <v>1</v>
      </c>
      <c r="AL77" s="7">
        <f>SUMIF('BD Qtde Servidores Aposentados '!$D:$D,$D:$D,'BD Qtde Servidores Aposentados '!G:G)</f>
        <v>3</v>
      </c>
      <c r="AM77" s="7">
        <f>SUMIF('BD Qtde Servidores Aposentados '!$D:$D,$D:$D,'BD Qtde Servidores Aposentados '!H:H)</f>
        <v>0</v>
      </c>
      <c r="AN77" s="7">
        <f>SUMIF('BD Qtde Servidores Aposentados '!$D:$D,$D:$D,'BD Qtde Servidores Aposentados '!I:I)</f>
        <v>25</v>
      </c>
      <c r="AO77" s="7">
        <f>SUMIF('BD Qtde Servidores Aposentados '!$D:$D,$D:$D,'BD Qtde Servidores Aposentados '!J:J)</f>
        <v>8</v>
      </c>
      <c r="AP77" s="7">
        <f>SUMIF('BD Qtde Servidores Aposentados '!$D:$D,$D:$D,'BD Qtde Servidores Aposentados '!K:K)</f>
        <v>1</v>
      </c>
      <c r="AQ77" s="7">
        <f>SUMIF('BD Qtde Servidores Aposentados '!$D:$D,$D:$D,'BD Qtde Servidores Aposentados '!L:L)</f>
        <v>0</v>
      </c>
      <c r="AR77" s="24">
        <f t="shared" si="12"/>
        <v>387</v>
      </c>
      <c r="AS77" s="26"/>
      <c r="AT77" s="26"/>
      <c r="AU77" s="27">
        <f t="shared" si="45"/>
        <v>713713.5888941451</v>
      </c>
      <c r="AV77" s="27">
        <f t="shared" si="45"/>
        <v>17762.102891030761</v>
      </c>
      <c r="AW77" s="27">
        <f t="shared" si="45"/>
        <v>0</v>
      </c>
      <c r="AX77" s="27">
        <f t="shared" si="45"/>
        <v>77507.358069952403</v>
      </c>
      <c r="AY77" s="27">
        <f t="shared" si="45"/>
        <v>1271605.0933351568</v>
      </c>
      <c r="AZ77" s="27">
        <f t="shared" si="45"/>
        <v>1868250.2768111445</v>
      </c>
      <c r="BA77" s="27">
        <f t="shared" si="45"/>
        <v>775590.29641999048</v>
      </c>
      <c r="BB77" s="27">
        <f t="shared" si="45"/>
        <v>276927.33143743413</v>
      </c>
      <c r="BC77" s="28">
        <f t="shared" si="14"/>
        <v>5001356.0478588538</v>
      </c>
      <c r="BF77" s="26"/>
      <c r="BG77" s="27">
        <f t="shared" si="46"/>
        <v>1127086.1652672247</v>
      </c>
      <c r="BH77" s="27">
        <f t="shared" si="46"/>
        <v>3552.4205782061522</v>
      </c>
      <c r="BI77" s="27">
        <f t="shared" si="46"/>
        <v>11141.682722555659</v>
      </c>
      <c r="BJ77" s="27">
        <f t="shared" si="46"/>
        <v>0</v>
      </c>
      <c r="BK77" s="27">
        <f t="shared" si="46"/>
        <v>100921.03915358387</v>
      </c>
      <c r="BL77" s="27">
        <f t="shared" si="46"/>
        <v>33586.521830312711</v>
      </c>
      <c r="BM77" s="27">
        <f t="shared" si="46"/>
        <v>4908.7993444303193</v>
      </c>
      <c r="BN77" s="27">
        <f t="shared" si="46"/>
        <v>0</v>
      </c>
      <c r="BO77" s="28">
        <f t="shared" si="16"/>
        <v>1281196.6288963133</v>
      </c>
      <c r="BS77" s="12">
        <f t="shared" si="17"/>
        <v>757239.07437403349</v>
      </c>
      <c r="BT77" s="12">
        <f t="shared" si="47"/>
        <v>18845.316330575493</v>
      </c>
      <c r="BU77" s="12">
        <f t="shared" si="47"/>
        <v>0</v>
      </c>
      <c r="BV77" s="12">
        <f t="shared" si="47"/>
        <v>82234.107624329423</v>
      </c>
      <c r="BW77" s="12">
        <f t="shared" si="47"/>
        <v>1349153.3282116547</v>
      </c>
      <c r="BX77" s="12">
        <f t="shared" si="47"/>
        <v>1982184.6358614406</v>
      </c>
      <c r="BY77" s="12">
        <f t="shared" si="47"/>
        <v>822889.30362745654</v>
      </c>
      <c r="BZ77" s="12">
        <f t="shared" si="47"/>
        <v>293815.61369942705</v>
      </c>
      <c r="CA77" s="29">
        <f t="shared" si="19"/>
        <v>5306361.379728917</v>
      </c>
      <c r="CB77" s="9"/>
      <c r="CC77" s="97">
        <f>(Y77*'Quadro Resumo'!$L$6)*($O$109*25%)</f>
        <v>0</v>
      </c>
      <c r="CD77" s="12">
        <f>(Z77*'Quadro Resumo'!$L$6)*($O$109*15%)</f>
        <v>0</v>
      </c>
      <c r="CE77" s="12">
        <f>(AA77*'Quadro Resumo'!$L$6)*($O$109*10%)</f>
        <v>0</v>
      </c>
      <c r="CF77" s="12">
        <f>(AB77*'Quadro Resumo'!$L$6)*($O$109*5%)</f>
        <v>0</v>
      </c>
      <c r="CG77" s="12">
        <f>(AC77*'Quadro Resumo'!$L$6)*($O$109*5%)</f>
        <v>0</v>
      </c>
      <c r="CH77" s="12">
        <f>(AD77*'Quadro Resumo'!$L$6)*(O77*22%)</f>
        <v>0</v>
      </c>
      <c r="CI77" s="12">
        <f>(AE77*'Quadro Resumo'!$L$6)*(O77*23%)</f>
        <v>0</v>
      </c>
      <c r="CJ77" s="12">
        <v>0</v>
      </c>
      <c r="CK77" s="29">
        <f t="shared" si="20"/>
        <v>0</v>
      </c>
      <c r="CL77" s="9"/>
      <c r="CM77" s="9"/>
      <c r="CN77" s="12">
        <f t="shared" si="21"/>
        <v>1195820.9817037904</v>
      </c>
      <c r="CO77" s="12">
        <f t="shared" si="48"/>
        <v>3769.0632661150989</v>
      </c>
      <c r="CP77" s="12">
        <f t="shared" si="48"/>
        <v>11821.152970997355</v>
      </c>
      <c r="CQ77" s="12">
        <f t="shared" si="48"/>
        <v>0</v>
      </c>
      <c r="CR77" s="12">
        <f t="shared" si="48"/>
        <v>107075.66096917895</v>
      </c>
      <c r="CS77" s="12">
        <f t="shared" si="48"/>
        <v>35634.779970542753</v>
      </c>
      <c r="CT77" s="12">
        <f t="shared" si="48"/>
        <v>5208.160149540864</v>
      </c>
      <c r="CU77" s="12">
        <f t="shared" si="48"/>
        <v>0</v>
      </c>
      <c r="CV77" s="29">
        <f t="shared" si="23"/>
        <v>1359329.7990301652</v>
      </c>
      <c r="CW77" s="9"/>
      <c r="CX77" s="9"/>
      <c r="CY77" s="9"/>
      <c r="CZ77" s="9"/>
      <c r="DA77" s="9"/>
      <c r="DB77" s="30"/>
      <c r="DC77" s="30"/>
    </row>
    <row r="78" spans="2:107" ht="15.75" customHeight="1" x14ac:dyDescent="0.3">
      <c r="B78" s="464"/>
      <c r="C78" s="7" t="s">
        <v>15</v>
      </c>
      <c r="D78" s="7" t="str">
        <f t="shared" si="50"/>
        <v>DP7</v>
      </c>
      <c r="E78" s="7">
        <v>7</v>
      </c>
      <c r="F78" s="8">
        <f t="shared" si="51"/>
        <v>3355.422709778356</v>
      </c>
      <c r="G78" s="12">
        <f t="shared" si="2"/>
        <v>3690.9649807561918</v>
      </c>
      <c r="H78" s="12">
        <f t="shared" si="3"/>
        <v>3858.7361162451089</v>
      </c>
      <c r="I78" s="12">
        <f t="shared" si="4"/>
        <v>4026.5072517340268</v>
      </c>
      <c r="J78" s="12">
        <f t="shared" si="5"/>
        <v>4194.2783872229447</v>
      </c>
      <c r="K78" s="12">
        <f t="shared" si="6"/>
        <v>4362.0495227118627</v>
      </c>
      <c r="L78" s="12">
        <f t="shared" si="7"/>
        <v>5100.2425188631014</v>
      </c>
      <c r="M78" s="12">
        <f t="shared" si="8"/>
        <v>5871.9897421121232</v>
      </c>
      <c r="O78" s="8">
        <f t="shared" si="53"/>
        <v>3560.051575903261</v>
      </c>
      <c r="P78" s="23">
        <f t="shared" si="52"/>
        <v>6.0984526786618254E-2</v>
      </c>
      <c r="Q78" s="12">
        <f t="shared" si="49"/>
        <v>3916.0567334935872</v>
      </c>
      <c r="R78" s="12">
        <f t="shared" si="49"/>
        <v>4094.0593122887499</v>
      </c>
      <c r="S78" s="12">
        <f t="shared" si="49"/>
        <v>4272.061891083913</v>
      </c>
      <c r="T78" s="12">
        <f t="shared" si="49"/>
        <v>4450.0644698790766</v>
      </c>
      <c r="U78" s="12">
        <f t="shared" si="49"/>
        <v>4628.0670486742392</v>
      </c>
      <c r="V78" s="12">
        <f t="shared" si="49"/>
        <v>5411.2783953729568</v>
      </c>
      <c r="W78" s="12">
        <f t="shared" si="49"/>
        <v>6230.0902578307068</v>
      </c>
      <c r="Y78" s="7">
        <f>SUMIF('BD Qtde Servidores Ativos'!$D:$D,$D:$D,'BD Qtde Servidores Ativos'!E:E)</f>
        <v>319</v>
      </c>
      <c r="Z78" s="7">
        <f>SUMIF('BD Qtde Servidores Ativos'!$D:$D,$D:$D,'BD Qtde Servidores Ativos'!F:F)</f>
        <v>4</v>
      </c>
      <c r="AA78" s="7">
        <f>SUMIF('BD Qtde Servidores Ativos'!$D:$D,$D:$D,'BD Qtde Servidores Ativos'!G:G)</f>
        <v>0</v>
      </c>
      <c r="AB78" s="7">
        <f>SUMIF('BD Qtde Servidores Ativos'!$D:$D,$D:$D,'BD Qtde Servidores Ativos'!H:H)</f>
        <v>49</v>
      </c>
      <c r="AC78" s="7">
        <f>SUMIF('BD Qtde Servidores Ativos'!$D:$D,$D:$D,'BD Qtde Servidores Ativos'!I:I)</f>
        <v>606</v>
      </c>
      <c r="AD78" s="7">
        <f>SUMIF('BD Qtde Servidores Ativos'!$D:$D,$D:$D,'BD Qtde Servidores Ativos'!J:J)</f>
        <v>1683</v>
      </c>
      <c r="AE78" s="7">
        <f>SUMIF('BD Qtde Servidores Ativos'!$D:$D,$D:$D,'BD Qtde Servidores Ativos'!K:K)</f>
        <v>573</v>
      </c>
      <c r="AF78" s="7">
        <f>SUMIF('BD Qtde Servidores Ativos'!$D:$D,$D:$D,'BD Qtde Servidores Ativos'!L:L)</f>
        <v>155</v>
      </c>
      <c r="AG78" s="24">
        <f t="shared" si="11"/>
        <v>3389</v>
      </c>
      <c r="AH78" s="25"/>
      <c r="AI78" s="25"/>
      <c r="AJ78" s="7">
        <f>SUMIF('BD Qtde Servidores Aposentados '!$D:$D,$D:$D,'BD Qtde Servidores Aposentados '!E:E)</f>
        <v>465</v>
      </c>
      <c r="AK78" s="7">
        <f>SUMIF('BD Qtde Servidores Aposentados '!$D:$D,$D:$D,'BD Qtde Servidores Aposentados '!F:F)</f>
        <v>0</v>
      </c>
      <c r="AL78" s="7">
        <f>SUMIF('BD Qtde Servidores Aposentados '!$D:$D,$D:$D,'BD Qtde Servidores Aposentados '!G:G)</f>
        <v>7</v>
      </c>
      <c r="AM78" s="7">
        <f>SUMIF('BD Qtde Servidores Aposentados '!$D:$D,$D:$D,'BD Qtde Servidores Aposentados '!H:H)</f>
        <v>0</v>
      </c>
      <c r="AN78" s="7">
        <f>SUMIF('BD Qtde Servidores Aposentados '!$D:$D,$D:$D,'BD Qtde Servidores Aposentados '!I:I)</f>
        <v>26</v>
      </c>
      <c r="AO78" s="7">
        <f>SUMIF('BD Qtde Servidores Aposentados '!$D:$D,$D:$D,'BD Qtde Servidores Aposentados '!J:J)</f>
        <v>12</v>
      </c>
      <c r="AP78" s="7">
        <f>SUMIF('BD Qtde Servidores Aposentados '!$D:$D,$D:$D,'BD Qtde Servidores Aposentados '!K:K)</f>
        <v>1</v>
      </c>
      <c r="AQ78" s="7">
        <f>SUMIF('BD Qtde Servidores Aposentados '!$D:$D,$D:$D,'BD Qtde Servidores Aposentados '!L:L)</f>
        <v>0</v>
      </c>
      <c r="AR78" s="24">
        <f t="shared" si="12"/>
        <v>511</v>
      </c>
      <c r="AS78" s="26"/>
      <c r="AT78" s="26"/>
      <c r="AU78" s="27">
        <f t="shared" si="45"/>
        <v>1070379.8444192957</v>
      </c>
      <c r="AV78" s="27">
        <f t="shared" si="45"/>
        <v>14763.859923024767</v>
      </c>
      <c r="AW78" s="27">
        <f t="shared" si="45"/>
        <v>0</v>
      </c>
      <c r="AX78" s="27">
        <f t="shared" si="45"/>
        <v>197298.85533496732</v>
      </c>
      <c r="AY78" s="27">
        <f t="shared" si="45"/>
        <v>2541732.7026571045</v>
      </c>
      <c r="AZ78" s="27">
        <f t="shared" si="45"/>
        <v>7341329.346724065</v>
      </c>
      <c r="BA78" s="27">
        <f t="shared" si="45"/>
        <v>2922438.9633085569</v>
      </c>
      <c r="BB78" s="27">
        <f t="shared" si="45"/>
        <v>910158.41002737905</v>
      </c>
      <c r="BC78" s="28">
        <f t="shared" si="14"/>
        <v>14998101.982394395</v>
      </c>
      <c r="BF78" s="26"/>
      <c r="BG78" s="27">
        <f t="shared" si="46"/>
        <v>1560271.5600469355</v>
      </c>
      <c r="BH78" s="27">
        <f t="shared" si="46"/>
        <v>0</v>
      </c>
      <c r="BI78" s="27">
        <f t="shared" si="46"/>
        <v>27011.152813715762</v>
      </c>
      <c r="BJ78" s="27">
        <f t="shared" si="46"/>
        <v>0</v>
      </c>
      <c r="BK78" s="27">
        <f t="shared" si="46"/>
        <v>109051.23806779657</v>
      </c>
      <c r="BL78" s="27">
        <f t="shared" si="46"/>
        <v>52344.594272542352</v>
      </c>
      <c r="BM78" s="27">
        <f t="shared" si="46"/>
        <v>5100.2425188631014</v>
      </c>
      <c r="BN78" s="27">
        <f t="shared" si="46"/>
        <v>0</v>
      </c>
      <c r="BO78" s="28">
        <f t="shared" si="16"/>
        <v>1753778.7877198532</v>
      </c>
      <c r="BS78" s="12">
        <f t="shared" si="17"/>
        <v>1135656.4527131403</v>
      </c>
      <c r="BT78" s="12">
        <f t="shared" si="47"/>
        <v>15664.226933974349</v>
      </c>
      <c r="BU78" s="12">
        <f t="shared" si="47"/>
        <v>0</v>
      </c>
      <c r="BV78" s="12">
        <f t="shared" si="47"/>
        <v>209331.03266311175</v>
      </c>
      <c r="BW78" s="12">
        <f t="shared" si="47"/>
        <v>2696739.0687467204</v>
      </c>
      <c r="BX78" s="12">
        <f t="shared" si="47"/>
        <v>7789036.8429187443</v>
      </c>
      <c r="BY78" s="12">
        <f t="shared" si="47"/>
        <v>3100662.5205487041</v>
      </c>
      <c r="BZ78" s="12">
        <f t="shared" si="47"/>
        <v>965663.98996375955</v>
      </c>
      <c r="CA78" s="29">
        <f t="shared" si="19"/>
        <v>15912754.134488154</v>
      </c>
      <c r="CB78" s="9"/>
      <c r="CC78" s="97">
        <f>(Y78*'Quadro Resumo'!$L$6)*($O$109*25%)</f>
        <v>0</v>
      </c>
      <c r="CD78" s="12">
        <f>(Z78*'Quadro Resumo'!$L$6)*($O$109*15%)</f>
        <v>0</v>
      </c>
      <c r="CE78" s="12">
        <f>(AA78*'Quadro Resumo'!$L$6)*($O$109*10%)</f>
        <v>0</v>
      </c>
      <c r="CF78" s="12">
        <f>(AB78*'Quadro Resumo'!$L$6)*($O$109*5%)</f>
        <v>0</v>
      </c>
      <c r="CG78" s="12">
        <f>(AC78*'Quadro Resumo'!$L$6)*($O$109*5%)</f>
        <v>0</v>
      </c>
      <c r="CH78" s="12">
        <f>(AD78*'Quadro Resumo'!$L$6)*(O78*22%)</f>
        <v>0</v>
      </c>
      <c r="CI78" s="12">
        <f>(AE78*'Quadro Resumo'!$L$6)*(O78*23%)</f>
        <v>0</v>
      </c>
      <c r="CJ78" s="12">
        <v>0</v>
      </c>
      <c r="CK78" s="29">
        <f t="shared" si="20"/>
        <v>0</v>
      </c>
      <c r="CL78" s="9"/>
      <c r="CM78" s="9"/>
      <c r="CN78" s="12">
        <f t="shared" si="21"/>
        <v>1655423.9827950164</v>
      </c>
      <c r="CO78" s="12">
        <f t="shared" si="48"/>
        <v>0</v>
      </c>
      <c r="CP78" s="12">
        <f t="shared" si="48"/>
        <v>28658.415186021248</v>
      </c>
      <c r="CQ78" s="12">
        <f t="shared" si="48"/>
        <v>0</v>
      </c>
      <c r="CR78" s="12">
        <f t="shared" si="48"/>
        <v>115701.67621685599</v>
      </c>
      <c r="CS78" s="12">
        <f t="shared" si="48"/>
        <v>55536.804584090874</v>
      </c>
      <c r="CT78" s="12">
        <f t="shared" si="48"/>
        <v>5411.2783953729568</v>
      </c>
      <c r="CU78" s="12">
        <f t="shared" si="48"/>
        <v>0</v>
      </c>
      <c r="CV78" s="29">
        <f t="shared" si="23"/>
        <v>1860732.1571773572</v>
      </c>
      <c r="CW78" s="9"/>
      <c r="CX78" s="9"/>
      <c r="CY78" s="9"/>
      <c r="CZ78" s="9"/>
      <c r="DA78" s="9"/>
      <c r="DB78" s="30"/>
      <c r="DC78" s="30"/>
    </row>
    <row r="79" spans="2:107" ht="15.75" customHeight="1" x14ac:dyDescent="0.3">
      <c r="B79" s="464"/>
      <c r="C79" s="7" t="s">
        <v>15</v>
      </c>
      <c r="D79" s="7" t="str">
        <f t="shared" si="50"/>
        <v>DP8</v>
      </c>
      <c r="E79" s="7">
        <v>8</v>
      </c>
      <c r="F79" s="8">
        <f t="shared" si="51"/>
        <v>3486.2841954597116</v>
      </c>
      <c r="G79" s="12">
        <f t="shared" si="2"/>
        <v>3834.9126150056832</v>
      </c>
      <c r="H79" s="12">
        <f t="shared" si="3"/>
        <v>4009.2268247786678</v>
      </c>
      <c r="I79" s="12">
        <f t="shared" si="4"/>
        <v>4183.5410345516539</v>
      </c>
      <c r="J79" s="12">
        <f t="shared" si="5"/>
        <v>4357.855244324639</v>
      </c>
      <c r="K79" s="12">
        <f t="shared" si="6"/>
        <v>4532.169454097625</v>
      </c>
      <c r="L79" s="12">
        <f t="shared" si="7"/>
        <v>5299.1519770987616</v>
      </c>
      <c r="M79" s="12">
        <f t="shared" si="8"/>
        <v>6100.9973420544957</v>
      </c>
      <c r="O79" s="8">
        <f t="shared" si="53"/>
        <v>3698.8935873634878</v>
      </c>
      <c r="P79" s="23">
        <f t="shared" si="52"/>
        <v>6.0984526786618032E-2</v>
      </c>
      <c r="Q79" s="12">
        <f t="shared" si="49"/>
        <v>4068.7829460998369</v>
      </c>
      <c r="R79" s="12">
        <f t="shared" si="49"/>
        <v>4253.727625468011</v>
      </c>
      <c r="S79" s="12">
        <f t="shared" si="49"/>
        <v>4438.6723048361855</v>
      </c>
      <c r="T79" s="12">
        <f t="shared" si="49"/>
        <v>4623.6169842043601</v>
      </c>
      <c r="U79" s="12">
        <f t="shared" si="49"/>
        <v>4808.5616635725346</v>
      </c>
      <c r="V79" s="12">
        <f t="shared" si="49"/>
        <v>5622.3182527925019</v>
      </c>
      <c r="W79" s="12">
        <f t="shared" si="49"/>
        <v>6473.0637778861037</v>
      </c>
      <c r="Y79" s="7">
        <f>SUMIF('BD Qtde Servidores Ativos'!$D:$D,$D:$D,'BD Qtde Servidores Ativos'!E:E)</f>
        <v>370</v>
      </c>
      <c r="Z79" s="7">
        <f>SUMIF('BD Qtde Servidores Ativos'!$D:$D,$D:$D,'BD Qtde Servidores Ativos'!F:F)</f>
        <v>14</v>
      </c>
      <c r="AA79" s="7">
        <f>SUMIF('BD Qtde Servidores Ativos'!$D:$D,$D:$D,'BD Qtde Servidores Ativos'!G:G)</f>
        <v>0</v>
      </c>
      <c r="AB79" s="7">
        <f>SUMIF('BD Qtde Servidores Ativos'!$D:$D,$D:$D,'BD Qtde Servidores Ativos'!H:H)</f>
        <v>37</v>
      </c>
      <c r="AC79" s="7">
        <f>SUMIF('BD Qtde Servidores Ativos'!$D:$D,$D:$D,'BD Qtde Servidores Ativos'!I:I)</f>
        <v>823</v>
      </c>
      <c r="AD79" s="7">
        <f>SUMIF('BD Qtde Servidores Ativos'!$D:$D,$D:$D,'BD Qtde Servidores Ativos'!J:J)</f>
        <v>2488</v>
      </c>
      <c r="AE79" s="7">
        <f>SUMIF('BD Qtde Servidores Ativos'!$D:$D,$D:$D,'BD Qtde Servidores Ativos'!K:K)</f>
        <v>964</v>
      </c>
      <c r="AF79" s="7">
        <f>SUMIF('BD Qtde Servidores Ativos'!$D:$D,$D:$D,'BD Qtde Servidores Ativos'!L:L)</f>
        <v>247</v>
      </c>
      <c r="AG79" s="24">
        <f t="shared" si="11"/>
        <v>4943</v>
      </c>
      <c r="AH79" s="25"/>
      <c r="AI79" s="25"/>
      <c r="AJ79" s="7">
        <f>SUMIF('BD Qtde Servidores Aposentados '!$D:$D,$D:$D,'BD Qtde Servidores Aposentados '!E:E)</f>
        <v>589</v>
      </c>
      <c r="AK79" s="7">
        <f>SUMIF('BD Qtde Servidores Aposentados '!$D:$D,$D:$D,'BD Qtde Servidores Aposentados '!F:F)</f>
        <v>2</v>
      </c>
      <c r="AL79" s="7">
        <f>SUMIF('BD Qtde Servidores Aposentados '!$D:$D,$D:$D,'BD Qtde Servidores Aposentados '!G:G)</f>
        <v>10</v>
      </c>
      <c r="AM79" s="7">
        <f>SUMIF('BD Qtde Servidores Aposentados '!$D:$D,$D:$D,'BD Qtde Servidores Aposentados '!H:H)</f>
        <v>1</v>
      </c>
      <c r="AN79" s="7">
        <f>SUMIF('BD Qtde Servidores Aposentados '!$D:$D,$D:$D,'BD Qtde Servidores Aposentados '!I:I)</f>
        <v>52</v>
      </c>
      <c r="AO79" s="7">
        <f>SUMIF('BD Qtde Servidores Aposentados '!$D:$D,$D:$D,'BD Qtde Servidores Aposentados '!J:J)</f>
        <v>6</v>
      </c>
      <c r="AP79" s="7">
        <f>SUMIF('BD Qtde Servidores Aposentados '!$D:$D,$D:$D,'BD Qtde Servidores Aposentados '!K:K)</f>
        <v>2</v>
      </c>
      <c r="AQ79" s="7">
        <f>SUMIF('BD Qtde Servidores Aposentados '!$D:$D,$D:$D,'BD Qtde Servidores Aposentados '!L:L)</f>
        <v>1</v>
      </c>
      <c r="AR79" s="24">
        <f t="shared" si="12"/>
        <v>663</v>
      </c>
      <c r="AS79" s="26"/>
      <c r="AT79" s="26"/>
      <c r="AU79" s="27">
        <f t="shared" ref="AU79:BB94" si="54">Y79*F79</f>
        <v>1289925.1523200932</v>
      </c>
      <c r="AV79" s="27">
        <f t="shared" si="54"/>
        <v>53688.776610079563</v>
      </c>
      <c r="AW79" s="27">
        <f t="shared" si="54"/>
        <v>0</v>
      </c>
      <c r="AX79" s="27">
        <f t="shared" si="54"/>
        <v>154791.01827841118</v>
      </c>
      <c r="AY79" s="27">
        <f t="shared" si="54"/>
        <v>3586514.8660791777</v>
      </c>
      <c r="AZ79" s="27">
        <f t="shared" si="54"/>
        <v>11276037.601794891</v>
      </c>
      <c r="BA79" s="27">
        <f t="shared" si="54"/>
        <v>5108382.505923206</v>
      </c>
      <c r="BB79" s="27">
        <f t="shared" si="54"/>
        <v>1506946.3434874604</v>
      </c>
      <c r="BC79" s="28">
        <f t="shared" si="14"/>
        <v>22976286.26449332</v>
      </c>
      <c r="BF79" s="26"/>
      <c r="BG79" s="27">
        <f t="shared" ref="BG79:BN94" si="55">F79*AJ79</f>
        <v>2053421.3911257701</v>
      </c>
      <c r="BH79" s="27">
        <f t="shared" si="55"/>
        <v>7669.8252300113663</v>
      </c>
      <c r="BI79" s="27">
        <f t="shared" si="55"/>
        <v>40092.268247786677</v>
      </c>
      <c r="BJ79" s="27">
        <f t="shared" si="55"/>
        <v>4183.5410345516539</v>
      </c>
      <c r="BK79" s="27">
        <f t="shared" si="55"/>
        <v>226608.47270488122</v>
      </c>
      <c r="BL79" s="27">
        <f t="shared" si="55"/>
        <v>27193.016724585752</v>
      </c>
      <c r="BM79" s="27">
        <f t="shared" si="55"/>
        <v>10598.303954197523</v>
      </c>
      <c r="BN79" s="27">
        <f t="shared" si="55"/>
        <v>6100.9973420544957</v>
      </c>
      <c r="BO79" s="28">
        <f t="shared" si="16"/>
        <v>2375867.8163638385</v>
      </c>
      <c r="BS79" s="12">
        <f t="shared" si="17"/>
        <v>1368590.6273244906</v>
      </c>
      <c r="BT79" s="12">
        <f t="shared" ref="BT79:BZ94" si="56">Z79*Q79</f>
        <v>56962.961245397717</v>
      </c>
      <c r="BU79" s="12">
        <f t="shared" si="56"/>
        <v>0</v>
      </c>
      <c r="BV79" s="12">
        <f t="shared" si="56"/>
        <v>164230.87527893885</v>
      </c>
      <c r="BW79" s="12">
        <f t="shared" si="56"/>
        <v>3805236.7780001885</v>
      </c>
      <c r="BX79" s="12">
        <f t="shared" si="56"/>
        <v>11963701.418968465</v>
      </c>
      <c r="BY79" s="12">
        <f t="shared" si="56"/>
        <v>5419914.7956919717</v>
      </c>
      <c r="BZ79" s="12">
        <f t="shared" si="56"/>
        <v>1598846.7531378677</v>
      </c>
      <c r="CA79" s="29">
        <f t="shared" si="19"/>
        <v>24377484.20964732</v>
      </c>
      <c r="CB79" s="9"/>
      <c r="CC79" s="97">
        <f>(Y79*'Quadro Resumo'!$L$6)*($O$109*25%)</f>
        <v>0</v>
      </c>
      <c r="CD79" s="12">
        <f>(Z79*'Quadro Resumo'!$L$6)*($O$109*15%)</f>
        <v>0</v>
      </c>
      <c r="CE79" s="12">
        <f>(AA79*'Quadro Resumo'!$L$6)*($O$109*10%)</f>
        <v>0</v>
      </c>
      <c r="CF79" s="12">
        <f>(AB79*'Quadro Resumo'!$L$6)*($O$109*5%)</f>
        <v>0</v>
      </c>
      <c r="CG79" s="12">
        <f>(AC79*'Quadro Resumo'!$L$6)*($O$109*5%)</f>
        <v>0</v>
      </c>
      <c r="CH79" s="12">
        <f>(AD79*'Quadro Resumo'!$L$6)*(O79*22%)</f>
        <v>0</v>
      </c>
      <c r="CI79" s="12">
        <f>(AE79*'Quadro Resumo'!$L$6)*(O79*23%)</f>
        <v>0</v>
      </c>
      <c r="CJ79" s="12">
        <v>0</v>
      </c>
      <c r="CK79" s="29">
        <f t="shared" si="20"/>
        <v>0</v>
      </c>
      <c r="CL79" s="9"/>
      <c r="CM79" s="9"/>
      <c r="CN79" s="12">
        <f t="shared" si="21"/>
        <v>2178648.3229570943</v>
      </c>
      <c r="CO79" s="12">
        <f t="shared" ref="CO79:CU94" si="57">AK79*Q79</f>
        <v>8137.5658921996737</v>
      </c>
      <c r="CP79" s="12">
        <f t="shared" si="57"/>
        <v>42537.27625468011</v>
      </c>
      <c r="CQ79" s="12">
        <f t="shared" si="57"/>
        <v>4438.6723048361855</v>
      </c>
      <c r="CR79" s="12">
        <f t="shared" si="57"/>
        <v>240428.08317862672</v>
      </c>
      <c r="CS79" s="12">
        <f t="shared" si="57"/>
        <v>28851.369981435208</v>
      </c>
      <c r="CT79" s="12">
        <f t="shared" si="57"/>
        <v>11244.636505585004</v>
      </c>
      <c r="CU79" s="12">
        <f t="shared" si="57"/>
        <v>6473.0637778861037</v>
      </c>
      <c r="CV79" s="29">
        <f t="shared" si="23"/>
        <v>2520758.9908523434</v>
      </c>
      <c r="CW79" s="9"/>
      <c r="CX79" s="9"/>
      <c r="CY79" s="9"/>
      <c r="CZ79" s="9"/>
      <c r="DA79" s="9"/>
      <c r="DB79" s="30"/>
      <c r="DC79" s="30"/>
    </row>
    <row r="80" spans="2:107" ht="15.75" customHeight="1" x14ac:dyDescent="0.3">
      <c r="B80" s="464"/>
      <c r="C80" s="7" t="s">
        <v>15</v>
      </c>
      <c r="D80" s="7" t="str">
        <f t="shared" si="50"/>
        <v>DP9</v>
      </c>
      <c r="E80" s="7">
        <v>9</v>
      </c>
      <c r="F80" s="8">
        <f t="shared" si="51"/>
        <v>3622.24927908264</v>
      </c>
      <c r="G80" s="12">
        <f t="shared" si="2"/>
        <v>3984.4742069909043</v>
      </c>
      <c r="H80" s="12">
        <f t="shared" si="3"/>
        <v>4165.5866709450356</v>
      </c>
      <c r="I80" s="12">
        <f t="shared" si="4"/>
        <v>4346.6991348991678</v>
      </c>
      <c r="J80" s="12">
        <f t="shared" si="5"/>
        <v>4527.8115988533</v>
      </c>
      <c r="K80" s="12">
        <f t="shared" si="6"/>
        <v>4708.9240628074322</v>
      </c>
      <c r="L80" s="12">
        <f t="shared" si="7"/>
        <v>5505.8189042056129</v>
      </c>
      <c r="M80" s="12">
        <f t="shared" si="8"/>
        <v>6338.93623839462</v>
      </c>
      <c r="O80" s="8">
        <f t="shared" si="53"/>
        <v>3843.1504372706636</v>
      </c>
      <c r="P80" s="23">
        <f t="shared" si="52"/>
        <v>6.0984526786618254E-2</v>
      </c>
      <c r="Q80" s="12">
        <f t="shared" ref="Q80:W95" si="58">$O80*Q$12</f>
        <v>4227.4654809977301</v>
      </c>
      <c r="R80" s="12">
        <f t="shared" si="58"/>
        <v>4419.6230028612626</v>
      </c>
      <c r="S80" s="12">
        <f t="shared" si="58"/>
        <v>4611.7805247247961</v>
      </c>
      <c r="T80" s="12">
        <f t="shared" si="58"/>
        <v>4803.9380465883296</v>
      </c>
      <c r="U80" s="12">
        <f t="shared" si="58"/>
        <v>4996.0955684518631</v>
      </c>
      <c r="V80" s="12">
        <f t="shared" si="58"/>
        <v>5841.5886646514091</v>
      </c>
      <c r="W80" s="12">
        <f t="shared" si="58"/>
        <v>6725.5132652236616</v>
      </c>
      <c r="Y80" s="7">
        <f>SUMIF('BD Qtde Servidores Ativos'!$D:$D,$D:$D,'BD Qtde Servidores Ativos'!E:E)</f>
        <v>394</v>
      </c>
      <c r="Z80" s="7">
        <f>SUMIF('BD Qtde Servidores Ativos'!$D:$D,$D:$D,'BD Qtde Servidores Ativos'!F:F)</f>
        <v>5</v>
      </c>
      <c r="AA80" s="7">
        <f>SUMIF('BD Qtde Servidores Ativos'!$D:$D,$D:$D,'BD Qtde Servidores Ativos'!G:G)</f>
        <v>0</v>
      </c>
      <c r="AB80" s="7">
        <f>SUMIF('BD Qtde Servidores Ativos'!$D:$D,$D:$D,'BD Qtde Servidores Ativos'!H:H)</f>
        <v>55</v>
      </c>
      <c r="AC80" s="7">
        <f>SUMIF('BD Qtde Servidores Ativos'!$D:$D,$D:$D,'BD Qtde Servidores Ativos'!I:I)</f>
        <v>930</v>
      </c>
      <c r="AD80" s="7">
        <f>SUMIF('BD Qtde Servidores Ativos'!$D:$D,$D:$D,'BD Qtde Servidores Ativos'!J:J)</f>
        <v>2938</v>
      </c>
      <c r="AE80" s="7">
        <f>SUMIF('BD Qtde Servidores Ativos'!$D:$D,$D:$D,'BD Qtde Servidores Ativos'!K:K)</f>
        <v>1178</v>
      </c>
      <c r="AF80" s="7">
        <f>SUMIF('BD Qtde Servidores Ativos'!$D:$D,$D:$D,'BD Qtde Servidores Ativos'!L:L)</f>
        <v>207</v>
      </c>
      <c r="AG80" s="24">
        <f t="shared" si="11"/>
        <v>5707</v>
      </c>
      <c r="AH80" s="25"/>
      <c r="AI80" s="25"/>
      <c r="AJ80" s="7">
        <f>SUMIF('BD Qtde Servidores Aposentados '!$D:$D,$D:$D,'BD Qtde Servidores Aposentados '!E:E)</f>
        <v>757</v>
      </c>
      <c r="AK80" s="7">
        <f>SUMIF('BD Qtde Servidores Aposentados '!$D:$D,$D:$D,'BD Qtde Servidores Aposentados '!F:F)</f>
        <v>4</v>
      </c>
      <c r="AL80" s="7">
        <f>SUMIF('BD Qtde Servidores Aposentados '!$D:$D,$D:$D,'BD Qtde Servidores Aposentados '!G:G)</f>
        <v>16</v>
      </c>
      <c r="AM80" s="7">
        <f>SUMIF('BD Qtde Servidores Aposentados '!$D:$D,$D:$D,'BD Qtde Servidores Aposentados '!H:H)</f>
        <v>0</v>
      </c>
      <c r="AN80" s="7">
        <f>SUMIF('BD Qtde Servidores Aposentados '!$D:$D,$D:$D,'BD Qtde Servidores Aposentados '!I:I)</f>
        <v>68</v>
      </c>
      <c r="AO80" s="7">
        <f>SUMIF('BD Qtde Servidores Aposentados '!$D:$D,$D:$D,'BD Qtde Servidores Aposentados '!J:J)</f>
        <v>17</v>
      </c>
      <c r="AP80" s="7">
        <f>SUMIF('BD Qtde Servidores Aposentados '!$D:$D,$D:$D,'BD Qtde Servidores Aposentados '!K:K)</f>
        <v>0</v>
      </c>
      <c r="AQ80" s="7">
        <f>SUMIF('BD Qtde Servidores Aposentados '!$D:$D,$D:$D,'BD Qtde Servidores Aposentados '!L:L)</f>
        <v>0</v>
      </c>
      <c r="AR80" s="24">
        <f t="shared" si="12"/>
        <v>862</v>
      </c>
      <c r="AS80" s="26"/>
      <c r="AT80" s="26"/>
      <c r="AU80" s="27">
        <f t="shared" si="54"/>
        <v>1427166.2159585601</v>
      </c>
      <c r="AV80" s="27">
        <f t="shared" si="54"/>
        <v>19922.371034954522</v>
      </c>
      <c r="AW80" s="27">
        <f t="shared" si="54"/>
        <v>0</v>
      </c>
      <c r="AX80" s="27">
        <f t="shared" si="54"/>
        <v>239068.45241945423</v>
      </c>
      <c r="AY80" s="27">
        <f t="shared" si="54"/>
        <v>4210864.7869335692</v>
      </c>
      <c r="AZ80" s="27">
        <f t="shared" si="54"/>
        <v>13834818.896528237</v>
      </c>
      <c r="BA80" s="27">
        <f t="shared" si="54"/>
        <v>6485854.6691542119</v>
      </c>
      <c r="BB80" s="27">
        <f t="shared" si="54"/>
        <v>1312159.8013476864</v>
      </c>
      <c r="BC80" s="28">
        <f t="shared" si="14"/>
        <v>27529855.193376675</v>
      </c>
      <c r="BF80" s="26"/>
      <c r="BG80" s="27">
        <f t="shared" si="55"/>
        <v>2742042.7042655586</v>
      </c>
      <c r="BH80" s="27">
        <f t="shared" si="55"/>
        <v>15937.896827963617</v>
      </c>
      <c r="BI80" s="27">
        <f t="shared" si="55"/>
        <v>66649.38673512057</v>
      </c>
      <c r="BJ80" s="27">
        <f t="shared" si="55"/>
        <v>0</v>
      </c>
      <c r="BK80" s="27">
        <f t="shared" si="55"/>
        <v>307891.18872202438</v>
      </c>
      <c r="BL80" s="27">
        <f t="shared" si="55"/>
        <v>80051.709067726348</v>
      </c>
      <c r="BM80" s="27">
        <f t="shared" si="55"/>
        <v>0</v>
      </c>
      <c r="BN80" s="27">
        <f t="shared" si="55"/>
        <v>0</v>
      </c>
      <c r="BO80" s="28">
        <f t="shared" si="16"/>
        <v>3212572.8856183938</v>
      </c>
      <c r="BS80" s="12">
        <f t="shared" si="17"/>
        <v>1514201.2722846414</v>
      </c>
      <c r="BT80" s="12">
        <f t="shared" si="56"/>
        <v>21137.32740498865</v>
      </c>
      <c r="BU80" s="12">
        <f t="shared" si="56"/>
        <v>0</v>
      </c>
      <c r="BV80" s="12">
        <f t="shared" si="56"/>
        <v>253647.92885986378</v>
      </c>
      <c r="BW80" s="12">
        <f t="shared" si="56"/>
        <v>4467662.383327147</v>
      </c>
      <c r="BX80" s="12">
        <f t="shared" si="56"/>
        <v>14678528.780111574</v>
      </c>
      <c r="BY80" s="12">
        <f t="shared" si="56"/>
        <v>6881391.4469593596</v>
      </c>
      <c r="BZ80" s="12">
        <f t="shared" si="56"/>
        <v>1392181.245901298</v>
      </c>
      <c r="CA80" s="29">
        <f t="shared" si="19"/>
        <v>29208750.384848874</v>
      </c>
      <c r="CB80" s="9"/>
      <c r="CC80" s="97">
        <f>(Y80*'Quadro Resumo'!$L$6)*($O$109*25%)</f>
        <v>0</v>
      </c>
      <c r="CD80" s="12">
        <f>(Z80*'Quadro Resumo'!$L$6)*($O$109*15%)</f>
        <v>0</v>
      </c>
      <c r="CE80" s="12">
        <f>(AA80*'Quadro Resumo'!$L$6)*($O$109*10%)</f>
        <v>0</v>
      </c>
      <c r="CF80" s="12">
        <f>(AB80*'Quadro Resumo'!$L$6)*($O$109*5%)</f>
        <v>0</v>
      </c>
      <c r="CG80" s="12">
        <f>(AC80*'Quadro Resumo'!$L$6)*($O$109*5%)</f>
        <v>0</v>
      </c>
      <c r="CH80" s="12">
        <f>(AD80*'Quadro Resumo'!$L$6)*(O80*22%)</f>
        <v>0</v>
      </c>
      <c r="CI80" s="12">
        <f>(AE80*'Quadro Resumo'!$L$6)*(O80*23%)</f>
        <v>0</v>
      </c>
      <c r="CJ80" s="12">
        <v>0</v>
      </c>
      <c r="CK80" s="29">
        <f t="shared" si="20"/>
        <v>0</v>
      </c>
      <c r="CL80" s="9"/>
      <c r="CM80" s="9"/>
      <c r="CN80" s="12">
        <f t="shared" si="21"/>
        <v>2909264.8810138921</v>
      </c>
      <c r="CO80" s="12">
        <f t="shared" si="57"/>
        <v>16909.86192399092</v>
      </c>
      <c r="CP80" s="12">
        <f t="shared" si="57"/>
        <v>70713.968045780202</v>
      </c>
      <c r="CQ80" s="12">
        <f t="shared" si="57"/>
        <v>0</v>
      </c>
      <c r="CR80" s="12">
        <f t="shared" si="57"/>
        <v>326667.78716800641</v>
      </c>
      <c r="CS80" s="12">
        <f t="shared" si="57"/>
        <v>84933.624663681665</v>
      </c>
      <c r="CT80" s="12">
        <f t="shared" si="57"/>
        <v>0</v>
      </c>
      <c r="CU80" s="12">
        <f t="shared" si="57"/>
        <v>0</v>
      </c>
      <c r="CV80" s="29">
        <f t="shared" si="23"/>
        <v>3408490.122815351</v>
      </c>
      <c r="CW80" s="9"/>
      <c r="CX80" s="9"/>
      <c r="CY80" s="9"/>
      <c r="CZ80" s="9"/>
      <c r="DA80" s="9"/>
      <c r="DB80" s="30"/>
      <c r="DC80" s="30"/>
    </row>
    <row r="81" spans="2:107" ht="15.75" customHeight="1" x14ac:dyDescent="0.3">
      <c r="B81" s="464"/>
      <c r="C81" s="7" t="s">
        <v>15</v>
      </c>
      <c r="D81" s="7" t="str">
        <f t="shared" si="50"/>
        <v>DP10</v>
      </c>
      <c r="E81" s="7">
        <v>10</v>
      </c>
      <c r="F81" s="8">
        <f t="shared" si="51"/>
        <v>3763.5170009668627</v>
      </c>
      <c r="G81" s="12">
        <f t="shared" si="2"/>
        <v>4139.8687010635495</v>
      </c>
      <c r="H81" s="12">
        <f t="shared" si="3"/>
        <v>4328.0445511118915</v>
      </c>
      <c r="I81" s="12">
        <f t="shared" si="4"/>
        <v>4516.2204011602353</v>
      </c>
      <c r="J81" s="12">
        <f t="shared" si="5"/>
        <v>4704.3962512085782</v>
      </c>
      <c r="K81" s="12">
        <f t="shared" si="6"/>
        <v>4892.572101256922</v>
      </c>
      <c r="L81" s="12">
        <f t="shared" si="7"/>
        <v>5720.5458414696313</v>
      </c>
      <c r="M81" s="12">
        <f t="shared" si="8"/>
        <v>6586.15475169201</v>
      </c>
      <c r="O81" s="8">
        <f t="shared" si="53"/>
        <v>3993.033304324219</v>
      </c>
      <c r="P81" s="23">
        <f t="shared" si="52"/>
        <v>6.0984526786618032E-2</v>
      </c>
      <c r="Q81" s="12">
        <f t="shared" si="58"/>
        <v>4392.3366347566416</v>
      </c>
      <c r="R81" s="12">
        <f t="shared" si="58"/>
        <v>4591.9882999728516</v>
      </c>
      <c r="S81" s="12">
        <f t="shared" si="58"/>
        <v>4791.6399651890624</v>
      </c>
      <c r="T81" s="12">
        <f t="shared" si="58"/>
        <v>4991.2916304052742</v>
      </c>
      <c r="U81" s="12">
        <f t="shared" si="58"/>
        <v>5190.943295621485</v>
      </c>
      <c r="V81" s="12">
        <f t="shared" si="58"/>
        <v>6069.4106225728128</v>
      </c>
      <c r="W81" s="12">
        <f t="shared" si="58"/>
        <v>6987.8082825673828</v>
      </c>
      <c r="Y81" s="7">
        <f>SUMIF('BD Qtde Servidores Ativos'!$D:$D,$D:$D,'BD Qtde Servidores Ativos'!E:E)</f>
        <v>375</v>
      </c>
      <c r="Z81" s="7">
        <f>SUMIF('BD Qtde Servidores Ativos'!$D:$D,$D:$D,'BD Qtde Servidores Ativos'!F:F)</f>
        <v>6</v>
      </c>
      <c r="AA81" s="7">
        <f>SUMIF('BD Qtde Servidores Ativos'!$D:$D,$D:$D,'BD Qtde Servidores Ativos'!G:G)</f>
        <v>0</v>
      </c>
      <c r="AB81" s="7">
        <f>SUMIF('BD Qtde Servidores Ativos'!$D:$D,$D:$D,'BD Qtde Servidores Ativos'!H:H)</f>
        <v>54</v>
      </c>
      <c r="AC81" s="7">
        <f>SUMIF('BD Qtde Servidores Ativos'!$D:$D,$D:$D,'BD Qtde Servidores Ativos'!I:I)</f>
        <v>1166</v>
      </c>
      <c r="AD81" s="7">
        <f>SUMIF('BD Qtde Servidores Ativos'!$D:$D,$D:$D,'BD Qtde Servidores Ativos'!J:J)</f>
        <v>3966</v>
      </c>
      <c r="AE81" s="7">
        <f>SUMIF('BD Qtde Servidores Ativos'!$D:$D,$D:$D,'BD Qtde Servidores Ativos'!K:K)</f>
        <v>1758</v>
      </c>
      <c r="AF81" s="7">
        <f>SUMIF('BD Qtde Servidores Ativos'!$D:$D,$D:$D,'BD Qtde Servidores Ativos'!L:L)</f>
        <v>273</v>
      </c>
      <c r="AG81" s="24">
        <f t="shared" si="11"/>
        <v>7598</v>
      </c>
      <c r="AH81" s="25"/>
      <c r="AI81" s="25"/>
      <c r="AJ81" s="7">
        <f>SUMIF('BD Qtde Servidores Aposentados '!$D:$D,$D:$D,'BD Qtde Servidores Aposentados '!E:E)</f>
        <v>878</v>
      </c>
      <c r="AK81" s="7">
        <f>SUMIF('BD Qtde Servidores Aposentados '!$D:$D,$D:$D,'BD Qtde Servidores Aposentados '!F:F)</f>
        <v>4</v>
      </c>
      <c r="AL81" s="7">
        <f>SUMIF('BD Qtde Servidores Aposentados '!$D:$D,$D:$D,'BD Qtde Servidores Aposentados '!G:G)</f>
        <v>13</v>
      </c>
      <c r="AM81" s="7">
        <f>SUMIF('BD Qtde Servidores Aposentados '!$D:$D,$D:$D,'BD Qtde Servidores Aposentados '!H:H)</f>
        <v>1</v>
      </c>
      <c r="AN81" s="7">
        <f>SUMIF('BD Qtde Servidores Aposentados '!$D:$D,$D:$D,'BD Qtde Servidores Aposentados '!I:I)</f>
        <v>75</v>
      </c>
      <c r="AO81" s="7">
        <f>SUMIF('BD Qtde Servidores Aposentados '!$D:$D,$D:$D,'BD Qtde Servidores Aposentados '!J:J)</f>
        <v>19</v>
      </c>
      <c r="AP81" s="7">
        <f>SUMIF('BD Qtde Servidores Aposentados '!$D:$D,$D:$D,'BD Qtde Servidores Aposentados '!K:K)</f>
        <v>3</v>
      </c>
      <c r="AQ81" s="7">
        <f>SUMIF('BD Qtde Servidores Aposentados '!$D:$D,$D:$D,'BD Qtde Servidores Aposentados '!L:L)</f>
        <v>0</v>
      </c>
      <c r="AR81" s="24">
        <f t="shared" si="12"/>
        <v>993</v>
      </c>
      <c r="AS81" s="26"/>
      <c r="AT81" s="26"/>
      <c r="AU81" s="27">
        <f t="shared" si="54"/>
        <v>1411318.8753625734</v>
      </c>
      <c r="AV81" s="27">
        <f t="shared" si="54"/>
        <v>24839.212206381297</v>
      </c>
      <c r="AW81" s="27">
        <f t="shared" si="54"/>
        <v>0</v>
      </c>
      <c r="AX81" s="27">
        <f t="shared" si="54"/>
        <v>243875.9016626527</v>
      </c>
      <c r="AY81" s="27">
        <f t="shared" si="54"/>
        <v>5485326.0289092017</v>
      </c>
      <c r="AZ81" s="27">
        <f t="shared" si="54"/>
        <v>19403940.953584954</v>
      </c>
      <c r="BA81" s="27">
        <f t="shared" si="54"/>
        <v>10056719.589303613</v>
      </c>
      <c r="BB81" s="27">
        <f t="shared" si="54"/>
        <v>1798020.2472119187</v>
      </c>
      <c r="BC81" s="28">
        <f t="shared" si="14"/>
        <v>38424040.808241293</v>
      </c>
      <c r="BF81" s="26"/>
      <c r="BG81" s="27">
        <f t="shared" si="55"/>
        <v>3304367.9268489056</v>
      </c>
      <c r="BH81" s="27">
        <f t="shared" si="55"/>
        <v>16559.474804254198</v>
      </c>
      <c r="BI81" s="27">
        <f t="shared" si="55"/>
        <v>56264.57916445459</v>
      </c>
      <c r="BJ81" s="27">
        <f t="shared" si="55"/>
        <v>4516.2204011602353</v>
      </c>
      <c r="BK81" s="27">
        <f t="shared" si="55"/>
        <v>352829.71884064336</v>
      </c>
      <c r="BL81" s="27">
        <f t="shared" si="55"/>
        <v>92958.869923881517</v>
      </c>
      <c r="BM81" s="27">
        <f t="shared" si="55"/>
        <v>17161.637524408892</v>
      </c>
      <c r="BN81" s="27">
        <f t="shared" si="55"/>
        <v>0</v>
      </c>
      <c r="BO81" s="28">
        <f t="shared" si="16"/>
        <v>3844658.4275077088</v>
      </c>
      <c r="BS81" s="12">
        <f t="shared" si="17"/>
        <v>1497387.4891215821</v>
      </c>
      <c r="BT81" s="12">
        <f t="shared" si="56"/>
        <v>26354.019808539852</v>
      </c>
      <c r="BU81" s="12">
        <f t="shared" si="56"/>
        <v>0</v>
      </c>
      <c r="BV81" s="12">
        <f t="shared" si="56"/>
        <v>258748.55812020937</v>
      </c>
      <c r="BW81" s="12">
        <f t="shared" si="56"/>
        <v>5819846.0410525501</v>
      </c>
      <c r="BX81" s="12">
        <f t="shared" si="56"/>
        <v>20587281.110434812</v>
      </c>
      <c r="BY81" s="12">
        <f t="shared" si="56"/>
        <v>10670023.874483004</v>
      </c>
      <c r="BZ81" s="12">
        <f t="shared" si="56"/>
        <v>1907671.6611408954</v>
      </c>
      <c r="CA81" s="29">
        <f t="shared" si="19"/>
        <v>40767312.754161589</v>
      </c>
      <c r="CB81" s="9"/>
      <c r="CC81" s="97">
        <f>(Y81*'Quadro Resumo'!$L$6)*($O$109*25%)</f>
        <v>0</v>
      </c>
      <c r="CD81" s="12">
        <f>(Z81*'Quadro Resumo'!$L$6)*($O$109*15%)</f>
        <v>0</v>
      </c>
      <c r="CE81" s="12">
        <f>(AA81*'Quadro Resumo'!$L$6)*($O$109*10%)</f>
        <v>0</v>
      </c>
      <c r="CF81" s="12">
        <f>(AB81*'Quadro Resumo'!$L$6)*($O$109*5%)</f>
        <v>0</v>
      </c>
      <c r="CG81" s="12">
        <f>(AC81*'Quadro Resumo'!$L$6)*($O$109*5%)</f>
        <v>0</v>
      </c>
      <c r="CH81" s="12">
        <f>(AD81*'Quadro Resumo'!$L$6)*(O81*22%)</f>
        <v>0</v>
      </c>
      <c r="CI81" s="12">
        <f>(AE81*'Quadro Resumo'!$L$6)*(O81*23%)</f>
        <v>0</v>
      </c>
      <c r="CJ81" s="12">
        <v>0</v>
      </c>
      <c r="CK81" s="29">
        <f t="shared" si="20"/>
        <v>0</v>
      </c>
      <c r="CL81" s="9"/>
      <c r="CM81" s="9"/>
      <c r="CN81" s="12">
        <f t="shared" si="21"/>
        <v>3505883.2411966641</v>
      </c>
      <c r="CO81" s="12">
        <f t="shared" si="57"/>
        <v>17569.346539026566</v>
      </c>
      <c r="CP81" s="12">
        <f t="shared" si="57"/>
        <v>59695.847899647073</v>
      </c>
      <c r="CQ81" s="12">
        <f t="shared" si="57"/>
        <v>4791.6399651890624</v>
      </c>
      <c r="CR81" s="12">
        <f t="shared" si="57"/>
        <v>374346.87228039559</v>
      </c>
      <c r="CS81" s="12">
        <f t="shared" si="57"/>
        <v>98627.92261680821</v>
      </c>
      <c r="CT81" s="12">
        <f t="shared" si="57"/>
        <v>18208.231867718438</v>
      </c>
      <c r="CU81" s="12">
        <f t="shared" si="57"/>
        <v>0</v>
      </c>
      <c r="CV81" s="29">
        <f t="shared" si="23"/>
        <v>4079123.1023654491</v>
      </c>
      <c r="CW81" s="9"/>
      <c r="CX81" s="9"/>
      <c r="CY81" s="9"/>
      <c r="CZ81" s="9"/>
      <c r="DA81" s="9"/>
      <c r="DB81" s="30"/>
      <c r="DC81" s="30"/>
    </row>
    <row r="82" spans="2:107" ht="15.75" customHeight="1" x14ac:dyDescent="0.3">
      <c r="B82" s="464"/>
      <c r="C82" s="7" t="s">
        <v>15</v>
      </c>
      <c r="D82" s="7" t="str">
        <f t="shared" si="50"/>
        <v>DP11</v>
      </c>
      <c r="E82" s="7">
        <v>11</v>
      </c>
      <c r="F82" s="8">
        <f t="shared" si="51"/>
        <v>3910.2941640045701</v>
      </c>
      <c r="G82" s="12">
        <f t="shared" si="2"/>
        <v>4301.3235804050273</v>
      </c>
      <c r="H82" s="12">
        <f t="shared" si="3"/>
        <v>4496.838288605255</v>
      </c>
      <c r="I82" s="12">
        <f t="shared" si="4"/>
        <v>4692.3529968054836</v>
      </c>
      <c r="J82" s="12">
        <f t="shared" si="5"/>
        <v>4887.8677050057122</v>
      </c>
      <c r="K82" s="12">
        <f t="shared" si="6"/>
        <v>5083.3824132059417</v>
      </c>
      <c r="L82" s="12">
        <f t="shared" si="7"/>
        <v>5943.6471292869464</v>
      </c>
      <c r="M82" s="12">
        <f t="shared" si="8"/>
        <v>6843.0147870079982</v>
      </c>
      <c r="O82" s="8">
        <f t="shared" si="53"/>
        <v>4148.7616031928628</v>
      </c>
      <c r="P82" s="23">
        <f t="shared" si="52"/>
        <v>6.0984526786618032E-2</v>
      </c>
      <c r="Q82" s="12">
        <f t="shared" si="58"/>
        <v>4563.6377635121498</v>
      </c>
      <c r="R82" s="12">
        <f t="shared" si="58"/>
        <v>4771.0758436717915</v>
      </c>
      <c r="S82" s="12">
        <f t="shared" si="58"/>
        <v>4978.513923831435</v>
      </c>
      <c r="T82" s="12">
        <f t="shared" si="58"/>
        <v>5185.9520039910785</v>
      </c>
      <c r="U82" s="12">
        <f t="shared" si="58"/>
        <v>5393.390084150722</v>
      </c>
      <c r="V82" s="12">
        <f t="shared" si="58"/>
        <v>6306.1176368531515</v>
      </c>
      <c r="W82" s="12">
        <f t="shared" si="58"/>
        <v>7260.3328055875099</v>
      </c>
      <c r="Y82" s="7">
        <f>SUMIF('BD Qtde Servidores Ativos'!$D:$D,$D:$D,'BD Qtde Servidores Ativos'!E:E)</f>
        <v>283</v>
      </c>
      <c r="Z82" s="7">
        <f>SUMIF('BD Qtde Servidores Ativos'!$D:$D,$D:$D,'BD Qtde Servidores Ativos'!F:F)</f>
        <v>4</v>
      </c>
      <c r="AA82" s="7">
        <f>SUMIF('BD Qtde Servidores Ativos'!$D:$D,$D:$D,'BD Qtde Servidores Ativos'!G:G)</f>
        <v>0</v>
      </c>
      <c r="AB82" s="7">
        <f>SUMIF('BD Qtde Servidores Ativos'!$D:$D,$D:$D,'BD Qtde Servidores Ativos'!H:H)</f>
        <v>27</v>
      </c>
      <c r="AC82" s="7">
        <f>SUMIF('BD Qtde Servidores Ativos'!$D:$D,$D:$D,'BD Qtde Servidores Ativos'!I:I)</f>
        <v>694</v>
      </c>
      <c r="AD82" s="7">
        <f>SUMIF('BD Qtde Servidores Ativos'!$D:$D,$D:$D,'BD Qtde Servidores Ativos'!J:J)</f>
        <v>2195</v>
      </c>
      <c r="AE82" s="7">
        <f>SUMIF('BD Qtde Servidores Ativos'!$D:$D,$D:$D,'BD Qtde Servidores Ativos'!K:K)</f>
        <v>1198</v>
      </c>
      <c r="AF82" s="7">
        <f>SUMIF('BD Qtde Servidores Ativos'!$D:$D,$D:$D,'BD Qtde Servidores Ativos'!L:L)</f>
        <v>209</v>
      </c>
      <c r="AG82" s="24">
        <f t="shared" si="11"/>
        <v>4610</v>
      </c>
      <c r="AH82" s="25"/>
      <c r="AI82" s="25"/>
      <c r="AJ82" s="7">
        <f>SUMIF('BD Qtde Servidores Aposentados '!$D:$D,$D:$D,'BD Qtde Servidores Aposentados '!E:E)</f>
        <v>1019</v>
      </c>
      <c r="AK82" s="7">
        <f>SUMIF('BD Qtde Servidores Aposentados '!$D:$D,$D:$D,'BD Qtde Servidores Aposentados '!F:F)</f>
        <v>4</v>
      </c>
      <c r="AL82" s="7">
        <f>SUMIF('BD Qtde Servidores Aposentados '!$D:$D,$D:$D,'BD Qtde Servidores Aposentados '!G:G)</f>
        <v>27</v>
      </c>
      <c r="AM82" s="7">
        <f>SUMIF('BD Qtde Servidores Aposentados '!$D:$D,$D:$D,'BD Qtde Servidores Aposentados '!H:H)</f>
        <v>0</v>
      </c>
      <c r="AN82" s="7">
        <f>SUMIF('BD Qtde Servidores Aposentados '!$D:$D,$D:$D,'BD Qtde Servidores Aposentados '!I:I)</f>
        <v>124</v>
      </c>
      <c r="AO82" s="7">
        <f>SUMIF('BD Qtde Servidores Aposentados '!$D:$D,$D:$D,'BD Qtde Servidores Aposentados '!J:J)</f>
        <v>35</v>
      </c>
      <c r="AP82" s="7">
        <f>SUMIF('BD Qtde Servidores Aposentados '!$D:$D,$D:$D,'BD Qtde Servidores Aposentados '!K:K)</f>
        <v>2</v>
      </c>
      <c r="AQ82" s="7">
        <f>SUMIF('BD Qtde Servidores Aposentados '!$D:$D,$D:$D,'BD Qtde Servidores Aposentados '!L:L)</f>
        <v>0</v>
      </c>
      <c r="AR82" s="24">
        <f t="shared" si="12"/>
        <v>1211</v>
      </c>
      <c r="AS82" s="26"/>
      <c r="AT82" s="26"/>
      <c r="AU82" s="27">
        <f t="shared" si="54"/>
        <v>1106613.2484132934</v>
      </c>
      <c r="AV82" s="27">
        <f t="shared" si="54"/>
        <v>17205.294321620109</v>
      </c>
      <c r="AW82" s="27">
        <f t="shared" si="54"/>
        <v>0</v>
      </c>
      <c r="AX82" s="27">
        <f t="shared" si="54"/>
        <v>126693.53091374805</v>
      </c>
      <c r="AY82" s="27">
        <f t="shared" si="54"/>
        <v>3392180.1872739643</v>
      </c>
      <c r="AZ82" s="27">
        <f t="shared" si="54"/>
        <v>11158024.396987041</v>
      </c>
      <c r="BA82" s="27">
        <f t="shared" si="54"/>
        <v>7120489.2608857621</v>
      </c>
      <c r="BB82" s="27">
        <f t="shared" si="54"/>
        <v>1430190.0904846715</v>
      </c>
      <c r="BC82" s="28">
        <f t="shared" si="14"/>
        <v>24351396.0092801</v>
      </c>
      <c r="BF82" s="26"/>
      <c r="BG82" s="27">
        <f t="shared" si="55"/>
        <v>3984589.7531206571</v>
      </c>
      <c r="BH82" s="27">
        <f t="shared" si="55"/>
        <v>17205.294321620109</v>
      </c>
      <c r="BI82" s="27">
        <f t="shared" si="55"/>
        <v>121414.63379234189</v>
      </c>
      <c r="BJ82" s="27">
        <f t="shared" si="55"/>
        <v>0</v>
      </c>
      <c r="BK82" s="27">
        <f t="shared" si="55"/>
        <v>606095.5954207083</v>
      </c>
      <c r="BL82" s="27">
        <f t="shared" si="55"/>
        <v>177918.38446220796</v>
      </c>
      <c r="BM82" s="27">
        <f t="shared" si="55"/>
        <v>11887.294258573893</v>
      </c>
      <c r="BN82" s="27">
        <f t="shared" si="55"/>
        <v>0</v>
      </c>
      <c r="BO82" s="28">
        <f t="shared" si="16"/>
        <v>4919110.9553761082</v>
      </c>
      <c r="BS82" s="12">
        <f t="shared" si="17"/>
        <v>1174099.5337035803</v>
      </c>
      <c r="BT82" s="12">
        <f t="shared" si="56"/>
        <v>18254.551054048599</v>
      </c>
      <c r="BU82" s="12">
        <f t="shared" si="56"/>
        <v>0</v>
      </c>
      <c r="BV82" s="12">
        <f t="shared" si="56"/>
        <v>134419.87594344874</v>
      </c>
      <c r="BW82" s="12">
        <f t="shared" si="56"/>
        <v>3599050.6907698084</v>
      </c>
      <c r="BX82" s="12">
        <f t="shared" si="56"/>
        <v>11838491.234710835</v>
      </c>
      <c r="BY82" s="12">
        <f t="shared" si="56"/>
        <v>7554728.9289500751</v>
      </c>
      <c r="BZ82" s="12">
        <f t="shared" si="56"/>
        <v>1517409.5563677896</v>
      </c>
      <c r="CA82" s="29">
        <f t="shared" si="19"/>
        <v>25836454.371499587</v>
      </c>
      <c r="CB82" s="9"/>
      <c r="CC82" s="97">
        <f>(Y82*'Quadro Resumo'!$L$6)*($O$109*25%)</f>
        <v>0</v>
      </c>
      <c r="CD82" s="12">
        <f>(Z82*'Quadro Resumo'!$L$6)*($O$109*15%)</f>
        <v>0</v>
      </c>
      <c r="CE82" s="12">
        <f>(AA82*'Quadro Resumo'!$L$6)*($O$109*10%)</f>
        <v>0</v>
      </c>
      <c r="CF82" s="12">
        <f>(AB82*'Quadro Resumo'!$L$6)*($O$109*5%)</f>
        <v>0</v>
      </c>
      <c r="CG82" s="12">
        <f>(AC82*'Quadro Resumo'!$L$6)*($O$109*5%)</f>
        <v>0</v>
      </c>
      <c r="CH82" s="12">
        <f>(AD82*'Quadro Resumo'!$L$6)*(O82*22%)</f>
        <v>0</v>
      </c>
      <c r="CI82" s="12">
        <f>(AE82*'Quadro Resumo'!$L$6)*(O82*23%)</f>
        <v>0</v>
      </c>
      <c r="CJ82" s="12">
        <v>0</v>
      </c>
      <c r="CK82" s="29">
        <f t="shared" si="20"/>
        <v>0</v>
      </c>
      <c r="CL82" s="9"/>
      <c r="CM82" s="9"/>
      <c r="CN82" s="12">
        <f t="shared" si="21"/>
        <v>4227588.0736535275</v>
      </c>
      <c r="CO82" s="12">
        <f t="shared" si="57"/>
        <v>18254.551054048599</v>
      </c>
      <c r="CP82" s="12">
        <f t="shared" si="57"/>
        <v>128819.04777913837</v>
      </c>
      <c r="CQ82" s="12">
        <f t="shared" si="57"/>
        <v>0</v>
      </c>
      <c r="CR82" s="12">
        <f t="shared" si="57"/>
        <v>643058.04849489371</v>
      </c>
      <c r="CS82" s="12">
        <f t="shared" si="57"/>
        <v>188768.65294527527</v>
      </c>
      <c r="CT82" s="12">
        <f t="shared" si="57"/>
        <v>12612.235273706303</v>
      </c>
      <c r="CU82" s="12">
        <f t="shared" si="57"/>
        <v>0</v>
      </c>
      <c r="CV82" s="29">
        <f t="shared" si="23"/>
        <v>5219100.6092005903</v>
      </c>
      <c r="CW82" s="9"/>
      <c r="CX82" s="9"/>
      <c r="CY82" s="9"/>
      <c r="CZ82" s="9"/>
      <c r="DA82" s="9"/>
      <c r="DB82" s="30"/>
      <c r="DC82" s="30"/>
    </row>
    <row r="83" spans="2:107" ht="15.75" customHeight="1" x14ac:dyDescent="0.3">
      <c r="B83" s="464"/>
      <c r="C83" s="7" t="s">
        <v>15</v>
      </c>
      <c r="D83" s="7" t="str">
        <f t="shared" si="50"/>
        <v>DP12</v>
      </c>
      <c r="E83" s="7">
        <v>12</v>
      </c>
      <c r="F83" s="8">
        <f t="shared" si="51"/>
        <v>4062.7956364007482</v>
      </c>
      <c r="G83" s="12">
        <f t="shared" si="2"/>
        <v>4469.0752000408238</v>
      </c>
      <c r="H83" s="12">
        <f t="shared" si="3"/>
        <v>4672.2149818608605</v>
      </c>
      <c r="I83" s="12">
        <f t="shared" si="4"/>
        <v>4875.354763680898</v>
      </c>
      <c r="J83" s="12">
        <f t="shared" si="5"/>
        <v>5078.4945455009356</v>
      </c>
      <c r="K83" s="12">
        <f t="shared" si="6"/>
        <v>5281.6343273209732</v>
      </c>
      <c r="L83" s="12">
        <f t="shared" si="7"/>
        <v>6175.4493673291372</v>
      </c>
      <c r="M83" s="12">
        <f t="shared" si="8"/>
        <v>7109.8923637013095</v>
      </c>
      <c r="O83" s="8">
        <f t="shared" si="53"/>
        <v>4310.5633057173845</v>
      </c>
      <c r="P83" s="23">
        <f t="shared" si="52"/>
        <v>6.0984526786618032E-2</v>
      </c>
      <c r="Q83" s="12">
        <f t="shared" si="58"/>
        <v>4741.6196362891233</v>
      </c>
      <c r="R83" s="12">
        <f t="shared" si="58"/>
        <v>4957.1478015749917</v>
      </c>
      <c r="S83" s="12">
        <f t="shared" si="58"/>
        <v>5172.6759668608611</v>
      </c>
      <c r="T83" s="12">
        <f t="shared" si="58"/>
        <v>5388.2041321467304</v>
      </c>
      <c r="U83" s="12">
        <f t="shared" si="58"/>
        <v>5603.7322974325998</v>
      </c>
      <c r="V83" s="12">
        <f t="shared" si="58"/>
        <v>6552.0562246904246</v>
      </c>
      <c r="W83" s="12">
        <f t="shared" si="58"/>
        <v>7543.4857850054232</v>
      </c>
      <c r="Y83" s="7">
        <f>SUMIF('BD Qtde Servidores Ativos'!$D:$D,$D:$D,'BD Qtde Servidores Ativos'!E:E)</f>
        <v>245</v>
      </c>
      <c r="Z83" s="7">
        <f>SUMIF('BD Qtde Servidores Ativos'!$D:$D,$D:$D,'BD Qtde Servidores Ativos'!F:F)</f>
        <v>2</v>
      </c>
      <c r="AA83" s="7">
        <f>SUMIF('BD Qtde Servidores Ativos'!$D:$D,$D:$D,'BD Qtde Servidores Ativos'!G:G)</f>
        <v>0</v>
      </c>
      <c r="AB83" s="7">
        <f>SUMIF('BD Qtde Servidores Ativos'!$D:$D,$D:$D,'BD Qtde Servidores Ativos'!H:H)</f>
        <v>33</v>
      </c>
      <c r="AC83" s="7">
        <f>SUMIF('BD Qtde Servidores Ativos'!$D:$D,$D:$D,'BD Qtde Servidores Ativos'!I:I)</f>
        <v>674</v>
      </c>
      <c r="AD83" s="7">
        <f>SUMIF('BD Qtde Servidores Ativos'!$D:$D,$D:$D,'BD Qtde Servidores Ativos'!J:J)</f>
        <v>2522</v>
      </c>
      <c r="AE83" s="7">
        <f>SUMIF('BD Qtde Servidores Ativos'!$D:$D,$D:$D,'BD Qtde Servidores Ativos'!K:K)</f>
        <v>1270</v>
      </c>
      <c r="AF83" s="7">
        <f>SUMIF('BD Qtde Servidores Ativos'!$D:$D,$D:$D,'BD Qtde Servidores Ativos'!L:L)</f>
        <v>206</v>
      </c>
      <c r="AG83" s="24">
        <f t="shared" si="11"/>
        <v>4952</v>
      </c>
      <c r="AH83" s="25"/>
      <c r="AI83" s="25"/>
      <c r="AJ83" s="7">
        <f>SUMIF('BD Qtde Servidores Aposentados '!$D:$D,$D:$D,'BD Qtde Servidores Aposentados '!E:E)</f>
        <v>1285</v>
      </c>
      <c r="AK83" s="7">
        <f>SUMIF('BD Qtde Servidores Aposentados '!$D:$D,$D:$D,'BD Qtde Servidores Aposentados '!F:F)</f>
        <v>5</v>
      </c>
      <c r="AL83" s="7">
        <f>SUMIF('BD Qtde Servidores Aposentados '!$D:$D,$D:$D,'BD Qtde Servidores Aposentados '!G:G)</f>
        <v>25</v>
      </c>
      <c r="AM83" s="7">
        <f>SUMIF('BD Qtde Servidores Aposentados '!$D:$D,$D:$D,'BD Qtde Servidores Aposentados '!H:H)</f>
        <v>1</v>
      </c>
      <c r="AN83" s="7">
        <f>SUMIF('BD Qtde Servidores Aposentados '!$D:$D,$D:$D,'BD Qtde Servidores Aposentados '!I:I)</f>
        <v>155</v>
      </c>
      <c r="AO83" s="7">
        <f>SUMIF('BD Qtde Servidores Aposentados '!$D:$D,$D:$D,'BD Qtde Servidores Aposentados '!J:J)</f>
        <v>47</v>
      </c>
      <c r="AP83" s="7">
        <f>SUMIF('BD Qtde Servidores Aposentados '!$D:$D,$D:$D,'BD Qtde Servidores Aposentados '!K:K)</f>
        <v>3</v>
      </c>
      <c r="AQ83" s="7">
        <f>SUMIF('BD Qtde Servidores Aposentados '!$D:$D,$D:$D,'BD Qtde Servidores Aposentados '!L:L)</f>
        <v>1</v>
      </c>
      <c r="AR83" s="24">
        <f t="shared" si="12"/>
        <v>1522</v>
      </c>
      <c r="AS83" s="26"/>
      <c r="AT83" s="26"/>
      <c r="AU83" s="27">
        <f t="shared" si="54"/>
        <v>995384.93091818329</v>
      </c>
      <c r="AV83" s="27">
        <f t="shared" si="54"/>
        <v>8938.1504000816476</v>
      </c>
      <c r="AW83" s="27">
        <f t="shared" si="54"/>
        <v>0</v>
      </c>
      <c r="AX83" s="27">
        <f t="shared" si="54"/>
        <v>160886.70720146963</v>
      </c>
      <c r="AY83" s="27">
        <f t="shared" si="54"/>
        <v>3422905.3236676306</v>
      </c>
      <c r="AZ83" s="27">
        <f t="shared" si="54"/>
        <v>13320281.773503494</v>
      </c>
      <c r="BA83" s="27">
        <f t="shared" si="54"/>
        <v>7842820.6965080043</v>
      </c>
      <c r="BB83" s="27">
        <f t="shared" si="54"/>
        <v>1464637.8269224698</v>
      </c>
      <c r="BC83" s="28">
        <f t="shared" si="14"/>
        <v>27215855.409121335</v>
      </c>
      <c r="BF83" s="26"/>
      <c r="BG83" s="27">
        <f t="shared" si="55"/>
        <v>5220692.3927749619</v>
      </c>
      <c r="BH83" s="27">
        <f t="shared" si="55"/>
        <v>22345.37600020412</v>
      </c>
      <c r="BI83" s="27">
        <f t="shared" si="55"/>
        <v>116805.37454652152</v>
      </c>
      <c r="BJ83" s="27">
        <f t="shared" si="55"/>
        <v>4875.354763680898</v>
      </c>
      <c r="BK83" s="27">
        <f t="shared" si="55"/>
        <v>787166.65455264505</v>
      </c>
      <c r="BL83" s="27">
        <f t="shared" si="55"/>
        <v>248236.81338408575</v>
      </c>
      <c r="BM83" s="27">
        <f t="shared" si="55"/>
        <v>18526.348101987413</v>
      </c>
      <c r="BN83" s="27">
        <f t="shared" si="55"/>
        <v>7109.8923637013095</v>
      </c>
      <c r="BO83" s="28">
        <f t="shared" si="16"/>
        <v>6425758.2064877879</v>
      </c>
      <c r="BS83" s="12">
        <f t="shared" si="17"/>
        <v>1056088.0099007592</v>
      </c>
      <c r="BT83" s="12">
        <f t="shared" si="56"/>
        <v>9483.2392725782465</v>
      </c>
      <c r="BU83" s="12">
        <f t="shared" si="56"/>
        <v>0</v>
      </c>
      <c r="BV83" s="12">
        <f t="shared" si="56"/>
        <v>170698.30690640843</v>
      </c>
      <c r="BW83" s="12">
        <f t="shared" si="56"/>
        <v>3631649.5850668964</v>
      </c>
      <c r="BX83" s="12">
        <f t="shared" si="56"/>
        <v>14132612.854125017</v>
      </c>
      <c r="BY83" s="12">
        <f t="shared" si="56"/>
        <v>8321111.4053568393</v>
      </c>
      <c r="BZ83" s="12">
        <f t="shared" si="56"/>
        <v>1553958.0717111172</v>
      </c>
      <c r="CA83" s="29">
        <f t="shared" si="19"/>
        <v>28875601.472339615</v>
      </c>
      <c r="CB83" s="9"/>
      <c r="CC83" s="97">
        <f>(Y83*'Quadro Resumo'!$L$6)*($O$109*25%)</f>
        <v>0</v>
      </c>
      <c r="CD83" s="12">
        <f>(Z83*'Quadro Resumo'!$L$6)*($O$109*15%)</f>
        <v>0</v>
      </c>
      <c r="CE83" s="12">
        <f>(AA83*'Quadro Resumo'!$L$6)*($O$109*10%)</f>
        <v>0</v>
      </c>
      <c r="CF83" s="12">
        <f>(AB83*'Quadro Resumo'!$L$6)*($O$109*5%)</f>
        <v>0</v>
      </c>
      <c r="CG83" s="12">
        <f>(AC83*'Quadro Resumo'!$L$6)*($O$109*5%)</f>
        <v>0</v>
      </c>
      <c r="CH83" s="12">
        <f>(AD83*'Quadro Resumo'!$L$6)*(O83*22%)</f>
        <v>0</v>
      </c>
      <c r="CI83" s="12">
        <f>(AE83*'Quadro Resumo'!$L$6)*(O83*23%)</f>
        <v>0</v>
      </c>
      <c r="CJ83" s="12">
        <v>0</v>
      </c>
      <c r="CK83" s="29">
        <f t="shared" si="20"/>
        <v>0</v>
      </c>
      <c r="CL83" s="9"/>
      <c r="CM83" s="9"/>
      <c r="CN83" s="12">
        <f t="shared" si="21"/>
        <v>5539073.8478468396</v>
      </c>
      <c r="CO83" s="12">
        <f t="shared" si="57"/>
        <v>23708.098181445617</v>
      </c>
      <c r="CP83" s="12">
        <f t="shared" si="57"/>
        <v>123928.6950393748</v>
      </c>
      <c r="CQ83" s="12">
        <f t="shared" si="57"/>
        <v>5172.6759668608611</v>
      </c>
      <c r="CR83" s="12">
        <f t="shared" si="57"/>
        <v>835171.64048274327</v>
      </c>
      <c r="CS83" s="12">
        <f t="shared" si="57"/>
        <v>263375.41797933221</v>
      </c>
      <c r="CT83" s="12">
        <f t="shared" si="57"/>
        <v>19656.168674071276</v>
      </c>
      <c r="CU83" s="12">
        <f t="shared" si="57"/>
        <v>7543.4857850054232</v>
      </c>
      <c r="CV83" s="29">
        <f t="shared" si="23"/>
        <v>6817630.029955673</v>
      </c>
      <c r="CW83" s="9"/>
      <c r="CX83" s="9"/>
      <c r="CY83" s="9"/>
      <c r="CZ83" s="9"/>
      <c r="DA83" s="9"/>
      <c r="DB83" s="30"/>
      <c r="DC83" s="30"/>
    </row>
    <row r="84" spans="2:107" ht="15.75" customHeight="1" x14ac:dyDescent="0.3">
      <c r="B84" s="464"/>
      <c r="C84" s="7" t="s">
        <v>15</v>
      </c>
      <c r="D84" s="7" t="str">
        <f t="shared" si="50"/>
        <v>DP13</v>
      </c>
      <c r="E84" s="7">
        <v>13</v>
      </c>
      <c r="F84" s="8">
        <f t="shared" si="51"/>
        <v>4221.2446662203774</v>
      </c>
      <c r="G84" s="12">
        <f t="shared" si="2"/>
        <v>4643.3691328424156</v>
      </c>
      <c r="H84" s="12">
        <f t="shared" si="3"/>
        <v>4854.4313661534334</v>
      </c>
      <c r="I84" s="12">
        <f t="shared" si="4"/>
        <v>5065.4935994644529</v>
      </c>
      <c r="J84" s="12">
        <f t="shared" si="5"/>
        <v>5276.5558327754716</v>
      </c>
      <c r="K84" s="12">
        <f t="shared" si="6"/>
        <v>5487.6180660864911</v>
      </c>
      <c r="L84" s="12">
        <f t="shared" si="7"/>
        <v>6416.2918926549737</v>
      </c>
      <c r="M84" s="12">
        <f t="shared" si="8"/>
        <v>7387.1781658856607</v>
      </c>
      <c r="O84" s="8">
        <f t="shared" si="53"/>
        <v>4478.6752746403627</v>
      </c>
      <c r="P84" s="23">
        <f t="shared" si="52"/>
        <v>6.0984526786618032E-2</v>
      </c>
      <c r="Q84" s="12">
        <f t="shared" si="58"/>
        <v>4926.542802104399</v>
      </c>
      <c r="R84" s="12">
        <f t="shared" si="58"/>
        <v>5150.4765658364167</v>
      </c>
      <c r="S84" s="12">
        <f t="shared" si="58"/>
        <v>5374.4103295684354</v>
      </c>
      <c r="T84" s="12">
        <f t="shared" si="58"/>
        <v>5598.3440933004531</v>
      </c>
      <c r="U84" s="12">
        <f t="shared" si="58"/>
        <v>5822.2778570324717</v>
      </c>
      <c r="V84" s="12">
        <f t="shared" si="58"/>
        <v>6807.5864174533517</v>
      </c>
      <c r="W84" s="12">
        <f t="shared" si="58"/>
        <v>7837.6817306206349</v>
      </c>
      <c r="Y84" s="7">
        <f>SUMIF('BD Qtde Servidores Ativos'!$D:$D,$D:$D,'BD Qtde Servidores Ativos'!E:E)</f>
        <v>229</v>
      </c>
      <c r="Z84" s="7">
        <f>SUMIF('BD Qtde Servidores Ativos'!$D:$D,$D:$D,'BD Qtde Servidores Ativos'!F:F)</f>
        <v>1</v>
      </c>
      <c r="AA84" s="7">
        <f>SUMIF('BD Qtde Servidores Ativos'!$D:$D,$D:$D,'BD Qtde Servidores Ativos'!G:G)</f>
        <v>0</v>
      </c>
      <c r="AB84" s="7">
        <f>SUMIF('BD Qtde Servidores Ativos'!$D:$D,$D:$D,'BD Qtde Servidores Ativos'!H:H)</f>
        <v>31</v>
      </c>
      <c r="AC84" s="7">
        <f>SUMIF('BD Qtde Servidores Ativos'!$D:$D,$D:$D,'BD Qtde Servidores Ativos'!I:I)</f>
        <v>506</v>
      </c>
      <c r="AD84" s="7">
        <f>SUMIF('BD Qtde Servidores Ativos'!$D:$D,$D:$D,'BD Qtde Servidores Ativos'!J:J)</f>
        <v>1815</v>
      </c>
      <c r="AE84" s="7">
        <f>SUMIF('BD Qtde Servidores Ativos'!$D:$D,$D:$D,'BD Qtde Servidores Ativos'!K:K)</f>
        <v>1050</v>
      </c>
      <c r="AF84" s="7">
        <f>SUMIF('BD Qtde Servidores Ativos'!$D:$D,$D:$D,'BD Qtde Servidores Ativos'!L:L)</f>
        <v>205</v>
      </c>
      <c r="AG84" s="24">
        <f t="shared" si="11"/>
        <v>3837</v>
      </c>
      <c r="AH84" s="25"/>
      <c r="AI84" s="25"/>
      <c r="AJ84" s="7">
        <f>SUMIF('BD Qtde Servidores Aposentados '!$D:$D,$D:$D,'BD Qtde Servidores Aposentados '!E:E)</f>
        <v>1556</v>
      </c>
      <c r="AK84" s="7">
        <f>SUMIF('BD Qtde Servidores Aposentados '!$D:$D,$D:$D,'BD Qtde Servidores Aposentados '!F:F)</f>
        <v>5</v>
      </c>
      <c r="AL84" s="7">
        <f>SUMIF('BD Qtde Servidores Aposentados '!$D:$D,$D:$D,'BD Qtde Servidores Aposentados '!G:G)</f>
        <v>31</v>
      </c>
      <c r="AM84" s="7">
        <f>SUMIF('BD Qtde Servidores Aposentados '!$D:$D,$D:$D,'BD Qtde Servidores Aposentados '!H:H)</f>
        <v>4</v>
      </c>
      <c r="AN84" s="7">
        <f>SUMIF('BD Qtde Servidores Aposentados '!$D:$D,$D:$D,'BD Qtde Servidores Aposentados '!I:I)</f>
        <v>137</v>
      </c>
      <c r="AO84" s="7">
        <f>SUMIF('BD Qtde Servidores Aposentados '!$D:$D,$D:$D,'BD Qtde Servidores Aposentados '!J:J)</f>
        <v>51</v>
      </c>
      <c r="AP84" s="7">
        <f>SUMIF('BD Qtde Servidores Aposentados '!$D:$D,$D:$D,'BD Qtde Servidores Aposentados '!K:K)</f>
        <v>4</v>
      </c>
      <c r="AQ84" s="7">
        <f>SUMIF('BD Qtde Servidores Aposentados '!$D:$D,$D:$D,'BD Qtde Servidores Aposentados '!L:L)</f>
        <v>0</v>
      </c>
      <c r="AR84" s="24">
        <f t="shared" si="12"/>
        <v>1788</v>
      </c>
      <c r="AS84" s="26"/>
      <c r="AT84" s="26"/>
      <c r="AU84" s="27">
        <f t="shared" si="54"/>
        <v>966665.0285644664</v>
      </c>
      <c r="AV84" s="27">
        <f t="shared" si="54"/>
        <v>4643.3691328424156</v>
      </c>
      <c r="AW84" s="27">
        <f t="shared" si="54"/>
        <v>0</v>
      </c>
      <c r="AX84" s="27">
        <f t="shared" si="54"/>
        <v>157030.30158339805</v>
      </c>
      <c r="AY84" s="27">
        <f t="shared" si="54"/>
        <v>2669937.2513843887</v>
      </c>
      <c r="AZ84" s="27">
        <f t="shared" si="54"/>
        <v>9960026.7899469808</v>
      </c>
      <c r="BA84" s="27">
        <f t="shared" si="54"/>
        <v>6737106.4872877225</v>
      </c>
      <c r="BB84" s="27">
        <f t="shared" si="54"/>
        <v>1514371.5240065604</v>
      </c>
      <c r="BC84" s="28">
        <f t="shared" si="14"/>
        <v>22009780.751906358</v>
      </c>
      <c r="BF84" s="26"/>
      <c r="BG84" s="27">
        <f t="shared" si="55"/>
        <v>6568256.700638907</v>
      </c>
      <c r="BH84" s="27">
        <f t="shared" si="55"/>
        <v>23216.84566421208</v>
      </c>
      <c r="BI84" s="27">
        <f t="shared" si="55"/>
        <v>150487.37235075643</v>
      </c>
      <c r="BJ84" s="27">
        <f t="shared" si="55"/>
        <v>20261.974397857812</v>
      </c>
      <c r="BK84" s="27">
        <f t="shared" si="55"/>
        <v>722888.14909023966</v>
      </c>
      <c r="BL84" s="27">
        <f t="shared" si="55"/>
        <v>279868.52137041104</v>
      </c>
      <c r="BM84" s="27">
        <f t="shared" si="55"/>
        <v>25665.167570619895</v>
      </c>
      <c r="BN84" s="27">
        <f t="shared" si="55"/>
        <v>0</v>
      </c>
      <c r="BO84" s="28">
        <f t="shared" si="16"/>
        <v>7790644.7310830038</v>
      </c>
      <c r="BS84" s="12">
        <f t="shared" si="17"/>
        <v>1025616.6378926431</v>
      </c>
      <c r="BT84" s="12">
        <f t="shared" si="56"/>
        <v>4926.542802104399</v>
      </c>
      <c r="BU84" s="12">
        <f t="shared" si="56"/>
        <v>0</v>
      </c>
      <c r="BV84" s="12">
        <f t="shared" si="56"/>
        <v>166606.7202166215</v>
      </c>
      <c r="BW84" s="12">
        <f t="shared" si="56"/>
        <v>2832762.1112100291</v>
      </c>
      <c r="BX84" s="12">
        <f t="shared" si="56"/>
        <v>10567434.310513936</v>
      </c>
      <c r="BY84" s="12">
        <f t="shared" si="56"/>
        <v>7147965.7383260196</v>
      </c>
      <c r="BZ84" s="12">
        <f t="shared" si="56"/>
        <v>1606724.7547772301</v>
      </c>
      <c r="CA84" s="29">
        <f t="shared" si="19"/>
        <v>23352036.815738585</v>
      </c>
      <c r="CB84" s="9"/>
      <c r="CC84" s="97">
        <f>(Y84*'Quadro Resumo'!$L$6)*($O$109*25%)</f>
        <v>0</v>
      </c>
      <c r="CD84" s="12">
        <f>(Z84*'Quadro Resumo'!$L$6)*($O$109*15%)</f>
        <v>0</v>
      </c>
      <c r="CE84" s="12">
        <f>(AA84*'Quadro Resumo'!$L$6)*($O$109*10%)</f>
        <v>0</v>
      </c>
      <c r="CF84" s="12">
        <f>(AB84*'Quadro Resumo'!$L$6)*($O$109*5%)</f>
        <v>0</v>
      </c>
      <c r="CG84" s="12">
        <f>(AC84*'Quadro Resumo'!$L$6)*($O$109*5%)</f>
        <v>0</v>
      </c>
      <c r="CH84" s="12">
        <f>(AD84*'Quadro Resumo'!$L$6)*(O84*22%)</f>
        <v>0</v>
      </c>
      <c r="CI84" s="12">
        <f>(AE84*'Quadro Resumo'!$L$6)*(O84*23%)</f>
        <v>0</v>
      </c>
      <c r="CJ84" s="12">
        <v>0</v>
      </c>
      <c r="CK84" s="29">
        <f t="shared" si="20"/>
        <v>0</v>
      </c>
      <c r="CL84" s="9"/>
      <c r="CM84" s="9"/>
      <c r="CN84" s="12">
        <f t="shared" si="21"/>
        <v>6968818.7273404039</v>
      </c>
      <c r="CO84" s="12">
        <f t="shared" si="57"/>
        <v>24632.714010521995</v>
      </c>
      <c r="CP84" s="12">
        <f t="shared" si="57"/>
        <v>159664.77354092893</v>
      </c>
      <c r="CQ84" s="12">
        <f t="shared" si="57"/>
        <v>21497.641318273741</v>
      </c>
      <c r="CR84" s="12">
        <f t="shared" si="57"/>
        <v>766973.14078216208</v>
      </c>
      <c r="CS84" s="12">
        <f t="shared" si="57"/>
        <v>296936.17070865608</v>
      </c>
      <c r="CT84" s="12">
        <f t="shared" si="57"/>
        <v>27230.345669813407</v>
      </c>
      <c r="CU84" s="12">
        <f t="shared" si="57"/>
        <v>0</v>
      </c>
      <c r="CV84" s="29">
        <f t="shared" si="23"/>
        <v>8265753.5133707598</v>
      </c>
      <c r="CW84" s="9"/>
      <c r="CX84" s="9"/>
      <c r="CY84" s="9"/>
      <c r="CZ84" s="9"/>
      <c r="DA84" s="9"/>
      <c r="DB84" s="30"/>
      <c r="DC84" s="30"/>
    </row>
    <row r="85" spans="2:107" ht="15.75" customHeight="1" x14ac:dyDescent="0.3">
      <c r="B85" s="464"/>
      <c r="C85" s="7" t="s">
        <v>15</v>
      </c>
      <c r="D85" s="7" t="str">
        <f t="shared" si="50"/>
        <v>DP14</v>
      </c>
      <c r="E85" s="7">
        <v>14</v>
      </c>
      <c r="F85" s="8">
        <f t="shared" si="51"/>
        <v>4385.8732082029719</v>
      </c>
      <c r="G85" s="12">
        <f t="shared" si="2"/>
        <v>4824.4605290232694</v>
      </c>
      <c r="H85" s="12">
        <f t="shared" si="3"/>
        <v>5043.7541894334172</v>
      </c>
      <c r="I85" s="12">
        <f t="shared" si="4"/>
        <v>5263.0478498435659</v>
      </c>
      <c r="J85" s="12">
        <f t="shared" si="5"/>
        <v>5482.3415102537147</v>
      </c>
      <c r="K85" s="12">
        <f t="shared" si="6"/>
        <v>5701.6351706638634</v>
      </c>
      <c r="L85" s="12">
        <f t="shared" si="7"/>
        <v>6666.5272764685178</v>
      </c>
      <c r="M85" s="12">
        <f t="shared" si="8"/>
        <v>7675.2781143552011</v>
      </c>
      <c r="O85" s="8">
        <f t="shared" si="53"/>
        <v>4653.3436103513368</v>
      </c>
      <c r="P85" s="23">
        <f t="shared" si="52"/>
        <v>6.0984526786618032E-2</v>
      </c>
      <c r="Q85" s="12">
        <f t="shared" si="58"/>
        <v>5118.6779713864707</v>
      </c>
      <c r="R85" s="12">
        <f t="shared" si="58"/>
        <v>5351.3451519040373</v>
      </c>
      <c r="S85" s="12">
        <f t="shared" si="58"/>
        <v>5584.0123324216038</v>
      </c>
      <c r="T85" s="12">
        <f t="shared" si="58"/>
        <v>5816.6795129391712</v>
      </c>
      <c r="U85" s="12">
        <f t="shared" si="58"/>
        <v>6049.3466934567377</v>
      </c>
      <c r="V85" s="12">
        <f t="shared" si="58"/>
        <v>7073.0822877340324</v>
      </c>
      <c r="W85" s="12">
        <f t="shared" si="58"/>
        <v>8143.3513181148392</v>
      </c>
      <c r="Y85" s="7">
        <f>SUMIF('BD Qtde Servidores Ativos'!$D:$D,$D:$D,'BD Qtde Servidores Ativos'!E:E)</f>
        <v>206</v>
      </c>
      <c r="Z85" s="7">
        <f>SUMIF('BD Qtde Servidores Ativos'!$D:$D,$D:$D,'BD Qtde Servidores Ativos'!F:F)</f>
        <v>3</v>
      </c>
      <c r="AA85" s="7">
        <f>SUMIF('BD Qtde Servidores Ativos'!$D:$D,$D:$D,'BD Qtde Servidores Ativos'!G:G)</f>
        <v>0</v>
      </c>
      <c r="AB85" s="7">
        <f>SUMIF('BD Qtde Servidores Ativos'!$D:$D,$D:$D,'BD Qtde Servidores Ativos'!H:H)</f>
        <v>30</v>
      </c>
      <c r="AC85" s="7">
        <f>SUMIF('BD Qtde Servidores Ativos'!$D:$D,$D:$D,'BD Qtde Servidores Ativos'!I:I)</f>
        <v>441</v>
      </c>
      <c r="AD85" s="7">
        <f>SUMIF('BD Qtde Servidores Ativos'!$D:$D,$D:$D,'BD Qtde Servidores Ativos'!J:J)</f>
        <v>1546</v>
      </c>
      <c r="AE85" s="7">
        <f>SUMIF('BD Qtde Servidores Ativos'!$D:$D,$D:$D,'BD Qtde Servidores Ativos'!K:K)</f>
        <v>964</v>
      </c>
      <c r="AF85" s="7">
        <f>SUMIF('BD Qtde Servidores Ativos'!$D:$D,$D:$D,'BD Qtde Servidores Ativos'!L:L)</f>
        <v>158</v>
      </c>
      <c r="AG85" s="24">
        <f t="shared" si="11"/>
        <v>3348</v>
      </c>
      <c r="AH85" s="25"/>
      <c r="AI85" s="25"/>
      <c r="AJ85" s="7">
        <f>SUMIF('BD Qtde Servidores Aposentados '!$D:$D,$D:$D,'BD Qtde Servidores Aposentados '!E:E)</f>
        <v>1663</v>
      </c>
      <c r="AK85" s="7">
        <f>SUMIF('BD Qtde Servidores Aposentados '!$D:$D,$D:$D,'BD Qtde Servidores Aposentados '!F:F)</f>
        <v>4</v>
      </c>
      <c r="AL85" s="7">
        <f>SUMIF('BD Qtde Servidores Aposentados '!$D:$D,$D:$D,'BD Qtde Servidores Aposentados '!G:G)</f>
        <v>30</v>
      </c>
      <c r="AM85" s="7">
        <f>SUMIF('BD Qtde Servidores Aposentados '!$D:$D,$D:$D,'BD Qtde Servidores Aposentados '!H:H)</f>
        <v>2</v>
      </c>
      <c r="AN85" s="7">
        <f>SUMIF('BD Qtde Servidores Aposentados '!$D:$D,$D:$D,'BD Qtde Servidores Aposentados '!I:I)</f>
        <v>145</v>
      </c>
      <c r="AO85" s="7">
        <f>SUMIF('BD Qtde Servidores Aposentados '!$D:$D,$D:$D,'BD Qtde Servidores Aposentados '!J:J)</f>
        <v>58</v>
      </c>
      <c r="AP85" s="7">
        <f>SUMIF('BD Qtde Servidores Aposentados '!$D:$D,$D:$D,'BD Qtde Servidores Aposentados '!K:K)</f>
        <v>9</v>
      </c>
      <c r="AQ85" s="7">
        <f>SUMIF('BD Qtde Servidores Aposentados '!$D:$D,$D:$D,'BD Qtde Servidores Aposentados '!L:L)</f>
        <v>1</v>
      </c>
      <c r="AR85" s="24">
        <f t="shared" si="12"/>
        <v>1912</v>
      </c>
      <c r="AS85" s="26"/>
      <c r="AT85" s="26"/>
      <c r="AU85" s="27">
        <f t="shared" si="54"/>
        <v>903489.88088981225</v>
      </c>
      <c r="AV85" s="27">
        <f t="shared" si="54"/>
        <v>14473.381587069809</v>
      </c>
      <c r="AW85" s="27">
        <f t="shared" si="54"/>
        <v>0</v>
      </c>
      <c r="AX85" s="27">
        <f t="shared" si="54"/>
        <v>157891.43549530697</v>
      </c>
      <c r="AY85" s="27">
        <f t="shared" si="54"/>
        <v>2417712.6060218881</v>
      </c>
      <c r="AZ85" s="27">
        <f t="shared" si="54"/>
        <v>8814727.9738463331</v>
      </c>
      <c r="BA85" s="27">
        <f t="shared" si="54"/>
        <v>6426532.2945156507</v>
      </c>
      <c r="BB85" s="27">
        <f t="shared" si="54"/>
        <v>1212693.9420681219</v>
      </c>
      <c r="BC85" s="28">
        <f t="shared" si="14"/>
        <v>19947521.514424182</v>
      </c>
      <c r="BF85" s="26"/>
      <c r="BG85" s="27">
        <f t="shared" si="55"/>
        <v>7293707.1452415427</v>
      </c>
      <c r="BH85" s="27">
        <f t="shared" si="55"/>
        <v>19297.842116093077</v>
      </c>
      <c r="BI85" s="27">
        <f t="shared" si="55"/>
        <v>151312.62568300252</v>
      </c>
      <c r="BJ85" s="27">
        <f t="shared" si="55"/>
        <v>10526.095699687132</v>
      </c>
      <c r="BK85" s="27">
        <f t="shared" si="55"/>
        <v>794939.51898678858</v>
      </c>
      <c r="BL85" s="27">
        <f t="shared" si="55"/>
        <v>330694.83989850408</v>
      </c>
      <c r="BM85" s="27">
        <f t="shared" si="55"/>
        <v>59998.745488216664</v>
      </c>
      <c r="BN85" s="27">
        <f t="shared" si="55"/>
        <v>7675.2781143552011</v>
      </c>
      <c r="BO85" s="28">
        <f t="shared" si="16"/>
        <v>8668152.0912281908</v>
      </c>
      <c r="BS85" s="12">
        <f t="shared" si="17"/>
        <v>958588.78373237536</v>
      </c>
      <c r="BT85" s="12">
        <f t="shared" si="56"/>
        <v>15356.033914159412</v>
      </c>
      <c r="BU85" s="12">
        <f t="shared" si="56"/>
        <v>0</v>
      </c>
      <c r="BV85" s="12">
        <f t="shared" si="56"/>
        <v>167520.3699726481</v>
      </c>
      <c r="BW85" s="12">
        <f t="shared" si="56"/>
        <v>2565155.6652061744</v>
      </c>
      <c r="BX85" s="12">
        <f t="shared" si="56"/>
        <v>9352289.988084117</v>
      </c>
      <c r="BY85" s="12">
        <f t="shared" si="56"/>
        <v>6818451.3253756072</v>
      </c>
      <c r="BZ85" s="12">
        <f t="shared" si="56"/>
        <v>1286649.5082621446</v>
      </c>
      <c r="CA85" s="29">
        <f t="shared" si="19"/>
        <v>21164011.674547229</v>
      </c>
      <c r="CB85" s="9"/>
      <c r="CC85" s="97">
        <f>(Y85*'Quadro Resumo'!$L$6)*($O$109*25%)</f>
        <v>0</v>
      </c>
      <c r="CD85" s="12">
        <f>(Z85*'Quadro Resumo'!$L$6)*($O$109*15%)</f>
        <v>0</v>
      </c>
      <c r="CE85" s="12">
        <f>(AA85*'Quadro Resumo'!$L$6)*($O$109*10%)</f>
        <v>0</v>
      </c>
      <c r="CF85" s="12">
        <f>(AB85*'Quadro Resumo'!$L$6)*($O$109*5%)</f>
        <v>0</v>
      </c>
      <c r="CG85" s="12">
        <f>(AC85*'Quadro Resumo'!$L$6)*($O$109*5%)</f>
        <v>0</v>
      </c>
      <c r="CH85" s="12">
        <f>(AD85*'Quadro Resumo'!$L$6)*(O85*22%)</f>
        <v>0</v>
      </c>
      <c r="CI85" s="12">
        <f>(AE85*'Quadro Resumo'!$L$6)*(O85*23%)</f>
        <v>0</v>
      </c>
      <c r="CJ85" s="12">
        <v>0</v>
      </c>
      <c r="CK85" s="29">
        <f t="shared" si="20"/>
        <v>0</v>
      </c>
      <c r="CL85" s="9"/>
      <c r="CM85" s="9"/>
      <c r="CN85" s="12">
        <f t="shared" si="21"/>
        <v>7738510.4240142731</v>
      </c>
      <c r="CO85" s="12">
        <f t="shared" si="57"/>
        <v>20474.711885545883</v>
      </c>
      <c r="CP85" s="12">
        <f t="shared" si="57"/>
        <v>160540.35455712111</v>
      </c>
      <c r="CQ85" s="12">
        <f t="shared" si="57"/>
        <v>11168.024664843208</v>
      </c>
      <c r="CR85" s="12">
        <f t="shared" si="57"/>
        <v>843418.52937617979</v>
      </c>
      <c r="CS85" s="12">
        <f t="shared" si="57"/>
        <v>350862.1082204908</v>
      </c>
      <c r="CT85" s="12">
        <f t="shared" si="57"/>
        <v>63657.740589606292</v>
      </c>
      <c r="CU85" s="12">
        <f t="shared" si="57"/>
        <v>8143.3513181148392</v>
      </c>
      <c r="CV85" s="29">
        <f t="shared" si="23"/>
        <v>9196775.2446261756</v>
      </c>
      <c r="CW85" s="9"/>
      <c r="CX85" s="9"/>
      <c r="CY85" s="9"/>
      <c r="CZ85" s="9"/>
      <c r="DA85" s="9"/>
      <c r="DB85" s="30"/>
      <c r="DC85" s="30"/>
    </row>
    <row r="86" spans="2:107" ht="15.75" customHeight="1" x14ac:dyDescent="0.3">
      <c r="B86" s="464"/>
      <c r="C86" s="7" t="s">
        <v>15</v>
      </c>
      <c r="D86" s="7" t="str">
        <f t="shared" si="50"/>
        <v>DP15</v>
      </c>
      <c r="E86" s="7">
        <v>15</v>
      </c>
      <c r="F86" s="8">
        <f t="shared" si="51"/>
        <v>4556.9222633228874</v>
      </c>
      <c r="G86" s="12">
        <f t="shared" si="2"/>
        <v>5012.6144896551768</v>
      </c>
      <c r="H86" s="12">
        <f t="shared" si="3"/>
        <v>5240.4606028213202</v>
      </c>
      <c r="I86" s="12">
        <f t="shared" si="4"/>
        <v>5468.3067159874645</v>
      </c>
      <c r="J86" s="12">
        <f t="shared" si="5"/>
        <v>5696.1528291536088</v>
      </c>
      <c r="K86" s="12">
        <f t="shared" si="6"/>
        <v>5923.998942319754</v>
      </c>
      <c r="L86" s="12">
        <f t="shared" si="7"/>
        <v>6926.521840250789</v>
      </c>
      <c r="M86" s="12">
        <f t="shared" si="8"/>
        <v>7974.6139608150534</v>
      </c>
      <c r="O86" s="8">
        <f t="shared" si="53"/>
        <v>4834.8240111550385</v>
      </c>
      <c r="P86" s="23">
        <f t="shared" si="52"/>
        <v>6.0984526786618032E-2</v>
      </c>
      <c r="Q86" s="12">
        <f t="shared" si="58"/>
        <v>5318.3064122705428</v>
      </c>
      <c r="R86" s="12">
        <f t="shared" si="58"/>
        <v>5560.0476128282935</v>
      </c>
      <c r="S86" s="12">
        <f t="shared" si="58"/>
        <v>5801.7888133860461</v>
      </c>
      <c r="T86" s="12">
        <f t="shared" si="58"/>
        <v>6043.5300139437986</v>
      </c>
      <c r="U86" s="12">
        <f t="shared" si="58"/>
        <v>6285.2712145015503</v>
      </c>
      <c r="V86" s="12">
        <f t="shared" si="58"/>
        <v>7348.9324969556583</v>
      </c>
      <c r="W86" s="12">
        <f t="shared" si="58"/>
        <v>8460.942019521317</v>
      </c>
      <c r="Y86" s="7">
        <f>SUMIF('BD Qtde Servidores Ativos'!$D:$D,$D:$D,'BD Qtde Servidores Ativos'!E:E)</f>
        <v>151</v>
      </c>
      <c r="Z86" s="7">
        <f>SUMIF('BD Qtde Servidores Ativos'!$D:$D,$D:$D,'BD Qtde Servidores Ativos'!F:F)</f>
        <v>2</v>
      </c>
      <c r="AA86" s="7">
        <f>SUMIF('BD Qtde Servidores Ativos'!$D:$D,$D:$D,'BD Qtde Servidores Ativos'!G:G)</f>
        <v>0</v>
      </c>
      <c r="AB86" s="7">
        <f>SUMIF('BD Qtde Servidores Ativos'!$D:$D,$D:$D,'BD Qtde Servidores Ativos'!H:H)</f>
        <v>10</v>
      </c>
      <c r="AC86" s="7">
        <f>SUMIF('BD Qtde Servidores Ativos'!$D:$D,$D:$D,'BD Qtde Servidores Ativos'!I:I)</f>
        <v>241</v>
      </c>
      <c r="AD86" s="7">
        <f>SUMIF('BD Qtde Servidores Ativos'!$D:$D,$D:$D,'BD Qtde Servidores Ativos'!J:J)</f>
        <v>832</v>
      </c>
      <c r="AE86" s="7">
        <f>SUMIF('BD Qtde Servidores Ativos'!$D:$D,$D:$D,'BD Qtde Servidores Ativos'!K:K)</f>
        <v>351</v>
      </c>
      <c r="AF86" s="7">
        <f>SUMIF('BD Qtde Servidores Ativos'!$D:$D,$D:$D,'BD Qtde Servidores Ativos'!L:L)</f>
        <v>68</v>
      </c>
      <c r="AG86" s="24">
        <f t="shared" si="11"/>
        <v>1655</v>
      </c>
      <c r="AH86" s="25"/>
      <c r="AI86" s="25"/>
      <c r="AJ86" s="7">
        <f>SUMIF('BD Qtde Servidores Aposentados '!$D:$D,$D:$D,'BD Qtde Servidores Aposentados '!E:E)</f>
        <v>2110</v>
      </c>
      <c r="AK86" s="7">
        <f>SUMIF('BD Qtde Servidores Aposentados '!$D:$D,$D:$D,'BD Qtde Servidores Aposentados '!F:F)</f>
        <v>2</v>
      </c>
      <c r="AL86" s="7">
        <f>SUMIF('BD Qtde Servidores Aposentados '!$D:$D,$D:$D,'BD Qtde Servidores Aposentados '!G:G)</f>
        <v>39</v>
      </c>
      <c r="AM86" s="7">
        <f>SUMIF('BD Qtde Servidores Aposentados '!$D:$D,$D:$D,'BD Qtde Servidores Aposentados '!H:H)</f>
        <v>6</v>
      </c>
      <c r="AN86" s="7">
        <f>SUMIF('BD Qtde Servidores Aposentados '!$D:$D,$D:$D,'BD Qtde Servidores Aposentados '!I:I)</f>
        <v>174</v>
      </c>
      <c r="AO86" s="7">
        <f>SUMIF('BD Qtde Servidores Aposentados '!$D:$D,$D:$D,'BD Qtde Servidores Aposentados '!J:J)</f>
        <v>98</v>
      </c>
      <c r="AP86" s="7">
        <f>SUMIF('BD Qtde Servidores Aposentados '!$D:$D,$D:$D,'BD Qtde Servidores Aposentados '!K:K)</f>
        <v>7</v>
      </c>
      <c r="AQ86" s="7">
        <f>SUMIF('BD Qtde Servidores Aposentados '!$D:$D,$D:$D,'BD Qtde Servidores Aposentados '!L:L)</f>
        <v>3</v>
      </c>
      <c r="AR86" s="24">
        <f t="shared" si="12"/>
        <v>2439</v>
      </c>
      <c r="AS86" s="26"/>
      <c r="AT86" s="26"/>
      <c r="AU86" s="27">
        <f t="shared" si="54"/>
        <v>688095.26176175603</v>
      </c>
      <c r="AV86" s="27">
        <f t="shared" si="54"/>
        <v>10025.228979310354</v>
      </c>
      <c r="AW86" s="27">
        <f t="shared" si="54"/>
        <v>0</v>
      </c>
      <c r="AX86" s="27">
        <f t="shared" si="54"/>
        <v>54683.067159874641</v>
      </c>
      <c r="AY86" s="27">
        <f t="shared" si="54"/>
        <v>1372772.8318260198</v>
      </c>
      <c r="AZ86" s="27">
        <f t="shared" si="54"/>
        <v>4928767.1200100351</v>
      </c>
      <c r="BA86" s="27">
        <f t="shared" si="54"/>
        <v>2431209.1659280271</v>
      </c>
      <c r="BB86" s="27">
        <f t="shared" si="54"/>
        <v>542273.74933542358</v>
      </c>
      <c r="BC86" s="28">
        <f t="shared" si="14"/>
        <v>10027826.425000446</v>
      </c>
      <c r="BF86" s="26"/>
      <c r="BG86" s="27">
        <f t="shared" si="55"/>
        <v>9615105.9756112918</v>
      </c>
      <c r="BH86" s="27">
        <f t="shared" si="55"/>
        <v>10025.228979310354</v>
      </c>
      <c r="BI86" s="27">
        <f t="shared" si="55"/>
        <v>204377.96351003149</v>
      </c>
      <c r="BJ86" s="27">
        <f t="shared" si="55"/>
        <v>32809.840295924791</v>
      </c>
      <c r="BK86" s="27">
        <f t="shared" si="55"/>
        <v>991130.59227272798</v>
      </c>
      <c r="BL86" s="27">
        <f t="shared" si="55"/>
        <v>580551.89634733589</v>
      </c>
      <c r="BM86" s="27">
        <f t="shared" si="55"/>
        <v>48485.652881755523</v>
      </c>
      <c r="BN86" s="27">
        <f t="shared" si="55"/>
        <v>23923.841882445158</v>
      </c>
      <c r="BO86" s="28">
        <f t="shared" si="16"/>
        <v>11506410.991780823</v>
      </c>
      <c r="BS86" s="12">
        <f t="shared" si="17"/>
        <v>730058.42568441085</v>
      </c>
      <c r="BT86" s="12">
        <f t="shared" si="56"/>
        <v>10636.612824541086</v>
      </c>
      <c r="BU86" s="12">
        <f t="shared" si="56"/>
        <v>0</v>
      </c>
      <c r="BV86" s="12">
        <f t="shared" si="56"/>
        <v>58017.888133860462</v>
      </c>
      <c r="BW86" s="12">
        <f t="shared" si="56"/>
        <v>1456490.7333604554</v>
      </c>
      <c r="BX86" s="12">
        <f t="shared" si="56"/>
        <v>5229345.6504652901</v>
      </c>
      <c r="BY86" s="12">
        <f t="shared" si="56"/>
        <v>2579475.306431436</v>
      </c>
      <c r="BZ86" s="12">
        <f t="shared" si="56"/>
        <v>575344.05732744955</v>
      </c>
      <c r="CA86" s="29">
        <f t="shared" si="19"/>
        <v>10639368.674227443</v>
      </c>
      <c r="CB86" s="9"/>
      <c r="CC86" s="97">
        <f>(Y86*'Quadro Resumo'!$L$6)*($O$109*25%)</f>
        <v>0</v>
      </c>
      <c r="CD86" s="12">
        <f>(Z86*'Quadro Resumo'!$L$6)*($O$109*15%)</f>
        <v>0</v>
      </c>
      <c r="CE86" s="12">
        <f>(AA86*'Quadro Resumo'!$L$6)*($O$109*10%)</f>
        <v>0</v>
      </c>
      <c r="CF86" s="12">
        <f>(AB86*'Quadro Resumo'!$L$6)*($O$109*5%)</f>
        <v>0</v>
      </c>
      <c r="CG86" s="12">
        <f>(AC86*'Quadro Resumo'!$L$6)*($O$109*5%)</f>
        <v>0</v>
      </c>
      <c r="CH86" s="12">
        <f>(AD86*'Quadro Resumo'!$L$6)*(O86*22%)</f>
        <v>0</v>
      </c>
      <c r="CI86" s="12">
        <f>(AE86*'Quadro Resumo'!$L$6)*(O86*23%)</f>
        <v>0</v>
      </c>
      <c r="CJ86" s="12">
        <v>0</v>
      </c>
      <c r="CK86" s="29">
        <f t="shared" si="20"/>
        <v>0</v>
      </c>
      <c r="CL86" s="9"/>
      <c r="CM86" s="9"/>
      <c r="CN86" s="12">
        <f t="shared" si="21"/>
        <v>10201478.663537132</v>
      </c>
      <c r="CO86" s="12">
        <f t="shared" si="57"/>
        <v>10636.612824541086</v>
      </c>
      <c r="CP86" s="12">
        <f t="shared" si="57"/>
        <v>216841.85690030345</v>
      </c>
      <c r="CQ86" s="12">
        <f t="shared" si="57"/>
        <v>34810.732880316275</v>
      </c>
      <c r="CR86" s="12">
        <f t="shared" si="57"/>
        <v>1051574.222426221</v>
      </c>
      <c r="CS86" s="12">
        <f t="shared" si="57"/>
        <v>615956.57902115188</v>
      </c>
      <c r="CT86" s="12">
        <f t="shared" si="57"/>
        <v>51442.527478689604</v>
      </c>
      <c r="CU86" s="12">
        <f t="shared" si="57"/>
        <v>25382.826058563951</v>
      </c>
      <c r="CV86" s="29">
        <f t="shared" si="23"/>
        <v>12208124.021126918</v>
      </c>
      <c r="CW86" s="9"/>
      <c r="CX86" s="9"/>
      <c r="CY86" s="9"/>
      <c r="CZ86" s="9"/>
      <c r="DA86" s="9"/>
      <c r="DB86" s="30"/>
      <c r="DC86" s="30"/>
    </row>
    <row r="87" spans="2:107" ht="15.75" customHeight="1" x14ac:dyDescent="0.3">
      <c r="B87" s="464"/>
      <c r="C87" s="7" t="s">
        <v>15</v>
      </c>
      <c r="D87" s="7" t="str">
        <f t="shared" si="50"/>
        <v>DP16</v>
      </c>
      <c r="E87" s="7">
        <v>16</v>
      </c>
      <c r="F87" s="8">
        <f t="shared" si="51"/>
        <v>4734.6422315924792</v>
      </c>
      <c r="G87" s="12">
        <f t="shared" si="2"/>
        <v>5208.1064547517271</v>
      </c>
      <c r="H87" s="12">
        <f t="shared" si="3"/>
        <v>5444.8385663313511</v>
      </c>
      <c r="I87" s="12">
        <f t="shared" si="4"/>
        <v>5681.5706779109751</v>
      </c>
      <c r="J87" s="12">
        <f t="shared" si="5"/>
        <v>5918.302789490599</v>
      </c>
      <c r="K87" s="12">
        <f t="shared" si="6"/>
        <v>6155.034901070223</v>
      </c>
      <c r="L87" s="12">
        <f t="shared" si="7"/>
        <v>7196.6561920205686</v>
      </c>
      <c r="M87" s="12">
        <f t="shared" si="8"/>
        <v>8285.6239052868386</v>
      </c>
      <c r="O87" s="8">
        <f t="shared" si="53"/>
        <v>5023.382147590085</v>
      </c>
      <c r="P87" s="23">
        <f t="shared" si="52"/>
        <v>6.0984526786618254E-2</v>
      </c>
      <c r="Q87" s="12">
        <f t="shared" si="58"/>
        <v>5525.7203623490941</v>
      </c>
      <c r="R87" s="12">
        <f t="shared" si="58"/>
        <v>5776.8894697285969</v>
      </c>
      <c r="S87" s="12">
        <f t="shared" si="58"/>
        <v>6028.0585771081014</v>
      </c>
      <c r="T87" s="12">
        <f t="shared" si="58"/>
        <v>6279.227684487606</v>
      </c>
      <c r="U87" s="12">
        <f t="shared" si="58"/>
        <v>6530.3967918671106</v>
      </c>
      <c r="V87" s="12">
        <f t="shared" si="58"/>
        <v>7635.5408643369292</v>
      </c>
      <c r="W87" s="12">
        <f t="shared" si="58"/>
        <v>8790.9187582826489</v>
      </c>
      <c r="Y87" s="7">
        <f>SUMIF('BD Qtde Servidores Ativos'!$D:$D,$D:$D,'BD Qtde Servidores Ativos'!E:E)</f>
        <v>505</v>
      </c>
      <c r="Z87" s="7">
        <f>SUMIF('BD Qtde Servidores Ativos'!$D:$D,$D:$D,'BD Qtde Servidores Ativos'!F:F)</f>
        <v>3</v>
      </c>
      <c r="AA87" s="7">
        <f>SUMIF('BD Qtde Servidores Ativos'!$D:$D,$D:$D,'BD Qtde Servidores Ativos'!G:G)</f>
        <v>0</v>
      </c>
      <c r="AB87" s="7">
        <f>SUMIF('BD Qtde Servidores Ativos'!$D:$D,$D:$D,'BD Qtde Servidores Ativos'!H:H)</f>
        <v>23</v>
      </c>
      <c r="AC87" s="7">
        <f>SUMIF('BD Qtde Servidores Ativos'!$D:$D,$D:$D,'BD Qtde Servidores Ativos'!I:I)</f>
        <v>420</v>
      </c>
      <c r="AD87" s="7">
        <f>SUMIF('BD Qtde Servidores Ativos'!$D:$D,$D:$D,'BD Qtde Servidores Ativos'!J:J)</f>
        <v>1270</v>
      </c>
      <c r="AE87" s="7">
        <f>SUMIF('BD Qtde Servidores Ativos'!$D:$D,$D:$D,'BD Qtde Servidores Ativos'!K:K)</f>
        <v>475</v>
      </c>
      <c r="AF87" s="7">
        <f>SUMIF('BD Qtde Servidores Ativos'!$D:$D,$D:$D,'BD Qtde Servidores Ativos'!L:L)</f>
        <v>99</v>
      </c>
      <c r="AG87" s="24">
        <f t="shared" si="11"/>
        <v>2795</v>
      </c>
      <c r="AH87" s="25"/>
      <c r="AI87" s="25"/>
      <c r="AJ87" s="7">
        <f>SUMIF('BD Qtde Servidores Aposentados '!$D:$D,$D:$D,'BD Qtde Servidores Aposentados '!E:E)</f>
        <v>5337</v>
      </c>
      <c r="AK87" s="7">
        <f>SUMIF('BD Qtde Servidores Aposentados '!$D:$D,$D:$D,'BD Qtde Servidores Aposentados '!F:F)</f>
        <v>15</v>
      </c>
      <c r="AL87" s="7">
        <f>SUMIF('BD Qtde Servidores Aposentados '!$D:$D,$D:$D,'BD Qtde Servidores Aposentados '!G:G)</f>
        <v>57</v>
      </c>
      <c r="AM87" s="7">
        <f>SUMIF('BD Qtde Servidores Aposentados '!$D:$D,$D:$D,'BD Qtde Servidores Aposentados '!H:H)</f>
        <v>24</v>
      </c>
      <c r="AN87" s="7">
        <f>SUMIF('BD Qtde Servidores Aposentados '!$D:$D,$D:$D,'BD Qtde Servidores Aposentados '!I:I)</f>
        <v>433</v>
      </c>
      <c r="AO87" s="7">
        <f>SUMIF('BD Qtde Servidores Aposentados '!$D:$D,$D:$D,'BD Qtde Servidores Aposentados '!J:J)</f>
        <v>225</v>
      </c>
      <c r="AP87" s="7">
        <f>SUMIF('BD Qtde Servidores Aposentados '!$D:$D,$D:$D,'BD Qtde Servidores Aposentados '!K:K)</f>
        <v>34</v>
      </c>
      <c r="AQ87" s="7">
        <f>SUMIF('BD Qtde Servidores Aposentados '!$D:$D,$D:$D,'BD Qtde Servidores Aposentados '!L:L)</f>
        <v>7</v>
      </c>
      <c r="AR87" s="24">
        <f t="shared" si="12"/>
        <v>6132</v>
      </c>
      <c r="AS87" s="26"/>
      <c r="AT87" s="26"/>
      <c r="AU87" s="27">
        <f t="shared" si="54"/>
        <v>2390994.3269542018</v>
      </c>
      <c r="AV87" s="27">
        <f t="shared" si="54"/>
        <v>15624.319364255181</v>
      </c>
      <c r="AW87" s="27">
        <f t="shared" si="54"/>
        <v>0</v>
      </c>
      <c r="AX87" s="27">
        <f t="shared" si="54"/>
        <v>130676.12559195243</v>
      </c>
      <c r="AY87" s="27">
        <f t="shared" si="54"/>
        <v>2485687.1715860516</v>
      </c>
      <c r="AZ87" s="27">
        <f t="shared" si="54"/>
        <v>7816894.3243591832</v>
      </c>
      <c r="BA87" s="27">
        <f t="shared" si="54"/>
        <v>3418411.6912097703</v>
      </c>
      <c r="BB87" s="27">
        <f t="shared" si="54"/>
        <v>820276.76662339701</v>
      </c>
      <c r="BC87" s="28">
        <f t="shared" si="14"/>
        <v>17078564.725688811</v>
      </c>
      <c r="BF87" s="26"/>
      <c r="BG87" s="27">
        <f t="shared" si="55"/>
        <v>25268785.59000906</v>
      </c>
      <c r="BH87" s="27">
        <f t="shared" si="55"/>
        <v>78121.596821275903</v>
      </c>
      <c r="BI87" s="27">
        <f t="shared" si="55"/>
        <v>310355.79828088701</v>
      </c>
      <c r="BJ87" s="27">
        <f t="shared" si="55"/>
        <v>136357.6962698634</v>
      </c>
      <c r="BK87" s="27">
        <f t="shared" si="55"/>
        <v>2562625.1078494294</v>
      </c>
      <c r="BL87" s="27">
        <f t="shared" si="55"/>
        <v>1384882.8527408002</v>
      </c>
      <c r="BM87" s="27">
        <f t="shared" si="55"/>
        <v>244686.31052869934</v>
      </c>
      <c r="BN87" s="27">
        <f t="shared" si="55"/>
        <v>57999.367337007869</v>
      </c>
      <c r="BO87" s="28">
        <f t="shared" si="16"/>
        <v>30043814.319837023</v>
      </c>
      <c r="BS87" s="12">
        <f t="shared" si="17"/>
        <v>2536807.9845329928</v>
      </c>
      <c r="BT87" s="12">
        <f t="shared" si="56"/>
        <v>16577.161087047283</v>
      </c>
      <c r="BU87" s="12">
        <f t="shared" si="56"/>
        <v>0</v>
      </c>
      <c r="BV87" s="12">
        <f t="shared" si="56"/>
        <v>138645.34727348635</v>
      </c>
      <c r="BW87" s="12">
        <f t="shared" si="56"/>
        <v>2637275.6274847947</v>
      </c>
      <c r="BX87" s="12">
        <f t="shared" si="56"/>
        <v>8293603.9256712301</v>
      </c>
      <c r="BY87" s="12">
        <f t="shared" si="56"/>
        <v>3626881.9105600412</v>
      </c>
      <c r="BZ87" s="12">
        <f t="shared" si="56"/>
        <v>870300.95706998219</v>
      </c>
      <c r="CA87" s="29">
        <f t="shared" si="19"/>
        <v>18120092.913679574</v>
      </c>
      <c r="CB87" s="9"/>
      <c r="CC87" s="97">
        <f>(Y87*'Quadro Resumo'!$L$6)*($O$109*25%)</f>
        <v>0</v>
      </c>
      <c r="CD87" s="12">
        <f>(Z87*'Quadro Resumo'!$L$6)*($O$109*15%)</f>
        <v>0</v>
      </c>
      <c r="CE87" s="12">
        <f>(AA87*'Quadro Resumo'!$L$6)*($O$109*10%)</f>
        <v>0</v>
      </c>
      <c r="CF87" s="12">
        <f>(AB87*'Quadro Resumo'!$L$6)*($O$109*5%)</f>
        <v>0</v>
      </c>
      <c r="CG87" s="12">
        <f>(AC87*'Quadro Resumo'!$L$6)*($O$109*5%)</f>
        <v>0</v>
      </c>
      <c r="CH87" s="12">
        <f>(AD87*'Quadro Resumo'!$L$6)*(O87*22%)</f>
        <v>0</v>
      </c>
      <c r="CI87" s="12">
        <f>(AE87*'Quadro Resumo'!$L$6)*(O87*23%)</f>
        <v>0</v>
      </c>
      <c r="CJ87" s="12">
        <v>0</v>
      </c>
      <c r="CK87" s="29">
        <f t="shared" si="20"/>
        <v>0</v>
      </c>
      <c r="CL87" s="9"/>
      <c r="CM87" s="9"/>
      <c r="CN87" s="12">
        <f t="shared" si="21"/>
        <v>26809790.521688282</v>
      </c>
      <c r="CO87" s="12">
        <f t="shared" si="57"/>
        <v>82885.805435236412</v>
      </c>
      <c r="CP87" s="12">
        <f t="shared" si="57"/>
        <v>329282.69977453002</v>
      </c>
      <c r="CQ87" s="12">
        <f t="shared" si="57"/>
        <v>144673.40585059443</v>
      </c>
      <c r="CR87" s="12">
        <f t="shared" si="57"/>
        <v>2718905.5873831334</v>
      </c>
      <c r="CS87" s="12">
        <f t="shared" si="57"/>
        <v>1469339.2781700999</v>
      </c>
      <c r="CT87" s="12">
        <f t="shared" si="57"/>
        <v>259608.38938745559</v>
      </c>
      <c r="CU87" s="12">
        <f t="shared" si="57"/>
        <v>61536.431307978542</v>
      </c>
      <c r="CV87" s="29">
        <f t="shared" si="23"/>
        <v>31876022.118997309</v>
      </c>
      <c r="CW87" s="9"/>
      <c r="CX87" s="9"/>
      <c r="CY87" s="9"/>
      <c r="CZ87" s="9"/>
      <c r="DA87" s="9"/>
      <c r="DB87" s="30"/>
      <c r="DC87" s="30"/>
    </row>
    <row r="88" spans="2:107" ht="15.75" customHeight="1" x14ac:dyDescent="0.3">
      <c r="B88" s="464"/>
      <c r="C88" s="7" t="s">
        <v>15</v>
      </c>
      <c r="D88" s="7" t="str">
        <f t="shared" si="50"/>
        <v>DP17</v>
      </c>
      <c r="E88" s="7">
        <v>17</v>
      </c>
      <c r="F88" s="8">
        <f t="shared" si="51"/>
        <v>4919.2932786245856</v>
      </c>
      <c r="G88" s="12">
        <f t="shared" si="2"/>
        <v>5411.2226064870447</v>
      </c>
      <c r="H88" s="12">
        <f t="shared" si="3"/>
        <v>5657.1872704182733</v>
      </c>
      <c r="I88" s="12">
        <f t="shared" si="4"/>
        <v>5903.1519343495029</v>
      </c>
      <c r="J88" s="12">
        <f t="shared" si="5"/>
        <v>6149.1165982807324</v>
      </c>
      <c r="K88" s="12">
        <f t="shared" si="6"/>
        <v>6395.0812622119611</v>
      </c>
      <c r="L88" s="12">
        <f t="shared" si="7"/>
        <v>7477.32578350937</v>
      </c>
      <c r="M88" s="12">
        <f t="shared" si="8"/>
        <v>8608.7632375930243</v>
      </c>
      <c r="O88" s="8">
        <f t="shared" si="53"/>
        <v>5219.2940513460981</v>
      </c>
      <c r="P88" s="23">
        <f t="shared" si="52"/>
        <v>6.0984526786618254E-2</v>
      </c>
      <c r="Q88" s="12">
        <f t="shared" si="58"/>
        <v>5741.2234564807086</v>
      </c>
      <c r="R88" s="12">
        <f t="shared" si="58"/>
        <v>6002.1881590480125</v>
      </c>
      <c r="S88" s="12">
        <f t="shared" si="58"/>
        <v>6263.1528616153173</v>
      </c>
      <c r="T88" s="12">
        <f t="shared" si="58"/>
        <v>6524.117564182623</v>
      </c>
      <c r="U88" s="12">
        <f t="shared" si="58"/>
        <v>6785.0822667499278</v>
      </c>
      <c r="V88" s="12">
        <f t="shared" si="58"/>
        <v>7933.3269580460692</v>
      </c>
      <c r="W88" s="12">
        <f t="shared" si="58"/>
        <v>9133.7645898556711</v>
      </c>
      <c r="Y88" s="7">
        <f>SUMIF('BD Qtde Servidores Ativos'!$D:$D,$D:$D,'BD Qtde Servidores Ativos'!E:E)</f>
        <v>354</v>
      </c>
      <c r="Z88" s="7">
        <f>SUMIF('BD Qtde Servidores Ativos'!$D:$D,$D:$D,'BD Qtde Servidores Ativos'!F:F)</f>
        <v>2</v>
      </c>
      <c r="AA88" s="7">
        <f>SUMIF('BD Qtde Servidores Ativos'!$D:$D,$D:$D,'BD Qtde Servidores Ativos'!G:G)</f>
        <v>0</v>
      </c>
      <c r="AB88" s="7">
        <f>SUMIF('BD Qtde Servidores Ativos'!$D:$D,$D:$D,'BD Qtde Servidores Ativos'!H:H)</f>
        <v>12</v>
      </c>
      <c r="AC88" s="7">
        <f>SUMIF('BD Qtde Servidores Ativos'!$D:$D,$D:$D,'BD Qtde Servidores Ativos'!I:I)</f>
        <v>196</v>
      </c>
      <c r="AD88" s="7">
        <f>SUMIF('BD Qtde Servidores Ativos'!$D:$D,$D:$D,'BD Qtde Servidores Ativos'!J:J)</f>
        <v>555</v>
      </c>
      <c r="AE88" s="7">
        <f>SUMIF('BD Qtde Servidores Ativos'!$D:$D,$D:$D,'BD Qtde Servidores Ativos'!K:K)</f>
        <v>99</v>
      </c>
      <c r="AF88" s="7">
        <f>SUMIF('BD Qtde Servidores Ativos'!$D:$D,$D:$D,'BD Qtde Servidores Ativos'!L:L)</f>
        <v>20</v>
      </c>
      <c r="AG88" s="24">
        <f t="shared" si="11"/>
        <v>1238</v>
      </c>
      <c r="AH88" s="25"/>
      <c r="AI88" s="25"/>
      <c r="AJ88" s="7">
        <f>SUMIF('BD Qtde Servidores Aposentados '!$D:$D,$D:$D,'BD Qtde Servidores Aposentados '!E:E)</f>
        <v>1695</v>
      </c>
      <c r="AK88" s="7">
        <f>SUMIF('BD Qtde Servidores Aposentados '!$D:$D,$D:$D,'BD Qtde Servidores Aposentados '!F:F)</f>
        <v>3</v>
      </c>
      <c r="AL88" s="7">
        <f>SUMIF('BD Qtde Servidores Aposentados '!$D:$D,$D:$D,'BD Qtde Servidores Aposentados '!G:G)</f>
        <v>69</v>
      </c>
      <c r="AM88" s="7">
        <f>SUMIF('BD Qtde Servidores Aposentados '!$D:$D,$D:$D,'BD Qtde Servidores Aposentados '!H:H)</f>
        <v>20</v>
      </c>
      <c r="AN88" s="7">
        <f>SUMIF('BD Qtde Servidores Aposentados '!$D:$D,$D:$D,'BD Qtde Servidores Aposentados '!I:I)</f>
        <v>273</v>
      </c>
      <c r="AO88" s="7">
        <f>SUMIF('BD Qtde Servidores Aposentados '!$D:$D,$D:$D,'BD Qtde Servidores Aposentados '!J:J)</f>
        <v>288</v>
      </c>
      <c r="AP88" s="7">
        <f>SUMIF('BD Qtde Servidores Aposentados '!$D:$D,$D:$D,'BD Qtde Servidores Aposentados '!K:K)</f>
        <v>53</v>
      </c>
      <c r="AQ88" s="7">
        <f>SUMIF('BD Qtde Servidores Aposentados '!$D:$D,$D:$D,'BD Qtde Servidores Aposentados '!L:L)</f>
        <v>5</v>
      </c>
      <c r="AR88" s="24">
        <f t="shared" si="12"/>
        <v>2406</v>
      </c>
      <c r="AS88" s="26"/>
      <c r="AT88" s="26"/>
      <c r="AU88" s="27">
        <f t="shared" si="54"/>
        <v>1741429.8206331034</v>
      </c>
      <c r="AV88" s="27">
        <f t="shared" si="54"/>
        <v>10822.445212974089</v>
      </c>
      <c r="AW88" s="27">
        <f t="shared" si="54"/>
        <v>0</v>
      </c>
      <c r="AX88" s="27">
        <f t="shared" si="54"/>
        <v>70837.823212194038</v>
      </c>
      <c r="AY88" s="27">
        <f t="shared" si="54"/>
        <v>1205226.8532630235</v>
      </c>
      <c r="AZ88" s="27">
        <f t="shared" si="54"/>
        <v>3549270.1005276386</v>
      </c>
      <c r="BA88" s="27">
        <f t="shared" si="54"/>
        <v>740255.25256742758</v>
      </c>
      <c r="BB88" s="27">
        <f t="shared" si="54"/>
        <v>172175.26475186049</v>
      </c>
      <c r="BC88" s="28">
        <f t="shared" si="14"/>
        <v>7490017.5601682216</v>
      </c>
      <c r="BF88" s="26"/>
      <c r="BG88" s="27">
        <f t="shared" si="55"/>
        <v>8338202.1072686724</v>
      </c>
      <c r="BH88" s="27">
        <f t="shared" si="55"/>
        <v>16233.667819461134</v>
      </c>
      <c r="BI88" s="27">
        <f t="shared" si="55"/>
        <v>390345.92165886087</v>
      </c>
      <c r="BJ88" s="27">
        <f t="shared" si="55"/>
        <v>118063.03868699005</v>
      </c>
      <c r="BK88" s="27">
        <f t="shared" si="55"/>
        <v>1678708.83133064</v>
      </c>
      <c r="BL88" s="27">
        <f t="shared" si="55"/>
        <v>1841783.4035170448</v>
      </c>
      <c r="BM88" s="27">
        <f t="shared" si="55"/>
        <v>396298.26652599662</v>
      </c>
      <c r="BN88" s="27">
        <f t="shared" si="55"/>
        <v>43043.816187965123</v>
      </c>
      <c r="BO88" s="28">
        <f t="shared" si="16"/>
        <v>12822679.052995631</v>
      </c>
      <c r="BS88" s="12">
        <f t="shared" si="17"/>
        <v>1847630.0941765187</v>
      </c>
      <c r="BT88" s="12">
        <f t="shared" si="56"/>
        <v>11482.446912961417</v>
      </c>
      <c r="BU88" s="12">
        <f t="shared" si="56"/>
        <v>0</v>
      </c>
      <c r="BV88" s="12">
        <f t="shared" si="56"/>
        <v>75157.834339383815</v>
      </c>
      <c r="BW88" s="12">
        <f t="shared" si="56"/>
        <v>1278727.0425797941</v>
      </c>
      <c r="BX88" s="12">
        <f t="shared" si="56"/>
        <v>3765720.6580462097</v>
      </c>
      <c r="BY88" s="12">
        <f t="shared" si="56"/>
        <v>785399.36884656083</v>
      </c>
      <c r="BZ88" s="12">
        <f t="shared" si="56"/>
        <v>182675.29179711343</v>
      </c>
      <c r="CA88" s="29">
        <f t="shared" si="19"/>
        <v>7946792.7366985418</v>
      </c>
      <c r="CB88" s="9"/>
      <c r="CC88" s="97">
        <f>(Y88*'Quadro Resumo'!$L$6)*($O$109*25%)</f>
        <v>0</v>
      </c>
      <c r="CD88" s="12">
        <f>(Z88*'Quadro Resumo'!$L$6)*($O$109*15%)</f>
        <v>0</v>
      </c>
      <c r="CE88" s="12">
        <f>(AA88*'Quadro Resumo'!$L$6)*($O$109*10%)</f>
        <v>0</v>
      </c>
      <c r="CF88" s="12">
        <f>(AB88*'Quadro Resumo'!$L$6)*($O$109*5%)</f>
        <v>0</v>
      </c>
      <c r="CG88" s="12">
        <f>(AC88*'Quadro Resumo'!$L$6)*($O$109*5%)</f>
        <v>0</v>
      </c>
      <c r="CH88" s="12">
        <f>(AD88*'Quadro Resumo'!$L$6)*(O88*22%)</f>
        <v>0</v>
      </c>
      <c r="CI88" s="12">
        <f>(AE88*'Quadro Resumo'!$L$6)*(O88*23%)</f>
        <v>0</v>
      </c>
      <c r="CJ88" s="12">
        <v>0</v>
      </c>
      <c r="CK88" s="29">
        <f t="shared" si="20"/>
        <v>0</v>
      </c>
      <c r="CL88" s="9"/>
      <c r="CM88" s="9"/>
      <c r="CN88" s="12">
        <f t="shared" si="21"/>
        <v>8846703.4170316365</v>
      </c>
      <c r="CO88" s="12">
        <f t="shared" si="57"/>
        <v>17223.670369442127</v>
      </c>
      <c r="CP88" s="12">
        <f t="shared" si="57"/>
        <v>414150.98297431285</v>
      </c>
      <c r="CQ88" s="12">
        <f t="shared" si="57"/>
        <v>125263.05723230634</v>
      </c>
      <c r="CR88" s="12">
        <f t="shared" si="57"/>
        <v>1781084.095021856</v>
      </c>
      <c r="CS88" s="12">
        <f t="shared" si="57"/>
        <v>1954103.6928239793</v>
      </c>
      <c r="CT88" s="12">
        <f t="shared" si="57"/>
        <v>420466.32877644169</v>
      </c>
      <c r="CU88" s="12">
        <f t="shared" si="57"/>
        <v>45668.822949278358</v>
      </c>
      <c r="CV88" s="29">
        <f t="shared" si="23"/>
        <v>13604664.067179255</v>
      </c>
      <c r="CW88" s="9"/>
      <c r="CX88" s="9"/>
      <c r="CY88" s="9"/>
      <c r="CZ88" s="9"/>
      <c r="DA88" s="9"/>
      <c r="DB88" s="30"/>
      <c r="DC88" s="30"/>
    </row>
    <row r="89" spans="2:107" ht="15.75" customHeight="1" x14ac:dyDescent="0.3">
      <c r="B89" s="464"/>
      <c r="C89" s="7" t="s">
        <v>15</v>
      </c>
      <c r="D89" s="7" t="str">
        <f t="shared" si="50"/>
        <v>DP18</v>
      </c>
      <c r="E89" s="7">
        <v>18</v>
      </c>
      <c r="F89" s="8">
        <f t="shared" si="51"/>
        <v>5111.1457164909443</v>
      </c>
      <c r="G89" s="12">
        <f t="shared" si="2"/>
        <v>5622.2602881400389</v>
      </c>
      <c r="H89" s="12">
        <f t="shared" si="3"/>
        <v>5877.8175739645858</v>
      </c>
      <c r="I89" s="12">
        <f t="shared" si="4"/>
        <v>6133.3748597891326</v>
      </c>
      <c r="J89" s="12">
        <f t="shared" si="5"/>
        <v>6388.9321456136804</v>
      </c>
      <c r="K89" s="12">
        <f t="shared" si="6"/>
        <v>6644.4894314382282</v>
      </c>
      <c r="L89" s="12">
        <f t="shared" si="7"/>
        <v>7768.9414890662356</v>
      </c>
      <c r="M89" s="12">
        <f t="shared" si="8"/>
        <v>8944.5050038591526</v>
      </c>
      <c r="O89" s="8">
        <f t="shared" si="53"/>
        <v>5422.8465193485954</v>
      </c>
      <c r="P89" s="23">
        <f t="shared" si="52"/>
        <v>6.0984526786618254E-2</v>
      </c>
      <c r="Q89" s="12">
        <f t="shared" si="58"/>
        <v>5965.1311712834558</v>
      </c>
      <c r="R89" s="12">
        <f t="shared" si="58"/>
        <v>6236.2734972508842</v>
      </c>
      <c r="S89" s="12">
        <f t="shared" si="58"/>
        <v>6507.4158232183145</v>
      </c>
      <c r="T89" s="12">
        <f t="shared" si="58"/>
        <v>6778.5581491857447</v>
      </c>
      <c r="U89" s="12">
        <f t="shared" si="58"/>
        <v>7049.700475153174</v>
      </c>
      <c r="V89" s="12">
        <f t="shared" si="58"/>
        <v>8242.7267094098643</v>
      </c>
      <c r="W89" s="12">
        <f t="shared" si="58"/>
        <v>9489.9814088600415</v>
      </c>
      <c r="Y89" s="7">
        <f>SUMIF('BD Qtde Servidores Ativos'!$D:$D,$D:$D,'BD Qtde Servidores Ativos'!E:E)</f>
        <v>311</v>
      </c>
      <c r="Z89" s="7">
        <f>SUMIF('BD Qtde Servidores Ativos'!$D:$D,$D:$D,'BD Qtde Servidores Ativos'!F:F)</f>
        <v>2</v>
      </c>
      <c r="AA89" s="7">
        <f>SUMIF('BD Qtde Servidores Ativos'!$D:$D,$D:$D,'BD Qtde Servidores Ativos'!G:G)</f>
        <v>0</v>
      </c>
      <c r="AB89" s="7">
        <f>SUMIF('BD Qtde Servidores Ativos'!$D:$D,$D:$D,'BD Qtde Servidores Ativos'!H:H)</f>
        <v>18</v>
      </c>
      <c r="AC89" s="7">
        <f>SUMIF('BD Qtde Servidores Ativos'!$D:$D,$D:$D,'BD Qtde Servidores Ativos'!I:I)</f>
        <v>170</v>
      </c>
      <c r="AD89" s="7">
        <f>SUMIF('BD Qtde Servidores Ativos'!$D:$D,$D:$D,'BD Qtde Servidores Ativos'!J:J)</f>
        <v>238</v>
      </c>
      <c r="AE89" s="7">
        <f>SUMIF('BD Qtde Servidores Ativos'!$D:$D,$D:$D,'BD Qtde Servidores Ativos'!K:K)</f>
        <v>67</v>
      </c>
      <c r="AF89" s="7">
        <f>SUMIF('BD Qtde Servidores Ativos'!$D:$D,$D:$D,'BD Qtde Servidores Ativos'!L:L)</f>
        <v>17</v>
      </c>
      <c r="AG89" s="24">
        <f t="shared" si="11"/>
        <v>823</v>
      </c>
      <c r="AH89" s="25"/>
      <c r="AI89" s="25"/>
      <c r="AJ89" s="7">
        <f>SUMIF('BD Qtde Servidores Aposentados '!$D:$D,$D:$D,'BD Qtde Servidores Aposentados '!E:E)</f>
        <v>1482</v>
      </c>
      <c r="AK89" s="7">
        <f>SUMIF('BD Qtde Servidores Aposentados '!$D:$D,$D:$D,'BD Qtde Servidores Aposentados '!F:F)</f>
        <v>3</v>
      </c>
      <c r="AL89" s="7">
        <f>SUMIF('BD Qtde Servidores Aposentados '!$D:$D,$D:$D,'BD Qtde Servidores Aposentados '!G:G)</f>
        <v>65</v>
      </c>
      <c r="AM89" s="7">
        <f>SUMIF('BD Qtde Servidores Aposentados '!$D:$D,$D:$D,'BD Qtde Servidores Aposentados '!H:H)</f>
        <v>33</v>
      </c>
      <c r="AN89" s="7">
        <f>SUMIF('BD Qtde Servidores Aposentados '!$D:$D,$D:$D,'BD Qtde Servidores Aposentados '!I:I)</f>
        <v>328</v>
      </c>
      <c r="AO89" s="7">
        <f>SUMIF('BD Qtde Servidores Aposentados '!$D:$D,$D:$D,'BD Qtde Servidores Aposentados '!J:J)</f>
        <v>406</v>
      </c>
      <c r="AP89" s="7">
        <f>SUMIF('BD Qtde Servidores Aposentados '!$D:$D,$D:$D,'BD Qtde Servidores Aposentados '!K:K)</f>
        <v>79</v>
      </c>
      <c r="AQ89" s="7">
        <f>SUMIF('BD Qtde Servidores Aposentados '!$D:$D,$D:$D,'BD Qtde Servidores Aposentados '!L:L)</f>
        <v>9</v>
      </c>
      <c r="AR89" s="24">
        <f t="shared" si="12"/>
        <v>2405</v>
      </c>
      <c r="AS89" s="26"/>
      <c r="AT89" s="26"/>
      <c r="AU89" s="27">
        <f t="shared" si="54"/>
        <v>1589566.3178286836</v>
      </c>
      <c r="AV89" s="27">
        <f t="shared" si="54"/>
        <v>11244.520576280078</v>
      </c>
      <c r="AW89" s="27">
        <f t="shared" si="54"/>
        <v>0</v>
      </c>
      <c r="AX89" s="27">
        <f t="shared" si="54"/>
        <v>110400.74747620439</v>
      </c>
      <c r="AY89" s="27">
        <f t="shared" si="54"/>
        <v>1086118.4647543256</v>
      </c>
      <c r="AZ89" s="27">
        <f t="shared" si="54"/>
        <v>1581388.4846822983</v>
      </c>
      <c r="BA89" s="27">
        <f t="shared" si="54"/>
        <v>520519.07976743777</v>
      </c>
      <c r="BB89" s="27">
        <f t="shared" si="54"/>
        <v>152056.58506560558</v>
      </c>
      <c r="BC89" s="28">
        <f t="shared" si="14"/>
        <v>5051294.2001508344</v>
      </c>
      <c r="BF89" s="26"/>
      <c r="BG89" s="27">
        <f t="shared" si="55"/>
        <v>7574717.9518395793</v>
      </c>
      <c r="BH89" s="27">
        <f t="shared" si="55"/>
        <v>16866.780864420118</v>
      </c>
      <c r="BI89" s="27">
        <f t="shared" si="55"/>
        <v>382058.14230769809</v>
      </c>
      <c r="BJ89" s="27">
        <f t="shared" si="55"/>
        <v>202401.37037304137</v>
      </c>
      <c r="BK89" s="27">
        <f t="shared" si="55"/>
        <v>2095569.7437612871</v>
      </c>
      <c r="BL89" s="27">
        <f t="shared" si="55"/>
        <v>2697662.7091639205</v>
      </c>
      <c r="BM89" s="27">
        <f t="shared" si="55"/>
        <v>613746.37763623265</v>
      </c>
      <c r="BN89" s="27">
        <f t="shared" si="55"/>
        <v>80500.545034732379</v>
      </c>
      <c r="BO89" s="28">
        <f t="shared" si="16"/>
        <v>13663523.620980913</v>
      </c>
      <c r="BS89" s="12">
        <f t="shared" si="17"/>
        <v>1686505.2675174132</v>
      </c>
      <c r="BT89" s="12">
        <f t="shared" si="56"/>
        <v>11930.262342566912</v>
      </c>
      <c r="BU89" s="12">
        <f t="shared" si="56"/>
        <v>0</v>
      </c>
      <c r="BV89" s="12">
        <f t="shared" si="56"/>
        <v>117133.48481792965</v>
      </c>
      <c r="BW89" s="12">
        <f t="shared" si="56"/>
        <v>1152354.8853615767</v>
      </c>
      <c r="BX89" s="12">
        <f t="shared" si="56"/>
        <v>1677828.7130864554</v>
      </c>
      <c r="BY89" s="12">
        <f t="shared" si="56"/>
        <v>552262.68953046086</v>
      </c>
      <c r="BZ89" s="12">
        <f t="shared" si="56"/>
        <v>161329.6839506207</v>
      </c>
      <c r="CA89" s="29">
        <f t="shared" si="19"/>
        <v>5359344.9866070235</v>
      </c>
      <c r="CB89" s="9"/>
      <c r="CC89" s="97">
        <f>(Y89*'Quadro Resumo'!$L$6)*($O$109*25%)</f>
        <v>0</v>
      </c>
      <c r="CD89" s="12">
        <f>(Z89*'Quadro Resumo'!$L$6)*($O$109*15%)</f>
        <v>0</v>
      </c>
      <c r="CE89" s="12">
        <f>(AA89*'Quadro Resumo'!$L$6)*($O$109*10%)</f>
        <v>0</v>
      </c>
      <c r="CF89" s="12">
        <f>(AB89*'Quadro Resumo'!$L$6)*($O$109*5%)</f>
        <v>0</v>
      </c>
      <c r="CG89" s="12">
        <f>(AC89*'Quadro Resumo'!$L$6)*($O$109*5%)</f>
        <v>0</v>
      </c>
      <c r="CH89" s="12">
        <f>(AD89*'Quadro Resumo'!$L$6)*(O89*22%)</f>
        <v>0</v>
      </c>
      <c r="CI89" s="12">
        <f>(AE89*'Quadro Resumo'!$L$6)*(O89*23%)</f>
        <v>0</v>
      </c>
      <c r="CJ89" s="12">
        <v>0</v>
      </c>
      <c r="CK89" s="29">
        <f t="shared" si="20"/>
        <v>0</v>
      </c>
      <c r="CL89" s="9"/>
      <c r="CM89" s="9"/>
      <c r="CN89" s="12">
        <f t="shared" si="21"/>
        <v>8036658.5416746186</v>
      </c>
      <c r="CO89" s="12">
        <f t="shared" si="57"/>
        <v>17895.393513850366</v>
      </c>
      <c r="CP89" s="12">
        <f t="shared" si="57"/>
        <v>405357.77732130745</v>
      </c>
      <c r="CQ89" s="12">
        <f t="shared" si="57"/>
        <v>214744.72216620439</v>
      </c>
      <c r="CR89" s="12">
        <f t="shared" si="57"/>
        <v>2223367.0729329241</v>
      </c>
      <c r="CS89" s="12">
        <f t="shared" si="57"/>
        <v>2862178.3929121885</v>
      </c>
      <c r="CT89" s="12">
        <f t="shared" si="57"/>
        <v>651175.41004337929</v>
      </c>
      <c r="CU89" s="12">
        <f t="shared" si="57"/>
        <v>85409.832679740372</v>
      </c>
      <c r="CV89" s="29">
        <f t="shared" si="23"/>
        <v>14496787.143244214</v>
      </c>
      <c r="CW89" s="9"/>
      <c r="CX89" s="9"/>
      <c r="CY89" s="9"/>
      <c r="CZ89" s="9"/>
      <c r="DA89" s="9"/>
      <c r="DB89" s="30"/>
      <c r="DC89" s="30"/>
    </row>
    <row r="90" spans="2:107" ht="15.75" customHeight="1" x14ac:dyDescent="0.3">
      <c r="B90" s="465"/>
      <c r="C90" s="7" t="s">
        <v>15</v>
      </c>
      <c r="D90" s="7" t="str">
        <f t="shared" si="50"/>
        <v>DP19</v>
      </c>
      <c r="E90" s="7">
        <v>19</v>
      </c>
      <c r="F90" s="8">
        <f t="shared" si="51"/>
        <v>5310.4803994340909</v>
      </c>
      <c r="G90" s="12">
        <f t="shared" si="2"/>
        <v>5841.5284393775009</v>
      </c>
      <c r="H90" s="12">
        <f t="shared" si="3"/>
        <v>6107.0524593492037</v>
      </c>
      <c r="I90" s="12">
        <f t="shared" si="4"/>
        <v>6372.5764793209091</v>
      </c>
      <c r="J90" s="12">
        <f t="shared" si="5"/>
        <v>6638.1004992926137</v>
      </c>
      <c r="K90" s="12">
        <f t="shared" si="6"/>
        <v>6903.6245192643182</v>
      </c>
      <c r="L90" s="12">
        <f t="shared" si="7"/>
        <v>8071.9302071398188</v>
      </c>
      <c r="M90" s="12">
        <f t="shared" si="8"/>
        <v>9293.3406990096591</v>
      </c>
      <c r="O90" s="8">
        <f t="shared" si="53"/>
        <v>5634.3375336031904</v>
      </c>
      <c r="P90" s="23">
        <f t="shared" si="52"/>
        <v>6.0984526786618254E-2</v>
      </c>
      <c r="Q90" s="12">
        <f t="shared" si="58"/>
        <v>6197.7712869635097</v>
      </c>
      <c r="R90" s="12">
        <f t="shared" si="58"/>
        <v>6479.4881636436685</v>
      </c>
      <c r="S90" s="12">
        <f t="shared" si="58"/>
        <v>6761.2050403238281</v>
      </c>
      <c r="T90" s="12">
        <f t="shared" si="58"/>
        <v>7042.9219170039878</v>
      </c>
      <c r="U90" s="12">
        <f t="shared" si="58"/>
        <v>7324.6387936841475</v>
      </c>
      <c r="V90" s="12">
        <f t="shared" si="58"/>
        <v>8564.1930510768489</v>
      </c>
      <c r="W90" s="12">
        <f t="shared" si="58"/>
        <v>9860.0906838055835</v>
      </c>
      <c r="Y90" s="7">
        <f>SUMIF('BD Qtde Servidores Ativos'!$D:$D,$D:$D,'BD Qtde Servidores Ativos'!E:E)</f>
        <v>1588</v>
      </c>
      <c r="Z90" s="7">
        <f>SUMIF('BD Qtde Servidores Ativos'!$D:$D,$D:$D,'BD Qtde Servidores Ativos'!F:F)</f>
        <v>10</v>
      </c>
      <c r="AA90" s="7">
        <f>SUMIF('BD Qtde Servidores Ativos'!$D:$D,$D:$D,'BD Qtde Servidores Ativos'!G:G)</f>
        <v>0</v>
      </c>
      <c r="AB90" s="7">
        <f>SUMIF('BD Qtde Servidores Ativos'!$D:$D,$D:$D,'BD Qtde Servidores Ativos'!H:H)</f>
        <v>125</v>
      </c>
      <c r="AC90" s="7">
        <f>SUMIF('BD Qtde Servidores Ativos'!$D:$D,$D:$D,'BD Qtde Servidores Ativos'!I:I)</f>
        <v>1176</v>
      </c>
      <c r="AD90" s="7">
        <f>SUMIF('BD Qtde Servidores Ativos'!$D:$D,$D:$D,'BD Qtde Servidores Ativos'!J:J)</f>
        <v>3779</v>
      </c>
      <c r="AE90" s="7">
        <f>SUMIF('BD Qtde Servidores Ativos'!$D:$D,$D:$D,'BD Qtde Servidores Ativos'!K:K)</f>
        <v>1022</v>
      </c>
      <c r="AF90" s="7">
        <f>SUMIF('BD Qtde Servidores Ativos'!$D:$D,$D:$D,'BD Qtde Servidores Ativos'!L:L)</f>
        <v>234</v>
      </c>
      <c r="AG90" s="24">
        <f t="shared" si="11"/>
        <v>7934</v>
      </c>
      <c r="AH90" s="25"/>
      <c r="AI90" s="25"/>
      <c r="AJ90" s="7">
        <f>SUMIF('BD Qtde Servidores Aposentados '!$D:$D,$D:$D,'BD Qtde Servidores Aposentados '!E:E)</f>
        <v>4452</v>
      </c>
      <c r="AK90" s="7">
        <f>SUMIF('BD Qtde Servidores Aposentados '!$D:$D,$D:$D,'BD Qtde Servidores Aposentados '!F:F)</f>
        <v>17</v>
      </c>
      <c r="AL90" s="7">
        <f>SUMIF('BD Qtde Servidores Aposentados '!$D:$D,$D:$D,'BD Qtde Servidores Aposentados '!G:G)</f>
        <v>352</v>
      </c>
      <c r="AM90" s="7">
        <f>SUMIF('BD Qtde Servidores Aposentados '!$D:$D,$D:$D,'BD Qtde Servidores Aposentados '!H:H)</f>
        <v>164</v>
      </c>
      <c r="AN90" s="7">
        <f>SUMIF('BD Qtde Servidores Aposentados '!$D:$D,$D:$D,'BD Qtde Servidores Aposentados '!I:I)</f>
        <v>1412</v>
      </c>
      <c r="AO90" s="7">
        <f>SUMIF('BD Qtde Servidores Aposentados '!$D:$D,$D:$D,'BD Qtde Servidores Aposentados '!J:J)</f>
        <v>4014</v>
      </c>
      <c r="AP90" s="7">
        <f>SUMIF('BD Qtde Servidores Aposentados '!$D:$D,$D:$D,'BD Qtde Servidores Aposentados '!K:K)</f>
        <v>552</v>
      </c>
      <c r="AQ90" s="7">
        <f>SUMIF('BD Qtde Servidores Aposentados '!$D:$D,$D:$D,'BD Qtde Servidores Aposentados '!L:L)</f>
        <v>89</v>
      </c>
      <c r="AR90" s="24">
        <f t="shared" si="12"/>
        <v>11052</v>
      </c>
      <c r="AS90" s="26"/>
      <c r="AT90" s="26"/>
      <c r="AU90" s="27">
        <f t="shared" si="54"/>
        <v>8433042.8743013367</v>
      </c>
      <c r="AV90" s="27">
        <f t="shared" si="54"/>
        <v>58415.284393775008</v>
      </c>
      <c r="AW90" s="27">
        <f t="shared" si="54"/>
        <v>0</v>
      </c>
      <c r="AX90" s="27">
        <f t="shared" si="54"/>
        <v>796572.05991511361</v>
      </c>
      <c r="AY90" s="27">
        <f t="shared" si="54"/>
        <v>7806406.1871681139</v>
      </c>
      <c r="AZ90" s="27">
        <f t="shared" si="54"/>
        <v>26088797.058299858</v>
      </c>
      <c r="BA90" s="27">
        <f t="shared" si="54"/>
        <v>8249512.6716968948</v>
      </c>
      <c r="BB90" s="27">
        <f t="shared" si="54"/>
        <v>2174641.7235682602</v>
      </c>
      <c r="BC90" s="28">
        <f t="shared" si="14"/>
        <v>53607387.859343357</v>
      </c>
      <c r="BF90" s="26"/>
      <c r="BG90" s="27">
        <f t="shared" si="55"/>
        <v>23642258.738280572</v>
      </c>
      <c r="BH90" s="27">
        <f t="shared" si="55"/>
        <v>99305.983469417522</v>
      </c>
      <c r="BI90" s="27">
        <f t="shared" si="55"/>
        <v>2149682.4656909197</v>
      </c>
      <c r="BJ90" s="27">
        <f t="shared" si="55"/>
        <v>1045102.5426086291</v>
      </c>
      <c r="BK90" s="27">
        <f t="shared" si="55"/>
        <v>9372997.9050011709</v>
      </c>
      <c r="BL90" s="27">
        <f t="shared" si="55"/>
        <v>27711148.820326973</v>
      </c>
      <c r="BM90" s="27">
        <f t="shared" si="55"/>
        <v>4455705.4743411802</v>
      </c>
      <c r="BN90" s="27">
        <f t="shared" si="55"/>
        <v>827107.32221185963</v>
      </c>
      <c r="BO90" s="28">
        <f t="shared" si="16"/>
        <v>69303309.251930729</v>
      </c>
      <c r="BS90" s="12">
        <f t="shared" si="17"/>
        <v>8947328.0033618659</v>
      </c>
      <c r="BT90" s="12">
        <f t="shared" si="56"/>
        <v>61977.712869635099</v>
      </c>
      <c r="BU90" s="12">
        <f t="shared" si="56"/>
        <v>0</v>
      </c>
      <c r="BV90" s="12">
        <f t="shared" si="56"/>
        <v>845150.63004047854</v>
      </c>
      <c r="BW90" s="12">
        <f t="shared" si="56"/>
        <v>8282476.17439669</v>
      </c>
      <c r="BX90" s="12">
        <f t="shared" si="56"/>
        <v>27679810.001332395</v>
      </c>
      <c r="BY90" s="12">
        <f t="shared" si="56"/>
        <v>8752605.2982005402</v>
      </c>
      <c r="BZ90" s="12">
        <f t="shared" si="56"/>
        <v>2307261.2200105065</v>
      </c>
      <c r="CA90" s="29">
        <f t="shared" si="19"/>
        <v>56876609.04021211</v>
      </c>
      <c r="CB90" s="9"/>
      <c r="CC90" s="97">
        <f>(Y90*'Quadro Resumo'!$L$6)*($O$109*25%)</f>
        <v>0</v>
      </c>
      <c r="CD90" s="12">
        <f>(Z90*'Quadro Resumo'!$L$6)*($O$109*15%)</f>
        <v>0</v>
      </c>
      <c r="CE90" s="12">
        <f>(AA90*'Quadro Resumo'!$L$6)*($O$109*10%)</f>
        <v>0</v>
      </c>
      <c r="CF90" s="12">
        <f>(AB90*'Quadro Resumo'!$L$6)*($O$109*5%)</f>
        <v>0</v>
      </c>
      <c r="CG90" s="12">
        <f>(AC90*'Quadro Resumo'!$L$6)*($O$109*5%)</f>
        <v>0</v>
      </c>
      <c r="CH90" s="12">
        <f>(AD90*'Quadro Resumo'!$L$6)*(O90*22%)</f>
        <v>0</v>
      </c>
      <c r="CI90" s="12">
        <f>(AE90*'Quadro Resumo'!$L$6)*(O90*23%)</f>
        <v>0</v>
      </c>
      <c r="CJ90" s="12">
        <v>0</v>
      </c>
      <c r="CK90" s="29">
        <f t="shared" si="20"/>
        <v>0</v>
      </c>
      <c r="CL90" s="9"/>
      <c r="CM90" s="9"/>
      <c r="CN90" s="12">
        <f t="shared" si="21"/>
        <v>25084070.699601404</v>
      </c>
      <c r="CO90" s="12">
        <f t="shared" si="57"/>
        <v>105362.11187837967</v>
      </c>
      <c r="CP90" s="12">
        <f t="shared" si="57"/>
        <v>2280779.8336025714</v>
      </c>
      <c r="CQ90" s="12">
        <f t="shared" si="57"/>
        <v>1108837.6266131077</v>
      </c>
      <c r="CR90" s="12">
        <f t="shared" si="57"/>
        <v>9944605.7468096316</v>
      </c>
      <c r="CS90" s="12">
        <f t="shared" si="57"/>
        <v>29401100.117848169</v>
      </c>
      <c r="CT90" s="12">
        <f t="shared" si="57"/>
        <v>4727434.5641944204</v>
      </c>
      <c r="CU90" s="12">
        <f t="shared" si="57"/>
        <v>877548.07085869694</v>
      </c>
      <c r="CV90" s="29">
        <f t="shared" si="23"/>
        <v>73529738.771406397</v>
      </c>
      <c r="CW90" s="9"/>
      <c r="CX90" s="9"/>
      <c r="CY90" s="9"/>
      <c r="CZ90" s="9"/>
      <c r="DA90" s="9"/>
      <c r="DB90" s="30"/>
      <c r="DC90" s="30"/>
    </row>
    <row r="91" spans="2:107" ht="15.75" customHeight="1" x14ac:dyDescent="0.3">
      <c r="B91" s="463" t="s">
        <v>16</v>
      </c>
      <c r="C91" s="7" t="s">
        <v>16</v>
      </c>
      <c r="D91" s="7" t="str">
        <f t="shared" ref="D91:D109" si="59">CONCATENATE("EP",E91)</f>
        <v>EP1</v>
      </c>
      <c r="E91" s="7">
        <v>1</v>
      </c>
      <c r="F91" s="8">
        <v>4556.92</v>
      </c>
      <c r="G91" s="12">
        <f t="shared" ref="G91:G109" si="60">F91*1.1</f>
        <v>5012.6120000000001</v>
      </c>
      <c r="H91" s="12">
        <f t="shared" ref="H91:H109" si="61">F91*1.15</f>
        <v>5240.4579999999996</v>
      </c>
      <c r="I91" s="12">
        <f t="shared" ref="I91:I109" si="62">F91*1.2</f>
        <v>5468.3040000000001</v>
      </c>
      <c r="J91" s="12">
        <f t="shared" ref="J91:J109" si="63">F91*1.25</f>
        <v>5696.15</v>
      </c>
      <c r="K91" s="12">
        <f t="shared" si="6"/>
        <v>5923.9960000000001</v>
      </c>
      <c r="L91" s="12">
        <f t="shared" si="7"/>
        <v>6926.5183999999999</v>
      </c>
      <c r="M91" s="12">
        <f t="shared" si="8"/>
        <v>7974.6100000000006</v>
      </c>
      <c r="O91" s="211">
        <f>F91*(1+P91)</f>
        <v>4716.4121999999998</v>
      </c>
      <c r="P91" s="210">
        <f>IF('Quadro Resumo'!E42="Nenhum",0,'Quadro Resumo'!$E$43)</f>
        <v>3.5000000000000003E-2</v>
      </c>
      <c r="Q91" s="12">
        <f t="shared" si="58"/>
        <v>5188.0534200000002</v>
      </c>
      <c r="R91" s="12">
        <f t="shared" si="58"/>
        <v>5423.874029999999</v>
      </c>
      <c r="S91" s="12">
        <f t="shared" si="58"/>
        <v>5659.6946399999997</v>
      </c>
      <c r="T91" s="12">
        <f t="shared" si="58"/>
        <v>5895.5152499999995</v>
      </c>
      <c r="U91" s="12">
        <f t="shared" si="58"/>
        <v>6131.3358600000001</v>
      </c>
      <c r="V91" s="12">
        <f t="shared" si="58"/>
        <v>7168.9465439999994</v>
      </c>
      <c r="W91" s="12">
        <f t="shared" si="58"/>
        <v>8253.7213499999998</v>
      </c>
      <c r="Y91" s="7">
        <f>SUMIF('BD Qtde Servidores Ativos'!$D:$D,$D:$D,'BD Qtde Servidores Ativos'!E:E)</f>
        <v>454</v>
      </c>
      <c r="Z91" s="7">
        <f>SUMIF('BD Qtde Servidores Ativos'!$D:$D,$D:$D,'BD Qtde Servidores Ativos'!F:F)</f>
        <v>0</v>
      </c>
      <c r="AA91" s="7">
        <f>SUMIF('BD Qtde Servidores Ativos'!$D:$D,$D:$D,'BD Qtde Servidores Ativos'!G:G)</f>
        <v>0</v>
      </c>
      <c r="AB91" s="7">
        <f>SUMIF('BD Qtde Servidores Ativos'!$D:$D,$D:$D,'BD Qtde Servidores Ativos'!H:H)</f>
        <v>3</v>
      </c>
      <c r="AC91" s="7">
        <f>SUMIF('BD Qtde Servidores Ativos'!$D:$D,$D:$D,'BD Qtde Servidores Ativos'!I:I)</f>
        <v>0</v>
      </c>
      <c r="AD91" s="7">
        <f>SUMIF('BD Qtde Servidores Ativos'!$D:$D,$D:$D,'BD Qtde Servidores Ativos'!J:J)</f>
        <v>1149</v>
      </c>
      <c r="AE91" s="7">
        <f>SUMIF('BD Qtde Servidores Ativos'!$D:$D,$D:$D,'BD Qtde Servidores Ativos'!K:K)</f>
        <v>573</v>
      </c>
      <c r="AF91" s="7">
        <f>SUMIF('BD Qtde Servidores Ativos'!$D:$D,$D:$D,'BD Qtde Servidores Ativos'!L:L)</f>
        <v>173</v>
      </c>
      <c r="AG91" s="24">
        <f t="shared" si="11"/>
        <v>2352</v>
      </c>
      <c r="AH91" s="25"/>
      <c r="AI91" s="25"/>
      <c r="AJ91" s="7">
        <f>SUMIF('BD Qtde Servidores Aposentados '!$D:$D,$D:$D,'BD Qtde Servidores Aposentados '!E:E)</f>
        <v>43</v>
      </c>
      <c r="AK91" s="7">
        <f>SUMIF('BD Qtde Servidores Aposentados '!$D:$D,$D:$D,'BD Qtde Servidores Aposentados '!F:F)</f>
        <v>0</v>
      </c>
      <c r="AL91" s="7">
        <f>SUMIF('BD Qtde Servidores Aposentados '!$D:$D,$D:$D,'BD Qtde Servidores Aposentados '!G:G)</f>
        <v>0</v>
      </c>
      <c r="AM91" s="7">
        <f>SUMIF('BD Qtde Servidores Aposentados '!$D:$D,$D:$D,'BD Qtde Servidores Aposentados '!H:H)</f>
        <v>0</v>
      </c>
      <c r="AN91" s="7">
        <f>SUMIF('BD Qtde Servidores Aposentados '!$D:$D,$D:$D,'BD Qtde Servidores Aposentados '!I:I)</f>
        <v>0</v>
      </c>
      <c r="AO91" s="7">
        <f>SUMIF('BD Qtde Servidores Aposentados '!$D:$D,$D:$D,'BD Qtde Servidores Aposentados '!J:J)</f>
        <v>0</v>
      </c>
      <c r="AP91" s="7">
        <f>SUMIF('BD Qtde Servidores Aposentados '!$D:$D,$D:$D,'BD Qtde Servidores Aposentados '!K:K)</f>
        <v>0</v>
      </c>
      <c r="AQ91" s="7">
        <f>SUMIF('BD Qtde Servidores Aposentados '!$D:$D,$D:$D,'BD Qtde Servidores Aposentados '!L:L)</f>
        <v>0</v>
      </c>
      <c r="AR91" s="24">
        <f t="shared" si="12"/>
        <v>43</v>
      </c>
      <c r="AS91" s="26"/>
      <c r="AT91" s="26"/>
      <c r="AU91" s="27">
        <f t="shared" si="54"/>
        <v>2068841.68</v>
      </c>
      <c r="AV91" s="27">
        <f t="shared" si="54"/>
        <v>0</v>
      </c>
      <c r="AW91" s="27">
        <f t="shared" si="54"/>
        <v>0</v>
      </c>
      <c r="AX91" s="27">
        <f t="shared" si="54"/>
        <v>16404.912</v>
      </c>
      <c r="AY91" s="27">
        <f t="shared" si="54"/>
        <v>0</v>
      </c>
      <c r="AZ91" s="27">
        <f t="shared" si="54"/>
        <v>6806671.4040000001</v>
      </c>
      <c r="BA91" s="27">
        <f t="shared" si="54"/>
        <v>3968895.0432000002</v>
      </c>
      <c r="BB91" s="27">
        <f t="shared" si="54"/>
        <v>1379607.53</v>
      </c>
      <c r="BC91" s="28">
        <f t="shared" si="14"/>
        <v>14240420.5692</v>
      </c>
      <c r="BF91" s="26"/>
      <c r="BG91" s="27">
        <f t="shared" si="55"/>
        <v>195947.56</v>
      </c>
      <c r="BH91" s="27">
        <f t="shared" si="55"/>
        <v>0</v>
      </c>
      <c r="BI91" s="27">
        <f t="shared" si="55"/>
        <v>0</v>
      </c>
      <c r="BJ91" s="27">
        <f t="shared" si="55"/>
        <v>0</v>
      </c>
      <c r="BK91" s="27">
        <f t="shared" si="55"/>
        <v>0</v>
      </c>
      <c r="BL91" s="27">
        <f t="shared" si="55"/>
        <v>0</v>
      </c>
      <c r="BM91" s="27">
        <f t="shared" si="55"/>
        <v>0</v>
      </c>
      <c r="BN91" s="27">
        <f t="shared" si="55"/>
        <v>0</v>
      </c>
      <c r="BO91" s="28">
        <f t="shared" si="16"/>
        <v>195947.56</v>
      </c>
      <c r="BS91" s="12">
        <f t="shared" si="17"/>
        <v>2141251.1387999998</v>
      </c>
      <c r="BT91" s="12">
        <f t="shared" si="56"/>
        <v>0</v>
      </c>
      <c r="BU91" s="12">
        <f t="shared" si="56"/>
        <v>0</v>
      </c>
      <c r="BV91" s="12">
        <f t="shared" si="56"/>
        <v>16979.083919999997</v>
      </c>
      <c r="BW91" s="12">
        <f t="shared" si="56"/>
        <v>0</v>
      </c>
      <c r="BX91" s="12">
        <f t="shared" si="56"/>
        <v>7044904.9031400001</v>
      </c>
      <c r="BY91" s="12">
        <f t="shared" si="56"/>
        <v>4107806.3697119998</v>
      </c>
      <c r="BZ91" s="12">
        <f t="shared" si="56"/>
        <v>1427893.7935500001</v>
      </c>
      <c r="CA91" s="29">
        <f t="shared" si="19"/>
        <v>14738835.289122</v>
      </c>
      <c r="CB91" s="9"/>
      <c r="CC91" s="12">
        <v>0</v>
      </c>
      <c r="CD91" s="12">
        <f>(Z91*'Quadro Resumo'!$L$6)*($O$109*15%)</f>
        <v>0</v>
      </c>
      <c r="CE91" s="12">
        <f>(AA91*'Quadro Resumo'!$L$6)*($O$109*10%)</f>
        <v>0</v>
      </c>
      <c r="CF91" s="12">
        <f>(AB91*'Quadro Resumo'!$L$6)*($O$109*5%)</f>
        <v>0</v>
      </c>
      <c r="CG91" s="12">
        <f>(AC91*'Quadro Resumo'!$L$6)*($O$109*5%)</f>
        <v>0</v>
      </c>
      <c r="CH91" s="12">
        <f>(AD91*'Quadro Resumo'!$L$6)*(O91*22%)</f>
        <v>0</v>
      </c>
      <c r="CI91" s="12">
        <f>(AE91*'Quadro Resumo'!$L$6)*(O91*23%)</f>
        <v>0</v>
      </c>
      <c r="CJ91" s="12">
        <v>0</v>
      </c>
      <c r="CK91" s="29">
        <f t="shared" si="20"/>
        <v>0</v>
      </c>
      <c r="CL91" s="9"/>
      <c r="CM91" s="9"/>
      <c r="CN91" s="12">
        <f t="shared" si="21"/>
        <v>202805.72459999999</v>
      </c>
      <c r="CO91" s="12">
        <f t="shared" si="57"/>
        <v>0</v>
      </c>
      <c r="CP91" s="12">
        <f t="shared" si="57"/>
        <v>0</v>
      </c>
      <c r="CQ91" s="12">
        <f t="shared" si="57"/>
        <v>0</v>
      </c>
      <c r="CR91" s="12">
        <f t="shared" si="57"/>
        <v>0</v>
      </c>
      <c r="CS91" s="12">
        <f t="shared" si="57"/>
        <v>0</v>
      </c>
      <c r="CT91" s="12">
        <f t="shared" si="57"/>
        <v>0</v>
      </c>
      <c r="CU91" s="12">
        <f t="shared" si="57"/>
        <v>0</v>
      </c>
      <c r="CV91" s="29">
        <f t="shared" si="23"/>
        <v>202805.72459999999</v>
      </c>
      <c r="CW91" s="9"/>
      <c r="CX91" s="9"/>
      <c r="CY91" s="9"/>
      <c r="CZ91" s="9"/>
      <c r="DA91" s="9"/>
      <c r="DB91" s="30"/>
      <c r="DC91" s="30"/>
    </row>
    <row r="92" spans="2:107" ht="15.75" customHeight="1" x14ac:dyDescent="0.3">
      <c r="B92" s="464"/>
      <c r="C92" s="7" t="s">
        <v>16</v>
      </c>
      <c r="D92" s="7" t="str">
        <f t="shared" si="59"/>
        <v>EP2</v>
      </c>
      <c r="E92" s="7">
        <v>2</v>
      </c>
      <c r="F92" s="8">
        <f t="shared" ref="F92:F109" si="64">F91*1.039</f>
        <v>4734.6398799999997</v>
      </c>
      <c r="G92" s="12">
        <f t="shared" si="60"/>
        <v>5208.1038680000001</v>
      </c>
      <c r="H92" s="12">
        <f t="shared" si="61"/>
        <v>5444.835861999999</v>
      </c>
      <c r="I92" s="12">
        <f t="shared" si="62"/>
        <v>5681.5678559999997</v>
      </c>
      <c r="J92" s="12">
        <f t="shared" si="63"/>
        <v>5918.2998499999994</v>
      </c>
      <c r="K92" s="12">
        <f t="shared" si="6"/>
        <v>6155.0318440000001</v>
      </c>
      <c r="L92" s="12">
        <f t="shared" si="7"/>
        <v>7196.6526175999998</v>
      </c>
      <c r="M92" s="12">
        <f t="shared" si="8"/>
        <v>8285.6197899999988</v>
      </c>
      <c r="O92" s="8">
        <f>O91*$C$7</f>
        <v>4900.352275799999</v>
      </c>
      <c r="P92" s="23">
        <f>O92/F92-1</f>
        <v>3.499999999999992E-2</v>
      </c>
      <c r="Q92" s="12">
        <f t="shared" si="58"/>
        <v>5390.3875033799995</v>
      </c>
      <c r="R92" s="12">
        <f t="shared" si="58"/>
        <v>5635.4051171699984</v>
      </c>
      <c r="S92" s="12">
        <f t="shared" si="58"/>
        <v>5880.4227309599983</v>
      </c>
      <c r="T92" s="12">
        <f t="shared" si="58"/>
        <v>6125.440344749999</v>
      </c>
      <c r="U92" s="12">
        <f t="shared" si="58"/>
        <v>6370.4579585399988</v>
      </c>
      <c r="V92" s="12">
        <f t="shared" si="58"/>
        <v>7448.5354592159983</v>
      </c>
      <c r="W92" s="12">
        <f t="shared" si="58"/>
        <v>8575.6164826499989</v>
      </c>
      <c r="Y92" s="7">
        <f>SUMIF('BD Qtde Servidores Ativos'!$D:$D,$D:$D,'BD Qtde Servidores Ativos'!E:E)</f>
        <v>51</v>
      </c>
      <c r="Z92" s="7">
        <f>SUMIF('BD Qtde Servidores Ativos'!$D:$D,$D:$D,'BD Qtde Servidores Ativos'!F:F)</f>
        <v>0</v>
      </c>
      <c r="AA92" s="7">
        <f>SUMIF('BD Qtde Servidores Ativos'!$D:$D,$D:$D,'BD Qtde Servidores Ativos'!G:G)</f>
        <v>0</v>
      </c>
      <c r="AB92" s="7">
        <f>SUMIF('BD Qtde Servidores Ativos'!$D:$D,$D:$D,'BD Qtde Servidores Ativos'!H:H)</f>
        <v>0</v>
      </c>
      <c r="AC92" s="7">
        <f>SUMIF('BD Qtde Servidores Ativos'!$D:$D,$D:$D,'BD Qtde Servidores Ativos'!I:I)</f>
        <v>0</v>
      </c>
      <c r="AD92" s="7">
        <f>SUMIF('BD Qtde Servidores Ativos'!$D:$D,$D:$D,'BD Qtde Servidores Ativos'!J:J)</f>
        <v>123</v>
      </c>
      <c r="AE92" s="7">
        <f>SUMIF('BD Qtde Servidores Ativos'!$D:$D,$D:$D,'BD Qtde Servidores Ativos'!K:K)</f>
        <v>69</v>
      </c>
      <c r="AF92" s="7">
        <f>SUMIF('BD Qtde Servidores Ativos'!$D:$D,$D:$D,'BD Qtde Servidores Ativos'!L:L)</f>
        <v>31</v>
      </c>
      <c r="AG92" s="24">
        <f t="shared" si="11"/>
        <v>274</v>
      </c>
      <c r="AH92" s="25"/>
      <c r="AI92" s="25"/>
      <c r="AJ92" s="7">
        <f>SUMIF('BD Qtde Servidores Aposentados '!$D:$D,$D:$D,'BD Qtde Servidores Aposentados '!E:E)</f>
        <v>36</v>
      </c>
      <c r="AK92" s="7">
        <f>SUMIF('BD Qtde Servidores Aposentados '!$D:$D,$D:$D,'BD Qtde Servidores Aposentados '!F:F)</f>
        <v>1</v>
      </c>
      <c r="AL92" s="7">
        <f>SUMIF('BD Qtde Servidores Aposentados '!$D:$D,$D:$D,'BD Qtde Servidores Aposentados '!G:G)</f>
        <v>0</v>
      </c>
      <c r="AM92" s="7">
        <f>SUMIF('BD Qtde Servidores Aposentados '!$D:$D,$D:$D,'BD Qtde Servidores Aposentados '!H:H)</f>
        <v>0</v>
      </c>
      <c r="AN92" s="7">
        <f>SUMIF('BD Qtde Servidores Aposentados '!$D:$D,$D:$D,'BD Qtde Servidores Aposentados '!I:I)</f>
        <v>0</v>
      </c>
      <c r="AO92" s="7">
        <f>SUMIF('BD Qtde Servidores Aposentados '!$D:$D,$D:$D,'BD Qtde Servidores Aposentados '!J:J)</f>
        <v>8</v>
      </c>
      <c r="AP92" s="7">
        <f>SUMIF('BD Qtde Servidores Aposentados '!$D:$D,$D:$D,'BD Qtde Servidores Aposentados '!K:K)</f>
        <v>3</v>
      </c>
      <c r="AQ92" s="7">
        <f>SUMIF('BD Qtde Servidores Aposentados '!$D:$D,$D:$D,'BD Qtde Servidores Aposentados '!L:L)</f>
        <v>0</v>
      </c>
      <c r="AR92" s="24">
        <f t="shared" si="12"/>
        <v>48</v>
      </c>
      <c r="AS92" s="26"/>
      <c r="AT92" s="26"/>
      <c r="AU92" s="27">
        <f t="shared" si="54"/>
        <v>241466.63387999998</v>
      </c>
      <c r="AV92" s="27">
        <f t="shared" si="54"/>
        <v>0</v>
      </c>
      <c r="AW92" s="27">
        <f t="shared" si="54"/>
        <v>0</v>
      </c>
      <c r="AX92" s="27">
        <f t="shared" si="54"/>
        <v>0</v>
      </c>
      <c r="AY92" s="27">
        <f t="shared" si="54"/>
        <v>0</v>
      </c>
      <c r="AZ92" s="27">
        <f t="shared" si="54"/>
        <v>757068.91681199998</v>
      </c>
      <c r="BA92" s="27">
        <f t="shared" si="54"/>
        <v>496569.03061439999</v>
      </c>
      <c r="BB92" s="27">
        <f t="shared" si="54"/>
        <v>256854.21348999997</v>
      </c>
      <c r="BC92" s="28">
        <f t="shared" si="14"/>
        <v>1751958.7947964</v>
      </c>
      <c r="BF92" s="26"/>
      <c r="BG92" s="27">
        <f t="shared" si="55"/>
        <v>170447.03568</v>
      </c>
      <c r="BH92" s="27">
        <f t="shared" si="55"/>
        <v>5208.1038680000001</v>
      </c>
      <c r="BI92" s="27">
        <f t="shared" si="55"/>
        <v>0</v>
      </c>
      <c r="BJ92" s="27">
        <f t="shared" si="55"/>
        <v>0</v>
      </c>
      <c r="BK92" s="27">
        <f t="shared" si="55"/>
        <v>0</v>
      </c>
      <c r="BL92" s="27">
        <f t="shared" si="55"/>
        <v>49240.254752000001</v>
      </c>
      <c r="BM92" s="27">
        <f t="shared" si="55"/>
        <v>21589.957852799998</v>
      </c>
      <c r="BN92" s="27">
        <f t="shared" si="55"/>
        <v>0</v>
      </c>
      <c r="BO92" s="28">
        <f t="shared" si="16"/>
        <v>246485.35215280001</v>
      </c>
      <c r="BS92" s="12">
        <f t="shared" si="17"/>
        <v>249917.96606579996</v>
      </c>
      <c r="BT92" s="12">
        <f t="shared" si="56"/>
        <v>0</v>
      </c>
      <c r="BU92" s="12">
        <f t="shared" si="56"/>
        <v>0</v>
      </c>
      <c r="BV92" s="12">
        <f t="shared" si="56"/>
        <v>0</v>
      </c>
      <c r="BW92" s="12">
        <f t="shared" si="56"/>
        <v>0</v>
      </c>
      <c r="BX92" s="12">
        <f t="shared" si="56"/>
        <v>783566.32890041987</v>
      </c>
      <c r="BY92" s="12">
        <f t="shared" si="56"/>
        <v>513948.94668590388</v>
      </c>
      <c r="BZ92" s="12">
        <f t="shared" si="56"/>
        <v>265844.11096214998</v>
      </c>
      <c r="CA92" s="29">
        <f t="shared" si="19"/>
        <v>1813277.3526142735</v>
      </c>
      <c r="CB92" s="9"/>
      <c r="CC92" s="12">
        <v>0</v>
      </c>
      <c r="CD92" s="12">
        <f>(Z92*'Quadro Resumo'!$L$6)*($O$109*15%)</f>
        <v>0</v>
      </c>
      <c r="CE92" s="12">
        <f>(AA92*'Quadro Resumo'!$L$6)*($O$109*10%)</f>
        <v>0</v>
      </c>
      <c r="CF92" s="12">
        <f>(AB92*'Quadro Resumo'!$L$6)*($O$109*5%)</f>
        <v>0</v>
      </c>
      <c r="CG92" s="12">
        <f>(AC92*'Quadro Resumo'!$L$6)*($O$109*5%)</f>
        <v>0</v>
      </c>
      <c r="CH92" s="12">
        <f>(AD92*'Quadro Resumo'!$L$6)*(O92*22%)</f>
        <v>0</v>
      </c>
      <c r="CI92" s="12">
        <f>(AE92*'Quadro Resumo'!$L$6)*(O92*23%)</f>
        <v>0</v>
      </c>
      <c r="CJ92" s="12">
        <v>0</v>
      </c>
      <c r="CK92" s="29">
        <f t="shared" si="20"/>
        <v>0</v>
      </c>
      <c r="CL92" s="9"/>
      <c r="CM92" s="9"/>
      <c r="CN92" s="12">
        <f t="shared" si="21"/>
        <v>176412.68192879995</v>
      </c>
      <c r="CO92" s="12">
        <f t="shared" si="57"/>
        <v>5390.3875033799995</v>
      </c>
      <c r="CP92" s="12">
        <f t="shared" si="57"/>
        <v>0</v>
      </c>
      <c r="CQ92" s="12">
        <f t="shared" si="57"/>
        <v>0</v>
      </c>
      <c r="CR92" s="12">
        <f t="shared" si="57"/>
        <v>0</v>
      </c>
      <c r="CS92" s="12">
        <f t="shared" si="57"/>
        <v>50963.66366831999</v>
      </c>
      <c r="CT92" s="12">
        <f t="shared" si="57"/>
        <v>22345.606377647993</v>
      </c>
      <c r="CU92" s="12">
        <f t="shared" si="57"/>
        <v>0</v>
      </c>
      <c r="CV92" s="29">
        <f t="shared" si="23"/>
        <v>255112.33947814794</v>
      </c>
      <c r="CW92" s="9"/>
      <c r="CX92" s="9"/>
      <c r="CY92" s="9"/>
      <c r="CZ92" s="9"/>
      <c r="DA92" s="9"/>
      <c r="DB92" s="30"/>
      <c r="DC92" s="30"/>
    </row>
    <row r="93" spans="2:107" ht="15.75" customHeight="1" x14ac:dyDescent="0.3">
      <c r="B93" s="464"/>
      <c r="C93" s="7" t="s">
        <v>16</v>
      </c>
      <c r="D93" s="7" t="str">
        <f t="shared" si="59"/>
        <v>EP3</v>
      </c>
      <c r="E93" s="7">
        <v>3</v>
      </c>
      <c r="F93" s="8">
        <f t="shared" si="64"/>
        <v>4919.2908353199991</v>
      </c>
      <c r="G93" s="12">
        <f t="shared" si="60"/>
        <v>5411.2199188519999</v>
      </c>
      <c r="H93" s="12">
        <f t="shared" si="61"/>
        <v>5657.1844606179984</v>
      </c>
      <c r="I93" s="12">
        <f t="shared" si="62"/>
        <v>5903.1490023839988</v>
      </c>
      <c r="J93" s="12">
        <f t="shared" si="63"/>
        <v>6149.1135441499991</v>
      </c>
      <c r="K93" s="12">
        <f t="shared" si="6"/>
        <v>6395.0780859159995</v>
      </c>
      <c r="L93" s="12">
        <f t="shared" si="7"/>
        <v>7477.3220696863991</v>
      </c>
      <c r="M93" s="12">
        <f t="shared" si="8"/>
        <v>8608.7589618099992</v>
      </c>
      <c r="O93" s="8">
        <f t="shared" ref="O93:O109" si="65">O92*$C$7</f>
        <v>5091.4660145561984</v>
      </c>
      <c r="P93" s="23">
        <f t="shared" ref="P93:P109" si="66">O93/F93-1</f>
        <v>3.499999999999992E-2</v>
      </c>
      <c r="Q93" s="12">
        <f t="shared" si="58"/>
        <v>5600.6126160118183</v>
      </c>
      <c r="R93" s="12">
        <f t="shared" si="58"/>
        <v>5855.1859167396278</v>
      </c>
      <c r="S93" s="12">
        <f t="shared" si="58"/>
        <v>6109.7592174674382</v>
      </c>
      <c r="T93" s="12">
        <f t="shared" si="58"/>
        <v>6364.3325181952478</v>
      </c>
      <c r="U93" s="12">
        <f t="shared" si="58"/>
        <v>6618.9058189230582</v>
      </c>
      <c r="V93" s="12">
        <f t="shared" si="58"/>
        <v>7739.0283421254217</v>
      </c>
      <c r="W93" s="12">
        <f t="shared" si="58"/>
        <v>8910.0655254733465</v>
      </c>
      <c r="Y93" s="7">
        <f>SUMIF('BD Qtde Servidores Ativos'!$D:$D,$D:$D,'BD Qtde Servidores Ativos'!E:E)</f>
        <v>91</v>
      </c>
      <c r="Z93" s="7">
        <f>SUMIF('BD Qtde Servidores Ativos'!$D:$D,$D:$D,'BD Qtde Servidores Ativos'!F:F)</f>
        <v>0</v>
      </c>
      <c r="AA93" s="7">
        <f>SUMIF('BD Qtde Servidores Ativos'!$D:$D,$D:$D,'BD Qtde Servidores Ativos'!G:G)</f>
        <v>0</v>
      </c>
      <c r="AB93" s="7">
        <f>SUMIF('BD Qtde Servidores Ativos'!$D:$D,$D:$D,'BD Qtde Servidores Ativos'!H:H)</f>
        <v>0</v>
      </c>
      <c r="AC93" s="7">
        <f>SUMIF('BD Qtde Servidores Ativos'!$D:$D,$D:$D,'BD Qtde Servidores Ativos'!I:I)</f>
        <v>0</v>
      </c>
      <c r="AD93" s="7">
        <f>SUMIF('BD Qtde Servidores Ativos'!$D:$D,$D:$D,'BD Qtde Servidores Ativos'!J:J)</f>
        <v>698</v>
      </c>
      <c r="AE93" s="7">
        <f>SUMIF('BD Qtde Servidores Ativos'!$D:$D,$D:$D,'BD Qtde Servidores Ativos'!K:K)</f>
        <v>297</v>
      </c>
      <c r="AF93" s="7">
        <f>SUMIF('BD Qtde Servidores Ativos'!$D:$D,$D:$D,'BD Qtde Servidores Ativos'!L:L)</f>
        <v>109</v>
      </c>
      <c r="AG93" s="24">
        <f t="shared" si="11"/>
        <v>1195</v>
      </c>
      <c r="AH93" s="25"/>
      <c r="AI93" s="25"/>
      <c r="AJ93" s="7">
        <f>SUMIF('BD Qtde Servidores Aposentados '!$D:$D,$D:$D,'BD Qtde Servidores Aposentados '!E:E)</f>
        <v>59</v>
      </c>
      <c r="AK93" s="7">
        <f>SUMIF('BD Qtde Servidores Aposentados '!$D:$D,$D:$D,'BD Qtde Servidores Aposentados '!F:F)</f>
        <v>0</v>
      </c>
      <c r="AL93" s="7">
        <f>SUMIF('BD Qtde Servidores Aposentados '!$D:$D,$D:$D,'BD Qtde Servidores Aposentados '!G:G)</f>
        <v>0</v>
      </c>
      <c r="AM93" s="7">
        <f>SUMIF('BD Qtde Servidores Aposentados '!$D:$D,$D:$D,'BD Qtde Servidores Aposentados '!H:H)</f>
        <v>0</v>
      </c>
      <c r="AN93" s="7">
        <f>SUMIF('BD Qtde Servidores Aposentados '!$D:$D,$D:$D,'BD Qtde Servidores Aposentados '!I:I)</f>
        <v>0</v>
      </c>
      <c r="AO93" s="7">
        <f>SUMIF('BD Qtde Servidores Aposentados '!$D:$D,$D:$D,'BD Qtde Servidores Aposentados '!J:J)</f>
        <v>7</v>
      </c>
      <c r="AP93" s="7">
        <f>SUMIF('BD Qtde Servidores Aposentados '!$D:$D,$D:$D,'BD Qtde Servidores Aposentados '!K:K)</f>
        <v>2</v>
      </c>
      <c r="AQ93" s="7">
        <f>SUMIF('BD Qtde Servidores Aposentados '!$D:$D,$D:$D,'BD Qtde Servidores Aposentados '!L:L)</f>
        <v>0</v>
      </c>
      <c r="AR93" s="24">
        <f t="shared" si="12"/>
        <v>68</v>
      </c>
      <c r="AS93" s="26"/>
      <c r="AT93" s="26"/>
      <c r="AU93" s="27">
        <f t="shared" si="54"/>
        <v>447655.46601411991</v>
      </c>
      <c r="AV93" s="27">
        <f t="shared" si="54"/>
        <v>0</v>
      </c>
      <c r="AW93" s="27">
        <f t="shared" si="54"/>
        <v>0</v>
      </c>
      <c r="AX93" s="27">
        <f t="shared" si="54"/>
        <v>0</v>
      </c>
      <c r="AY93" s="27">
        <f t="shared" si="54"/>
        <v>0</v>
      </c>
      <c r="AZ93" s="27">
        <f t="shared" si="54"/>
        <v>4463764.5039693676</v>
      </c>
      <c r="BA93" s="27">
        <f t="shared" si="54"/>
        <v>2220764.6546968604</v>
      </c>
      <c r="BB93" s="27">
        <f t="shared" si="54"/>
        <v>938354.72683728987</v>
      </c>
      <c r="BC93" s="28">
        <f t="shared" si="14"/>
        <v>8070539.3515176373</v>
      </c>
      <c r="BF93" s="26"/>
      <c r="BG93" s="27">
        <f t="shared" si="55"/>
        <v>290238.15928387997</v>
      </c>
      <c r="BH93" s="27">
        <f t="shared" si="55"/>
        <v>0</v>
      </c>
      <c r="BI93" s="27">
        <f t="shared" si="55"/>
        <v>0</v>
      </c>
      <c r="BJ93" s="27">
        <f t="shared" si="55"/>
        <v>0</v>
      </c>
      <c r="BK93" s="27">
        <f t="shared" si="55"/>
        <v>0</v>
      </c>
      <c r="BL93" s="27">
        <f t="shared" si="55"/>
        <v>44765.546601411996</v>
      </c>
      <c r="BM93" s="27">
        <f t="shared" si="55"/>
        <v>14954.644139372798</v>
      </c>
      <c r="BN93" s="27">
        <f t="shared" si="55"/>
        <v>0</v>
      </c>
      <c r="BO93" s="28">
        <f t="shared" si="16"/>
        <v>349958.35002466477</v>
      </c>
      <c r="BS93" s="12">
        <f t="shared" si="17"/>
        <v>463323.40732461406</v>
      </c>
      <c r="BT93" s="12">
        <f t="shared" si="56"/>
        <v>0</v>
      </c>
      <c r="BU93" s="12">
        <f t="shared" si="56"/>
        <v>0</v>
      </c>
      <c r="BV93" s="12">
        <f t="shared" si="56"/>
        <v>0</v>
      </c>
      <c r="BW93" s="12">
        <f t="shared" si="56"/>
        <v>0</v>
      </c>
      <c r="BX93" s="12">
        <f t="shared" si="56"/>
        <v>4619996.2616082942</v>
      </c>
      <c r="BY93" s="12">
        <f t="shared" si="56"/>
        <v>2298491.4176112502</v>
      </c>
      <c r="BZ93" s="12">
        <f t="shared" si="56"/>
        <v>971197.14227659476</v>
      </c>
      <c r="CA93" s="29">
        <f t="shared" si="19"/>
        <v>8353008.2288207524</v>
      </c>
      <c r="CB93" s="9"/>
      <c r="CC93" s="12">
        <v>0</v>
      </c>
      <c r="CD93" s="12">
        <f>(Z93*'Quadro Resumo'!$L$6)*($O$109*15%)</f>
        <v>0</v>
      </c>
      <c r="CE93" s="12">
        <f>(AA93*'Quadro Resumo'!$L$6)*($O$109*10%)</f>
        <v>0</v>
      </c>
      <c r="CF93" s="12">
        <f>(AB93*'Quadro Resumo'!$L$6)*($O$109*5%)</f>
        <v>0</v>
      </c>
      <c r="CG93" s="12">
        <f>(AC93*'Quadro Resumo'!$L$6)*($O$109*5%)</f>
        <v>0</v>
      </c>
      <c r="CH93" s="12">
        <f>(AD93*'Quadro Resumo'!$L$6)*(O93*22%)</f>
        <v>0</v>
      </c>
      <c r="CI93" s="12">
        <f>(AE93*'Quadro Resumo'!$L$6)*(O93*23%)</f>
        <v>0</v>
      </c>
      <c r="CJ93" s="12">
        <v>0</v>
      </c>
      <c r="CK93" s="29">
        <f t="shared" si="20"/>
        <v>0</v>
      </c>
      <c r="CL93" s="9"/>
      <c r="CM93" s="9"/>
      <c r="CN93" s="12">
        <f t="shared" si="21"/>
        <v>300396.49485881568</v>
      </c>
      <c r="CO93" s="12">
        <f t="shared" si="57"/>
        <v>0</v>
      </c>
      <c r="CP93" s="12">
        <f t="shared" si="57"/>
        <v>0</v>
      </c>
      <c r="CQ93" s="12">
        <f t="shared" si="57"/>
        <v>0</v>
      </c>
      <c r="CR93" s="12">
        <f t="shared" si="57"/>
        <v>0</v>
      </c>
      <c r="CS93" s="12">
        <f t="shared" si="57"/>
        <v>46332.340732461409</v>
      </c>
      <c r="CT93" s="12">
        <f t="shared" si="57"/>
        <v>15478.056684250843</v>
      </c>
      <c r="CU93" s="12">
        <f t="shared" si="57"/>
        <v>0</v>
      </c>
      <c r="CV93" s="29">
        <f t="shared" si="23"/>
        <v>362206.89227552793</v>
      </c>
      <c r="CW93" s="9"/>
      <c r="CX93" s="9"/>
      <c r="CY93" s="9"/>
      <c r="CZ93" s="9"/>
      <c r="DA93" s="9"/>
      <c r="DB93" s="30"/>
      <c r="DC93" s="30"/>
    </row>
    <row r="94" spans="2:107" ht="15.75" customHeight="1" x14ac:dyDescent="0.3">
      <c r="B94" s="464"/>
      <c r="C94" s="7" t="s">
        <v>16</v>
      </c>
      <c r="D94" s="7" t="str">
        <f t="shared" si="59"/>
        <v>EP4</v>
      </c>
      <c r="E94" s="7">
        <v>4</v>
      </c>
      <c r="F94" s="8">
        <f t="shared" si="64"/>
        <v>5111.1431778974784</v>
      </c>
      <c r="G94" s="12">
        <f t="shared" si="60"/>
        <v>5622.2574956872268</v>
      </c>
      <c r="H94" s="12">
        <f t="shared" si="61"/>
        <v>5877.8146545821</v>
      </c>
      <c r="I94" s="12">
        <f t="shared" si="62"/>
        <v>6133.3718134769742</v>
      </c>
      <c r="J94" s="12">
        <f t="shared" si="63"/>
        <v>6388.9289723718484</v>
      </c>
      <c r="K94" s="12">
        <f t="shared" si="6"/>
        <v>6644.4861312667217</v>
      </c>
      <c r="L94" s="12">
        <f t="shared" si="7"/>
        <v>7768.9376304041671</v>
      </c>
      <c r="M94" s="12">
        <f t="shared" si="8"/>
        <v>8944.5005613205867</v>
      </c>
      <c r="O94" s="8">
        <f t="shared" si="65"/>
        <v>5290.0331891238893</v>
      </c>
      <c r="P94" s="23">
        <f t="shared" si="66"/>
        <v>3.499999999999992E-2</v>
      </c>
      <c r="Q94" s="12">
        <f t="shared" si="58"/>
        <v>5819.036508036279</v>
      </c>
      <c r="R94" s="12">
        <f t="shared" si="58"/>
        <v>6083.538167492472</v>
      </c>
      <c r="S94" s="12">
        <f t="shared" si="58"/>
        <v>6348.0398269486668</v>
      </c>
      <c r="T94" s="12">
        <f t="shared" si="58"/>
        <v>6612.5414864048616</v>
      </c>
      <c r="U94" s="12">
        <f t="shared" si="58"/>
        <v>6877.0431458610565</v>
      </c>
      <c r="V94" s="12">
        <f t="shared" si="58"/>
        <v>8040.8504474683123</v>
      </c>
      <c r="W94" s="12">
        <f t="shared" si="58"/>
        <v>9257.5580809668063</v>
      </c>
      <c r="Y94" s="7">
        <f>SUMIF('BD Qtde Servidores Ativos'!$D:$D,$D:$D,'BD Qtde Servidores Ativos'!E:E)</f>
        <v>79</v>
      </c>
      <c r="Z94" s="7">
        <f>SUMIF('BD Qtde Servidores Ativos'!$D:$D,$D:$D,'BD Qtde Servidores Ativos'!F:F)</f>
        <v>0</v>
      </c>
      <c r="AA94" s="7">
        <f>SUMIF('BD Qtde Servidores Ativos'!$D:$D,$D:$D,'BD Qtde Servidores Ativos'!G:G)</f>
        <v>0</v>
      </c>
      <c r="AB94" s="7">
        <f>SUMIF('BD Qtde Servidores Ativos'!$D:$D,$D:$D,'BD Qtde Servidores Ativos'!H:H)</f>
        <v>0</v>
      </c>
      <c r="AC94" s="7">
        <f>SUMIF('BD Qtde Servidores Ativos'!$D:$D,$D:$D,'BD Qtde Servidores Ativos'!I:I)</f>
        <v>0</v>
      </c>
      <c r="AD94" s="7">
        <f>SUMIF('BD Qtde Servidores Ativos'!$D:$D,$D:$D,'BD Qtde Servidores Ativos'!J:J)</f>
        <v>262</v>
      </c>
      <c r="AE94" s="7">
        <f>SUMIF('BD Qtde Servidores Ativos'!$D:$D,$D:$D,'BD Qtde Servidores Ativos'!K:K)</f>
        <v>164</v>
      </c>
      <c r="AF94" s="7">
        <f>SUMIF('BD Qtde Servidores Ativos'!$D:$D,$D:$D,'BD Qtde Servidores Ativos'!L:L)</f>
        <v>57</v>
      </c>
      <c r="AG94" s="24">
        <f t="shared" si="11"/>
        <v>562</v>
      </c>
      <c r="AH94" s="25"/>
      <c r="AI94" s="25"/>
      <c r="AJ94" s="7">
        <f>SUMIF('BD Qtde Servidores Aposentados '!$D:$D,$D:$D,'BD Qtde Servidores Aposentados '!E:E)</f>
        <v>82</v>
      </c>
      <c r="AK94" s="7">
        <f>SUMIF('BD Qtde Servidores Aposentados '!$D:$D,$D:$D,'BD Qtde Servidores Aposentados '!F:F)</f>
        <v>1</v>
      </c>
      <c r="AL94" s="7">
        <f>SUMIF('BD Qtde Servidores Aposentados '!$D:$D,$D:$D,'BD Qtde Servidores Aposentados '!G:G)</f>
        <v>0</v>
      </c>
      <c r="AM94" s="7">
        <f>SUMIF('BD Qtde Servidores Aposentados '!$D:$D,$D:$D,'BD Qtde Servidores Aposentados '!H:H)</f>
        <v>1</v>
      </c>
      <c r="AN94" s="7">
        <f>SUMIF('BD Qtde Servidores Aposentados '!$D:$D,$D:$D,'BD Qtde Servidores Aposentados '!I:I)</f>
        <v>0</v>
      </c>
      <c r="AO94" s="7">
        <f>SUMIF('BD Qtde Servidores Aposentados '!$D:$D,$D:$D,'BD Qtde Servidores Aposentados '!J:J)</f>
        <v>19</v>
      </c>
      <c r="AP94" s="7">
        <f>SUMIF('BD Qtde Servidores Aposentados '!$D:$D,$D:$D,'BD Qtde Servidores Aposentados '!K:K)</f>
        <v>3</v>
      </c>
      <c r="AQ94" s="7">
        <f>SUMIF('BD Qtde Servidores Aposentados '!$D:$D,$D:$D,'BD Qtde Servidores Aposentados '!L:L)</f>
        <v>2</v>
      </c>
      <c r="AR94" s="24">
        <f t="shared" si="12"/>
        <v>108</v>
      </c>
      <c r="AS94" s="26"/>
      <c r="AT94" s="26"/>
      <c r="AU94" s="27">
        <f t="shared" si="54"/>
        <v>403780.3110539008</v>
      </c>
      <c r="AV94" s="27">
        <f t="shared" si="54"/>
        <v>0</v>
      </c>
      <c r="AW94" s="27">
        <f t="shared" si="54"/>
        <v>0</v>
      </c>
      <c r="AX94" s="27">
        <f t="shared" si="54"/>
        <v>0</v>
      </c>
      <c r="AY94" s="27">
        <f t="shared" si="54"/>
        <v>0</v>
      </c>
      <c r="AZ94" s="27">
        <f t="shared" si="54"/>
        <v>1740855.3663918811</v>
      </c>
      <c r="BA94" s="27">
        <f t="shared" si="54"/>
        <v>1274105.7713862834</v>
      </c>
      <c r="BB94" s="27">
        <f t="shared" si="54"/>
        <v>509836.53199527343</v>
      </c>
      <c r="BC94" s="28">
        <f t="shared" si="14"/>
        <v>3928577.980827339</v>
      </c>
      <c r="BF94" s="26"/>
      <c r="BG94" s="27">
        <f t="shared" si="55"/>
        <v>419113.74058759323</v>
      </c>
      <c r="BH94" s="27">
        <f t="shared" si="55"/>
        <v>5622.2574956872268</v>
      </c>
      <c r="BI94" s="27">
        <f t="shared" si="55"/>
        <v>0</v>
      </c>
      <c r="BJ94" s="27">
        <f t="shared" si="55"/>
        <v>6133.3718134769742</v>
      </c>
      <c r="BK94" s="27">
        <f t="shared" si="55"/>
        <v>0</v>
      </c>
      <c r="BL94" s="27">
        <f t="shared" si="55"/>
        <v>126245.23649406771</v>
      </c>
      <c r="BM94" s="27">
        <f t="shared" si="55"/>
        <v>23306.812891212503</v>
      </c>
      <c r="BN94" s="27">
        <f t="shared" si="55"/>
        <v>17889.001122641173</v>
      </c>
      <c r="BO94" s="28">
        <f t="shared" si="16"/>
        <v>598310.42040467879</v>
      </c>
      <c r="BS94" s="12">
        <f t="shared" si="17"/>
        <v>417912.62194078724</v>
      </c>
      <c r="BT94" s="12">
        <f t="shared" si="56"/>
        <v>0</v>
      </c>
      <c r="BU94" s="12">
        <f t="shared" si="56"/>
        <v>0</v>
      </c>
      <c r="BV94" s="12">
        <f t="shared" si="56"/>
        <v>0</v>
      </c>
      <c r="BW94" s="12">
        <f t="shared" si="56"/>
        <v>0</v>
      </c>
      <c r="BX94" s="12">
        <f t="shared" si="56"/>
        <v>1801785.3042155968</v>
      </c>
      <c r="BY94" s="12">
        <f t="shared" si="56"/>
        <v>1318699.4733848032</v>
      </c>
      <c r="BZ94" s="12">
        <f t="shared" si="56"/>
        <v>527680.810615108</v>
      </c>
      <c r="CA94" s="29">
        <f t="shared" si="19"/>
        <v>4066078.210156295</v>
      </c>
      <c r="CB94" s="9"/>
      <c r="CC94" s="12">
        <v>0</v>
      </c>
      <c r="CD94" s="12">
        <f>(Z94*'Quadro Resumo'!$L$6)*($O$109*15%)</f>
        <v>0</v>
      </c>
      <c r="CE94" s="12">
        <f>(AA94*'Quadro Resumo'!$L$6)*($O$109*10%)</f>
        <v>0</v>
      </c>
      <c r="CF94" s="12">
        <f>(AB94*'Quadro Resumo'!$L$6)*($O$109*5%)</f>
        <v>0</v>
      </c>
      <c r="CG94" s="12">
        <f>(AC94*'Quadro Resumo'!$L$6)*($O$109*5%)</f>
        <v>0</v>
      </c>
      <c r="CH94" s="12">
        <f>(AD94*'Quadro Resumo'!$L$6)*(O94*22%)</f>
        <v>0</v>
      </c>
      <c r="CI94" s="12">
        <f>(AE94*'Quadro Resumo'!$L$6)*(O94*23%)</f>
        <v>0</v>
      </c>
      <c r="CJ94" s="12">
        <v>0</v>
      </c>
      <c r="CK94" s="29">
        <f t="shared" si="20"/>
        <v>0</v>
      </c>
      <c r="CL94" s="9"/>
      <c r="CM94" s="9"/>
      <c r="CN94" s="12">
        <f t="shared" si="21"/>
        <v>433782.72150815895</v>
      </c>
      <c r="CO94" s="12">
        <f t="shared" si="57"/>
        <v>5819.036508036279</v>
      </c>
      <c r="CP94" s="12">
        <f t="shared" si="57"/>
        <v>0</v>
      </c>
      <c r="CQ94" s="12">
        <f t="shared" si="57"/>
        <v>6348.0398269486668</v>
      </c>
      <c r="CR94" s="12">
        <f t="shared" si="57"/>
        <v>0</v>
      </c>
      <c r="CS94" s="12">
        <f t="shared" si="57"/>
        <v>130663.81977136007</v>
      </c>
      <c r="CT94" s="12">
        <f t="shared" si="57"/>
        <v>24122.551342404935</v>
      </c>
      <c r="CU94" s="12">
        <f t="shared" si="57"/>
        <v>18515.116161933613</v>
      </c>
      <c r="CV94" s="29">
        <f t="shared" si="23"/>
        <v>619251.2851188425</v>
      </c>
      <c r="CW94" s="9"/>
      <c r="CX94" s="9"/>
      <c r="CY94" s="9"/>
      <c r="CZ94" s="9"/>
      <c r="DA94" s="9"/>
      <c r="DB94" s="30"/>
      <c r="DC94" s="30"/>
    </row>
    <row r="95" spans="2:107" ht="15.75" customHeight="1" x14ac:dyDescent="0.3">
      <c r="B95" s="464"/>
      <c r="C95" s="7" t="s">
        <v>16</v>
      </c>
      <c r="D95" s="7" t="str">
        <f t="shared" si="59"/>
        <v>EP5</v>
      </c>
      <c r="E95" s="7">
        <v>5</v>
      </c>
      <c r="F95" s="8">
        <f t="shared" si="64"/>
        <v>5310.4777618354792</v>
      </c>
      <c r="G95" s="12">
        <f t="shared" si="60"/>
        <v>5841.5255380190274</v>
      </c>
      <c r="H95" s="12">
        <f t="shared" si="61"/>
        <v>6107.0494261108006</v>
      </c>
      <c r="I95" s="12">
        <f t="shared" si="62"/>
        <v>6372.5733142025747</v>
      </c>
      <c r="J95" s="12">
        <f t="shared" si="63"/>
        <v>6638.0972022943488</v>
      </c>
      <c r="K95" s="12">
        <f t="shared" si="6"/>
        <v>6903.6210903861229</v>
      </c>
      <c r="L95" s="12">
        <f t="shared" si="7"/>
        <v>8071.9261979899284</v>
      </c>
      <c r="M95" s="12">
        <f t="shared" si="8"/>
        <v>9293.3360832120889</v>
      </c>
      <c r="O95" s="8">
        <f t="shared" si="65"/>
        <v>5496.3444834997208</v>
      </c>
      <c r="P95" s="23">
        <f t="shared" si="66"/>
        <v>3.499999999999992E-2</v>
      </c>
      <c r="Q95" s="12">
        <f t="shared" si="58"/>
        <v>6045.9789318496933</v>
      </c>
      <c r="R95" s="12">
        <f t="shared" si="58"/>
        <v>6320.7961560246786</v>
      </c>
      <c r="S95" s="12">
        <f t="shared" si="58"/>
        <v>6595.6133801996648</v>
      </c>
      <c r="T95" s="12">
        <f t="shared" si="58"/>
        <v>6870.430604374651</v>
      </c>
      <c r="U95" s="12">
        <f t="shared" si="58"/>
        <v>7145.2478285496372</v>
      </c>
      <c r="V95" s="12">
        <f t="shared" si="58"/>
        <v>8354.4436149195753</v>
      </c>
      <c r="W95" s="12">
        <f t="shared" si="58"/>
        <v>9618.6028461245114</v>
      </c>
      <c r="Y95" s="7">
        <f>SUMIF('BD Qtde Servidores Ativos'!$D:$D,$D:$D,'BD Qtde Servidores Ativos'!E:E)</f>
        <v>125</v>
      </c>
      <c r="Z95" s="7">
        <f>SUMIF('BD Qtde Servidores Ativos'!$D:$D,$D:$D,'BD Qtde Servidores Ativos'!F:F)</f>
        <v>0</v>
      </c>
      <c r="AA95" s="7">
        <f>SUMIF('BD Qtde Servidores Ativos'!$D:$D,$D:$D,'BD Qtde Servidores Ativos'!G:G)</f>
        <v>0</v>
      </c>
      <c r="AB95" s="7">
        <f>SUMIF('BD Qtde Servidores Ativos'!$D:$D,$D:$D,'BD Qtde Servidores Ativos'!H:H)</f>
        <v>1</v>
      </c>
      <c r="AC95" s="7">
        <f>SUMIF('BD Qtde Servidores Ativos'!$D:$D,$D:$D,'BD Qtde Servidores Ativos'!I:I)</f>
        <v>1</v>
      </c>
      <c r="AD95" s="7">
        <f>SUMIF('BD Qtde Servidores Ativos'!$D:$D,$D:$D,'BD Qtde Servidores Ativos'!J:J)</f>
        <v>884</v>
      </c>
      <c r="AE95" s="7">
        <f>SUMIF('BD Qtde Servidores Ativos'!$D:$D,$D:$D,'BD Qtde Servidores Ativos'!K:K)</f>
        <v>560</v>
      </c>
      <c r="AF95" s="7">
        <f>SUMIF('BD Qtde Servidores Ativos'!$D:$D,$D:$D,'BD Qtde Servidores Ativos'!L:L)</f>
        <v>182</v>
      </c>
      <c r="AG95" s="24">
        <f t="shared" si="11"/>
        <v>1753</v>
      </c>
      <c r="AH95" s="25"/>
      <c r="AI95" s="25"/>
      <c r="AJ95" s="7">
        <f>SUMIF('BD Qtde Servidores Aposentados '!$D:$D,$D:$D,'BD Qtde Servidores Aposentados '!E:E)</f>
        <v>109</v>
      </c>
      <c r="AK95" s="7">
        <f>SUMIF('BD Qtde Servidores Aposentados '!$D:$D,$D:$D,'BD Qtde Servidores Aposentados '!F:F)</f>
        <v>1</v>
      </c>
      <c r="AL95" s="7">
        <f>SUMIF('BD Qtde Servidores Aposentados '!$D:$D,$D:$D,'BD Qtde Servidores Aposentados '!G:G)</f>
        <v>0</v>
      </c>
      <c r="AM95" s="7">
        <f>SUMIF('BD Qtde Servidores Aposentados '!$D:$D,$D:$D,'BD Qtde Servidores Aposentados '!H:H)</f>
        <v>0</v>
      </c>
      <c r="AN95" s="7">
        <f>SUMIF('BD Qtde Servidores Aposentados '!$D:$D,$D:$D,'BD Qtde Servidores Aposentados '!I:I)</f>
        <v>0</v>
      </c>
      <c r="AO95" s="7">
        <f>SUMIF('BD Qtde Servidores Aposentados '!$D:$D,$D:$D,'BD Qtde Servidores Aposentados '!J:J)</f>
        <v>15</v>
      </c>
      <c r="AP95" s="7">
        <f>SUMIF('BD Qtde Servidores Aposentados '!$D:$D,$D:$D,'BD Qtde Servidores Aposentados '!K:K)</f>
        <v>6</v>
      </c>
      <c r="AQ95" s="7">
        <f>SUMIF('BD Qtde Servidores Aposentados '!$D:$D,$D:$D,'BD Qtde Servidores Aposentados '!L:L)</f>
        <v>1</v>
      </c>
      <c r="AR95" s="24">
        <f t="shared" si="12"/>
        <v>132</v>
      </c>
      <c r="AS95" s="26"/>
      <c r="AT95" s="26"/>
      <c r="AU95" s="27">
        <f t="shared" ref="AU95:BB109" si="67">Y95*F95</f>
        <v>663809.7202294349</v>
      </c>
      <c r="AV95" s="27">
        <f t="shared" si="67"/>
        <v>0</v>
      </c>
      <c r="AW95" s="27">
        <f t="shared" si="67"/>
        <v>0</v>
      </c>
      <c r="AX95" s="27">
        <f t="shared" si="67"/>
        <v>6372.5733142025747</v>
      </c>
      <c r="AY95" s="27">
        <f t="shared" si="67"/>
        <v>6638.0972022943488</v>
      </c>
      <c r="AZ95" s="27">
        <f t="shared" si="67"/>
        <v>6102801.0439013327</v>
      </c>
      <c r="BA95" s="27">
        <f t="shared" si="67"/>
        <v>4520278.67087436</v>
      </c>
      <c r="BB95" s="27">
        <f t="shared" si="67"/>
        <v>1691387.1671446001</v>
      </c>
      <c r="BC95" s="28">
        <f t="shared" si="14"/>
        <v>12991287.272666225</v>
      </c>
      <c r="BF95" s="26"/>
      <c r="BG95" s="27">
        <f t="shared" ref="BG95:BN109" si="68">F95*AJ95</f>
        <v>578842.07604006724</v>
      </c>
      <c r="BH95" s="27">
        <f t="shared" si="68"/>
        <v>5841.5255380190274</v>
      </c>
      <c r="BI95" s="27">
        <f t="shared" si="68"/>
        <v>0</v>
      </c>
      <c r="BJ95" s="27">
        <f t="shared" si="68"/>
        <v>0</v>
      </c>
      <c r="BK95" s="27">
        <f t="shared" si="68"/>
        <v>0</v>
      </c>
      <c r="BL95" s="27">
        <f t="shared" si="68"/>
        <v>103554.31635579185</v>
      </c>
      <c r="BM95" s="27">
        <f t="shared" si="68"/>
        <v>48431.557187939572</v>
      </c>
      <c r="BN95" s="27">
        <f t="shared" si="68"/>
        <v>9293.3360832120889</v>
      </c>
      <c r="BO95" s="28">
        <f t="shared" si="16"/>
        <v>745962.81120502972</v>
      </c>
      <c r="BS95" s="12">
        <f t="shared" si="17"/>
        <v>687043.06043746509</v>
      </c>
      <c r="BT95" s="12">
        <f t="shared" ref="BT95:BZ109" si="69">Z95*Q95</f>
        <v>0</v>
      </c>
      <c r="BU95" s="12">
        <f t="shared" si="69"/>
        <v>0</v>
      </c>
      <c r="BV95" s="12">
        <f t="shared" si="69"/>
        <v>6595.6133801996648</v>
      </c>
      <c r="BW95" s="12">
        <f t="shared" si="69"/>
        <v>6870.430604374651</v>
      </c>
      <c r="BX95" s="12">
        <f t="shared" si="69"/>
        <v>6316399.0804378791</v>
      </c>
      <c r="BY95" s="12">
        <f t="shared" si="69"/>
        <v>4678488.4243549621</v>
      </c>
      <c r="BZ95" s="12">
        <f t="shared" si="69"/>
        <v>1750585.7179946611</v>
      </c>
      <c r="CA95" s="29">
        <f t="shared" si="19"/>
        <v>13445982.32720954</v>
      </c>
      <c r="CB95" s="9"/>
      <c r="CC95" s="12">
        <v>0</v>
      </c>
      <c r="CD95" s="12">
        <f>(Z95*'Quadro Resumo'!$L$6)*($O$109*15%)</f>
        <v>0</v>
      </c>
      <c r="CE95" s="12">
        <f>(AA95*'Quadro Resumo'!$L$6)*($O$109*10%)</f>
        <v>0</v>
      </c>
      <c r="CF95" s="12">
        <f>(AB95*'Quadro Resumo'!$L$6)*($O$109*5%)</f>
        <v>0</v>
      </c>
      <c r="CG95" s="12">
        <f>(AC95*'Quadro Resumo'!$L$6)*($O$109*5%)</f>
        <v>0</v>
      </c>
      <c r="CH95" s="12">
        <f>(AD95*'Quadro Resumo'!$L$6)*(O95*22%)</f>
        <v>0</v>
      </c>
      <c r="CI95" s="12">
        <f>(AE95*'Quadro Resumo'!$L$6)*(O95*23%)</f>
        <v>0</v>
      </c>
      <c r="CJ95" s="12">
        <v>0</v>
      </c>
      <c r="CK95" s="29">
        <f t="shared" si="20"/>
        <v>0</v>
      </c>
      <c r="CL95" s="9"/>
      <c r="CM95" s="9"/>
      <c r="CN95" s="12">
        <f t="shared" si="21"/>
        <v>599101.54870146955</v>
      </c>
      <c r="CO95" s="12">
        <f t="shared" ref="CO95:CU109" si="70">AK95*Q95</f>
        <v>6045.9789318496933</v>
      </c>
      <c r="CP95" s="12">
        <f t="shared" si="70"/>
        <v>0</v>
      </c>
      <c r="CQ95" s="12">
        <f t="shared" si="70"/>
        <v>0</v>
      </c>
      <c r="CR95" s="12">
        <f t="shared" si="70"/>
        <v>0</v>
      </c>
      <c r="CS95" s="12">
        <f t="shared" si="70"/>
        <v>107178.71742824456</v>
      </c>
      <c r="CT95" s="12">
        <f t="shared" si="70"/>
        <v>50126.661689517452</v>
      </c>
      <c r="CU95" s="12">
        <f t="shared" si="70"/>
        <v>9618.6028461245114</v>
      </c>
      <c r="CV95" s="29">
        <f t="shared" si="23"/>
        <v>772071.50959720579</v>
      </c>
      <c r="CW95" s="9"/>
      <c r="CX95" s="9"/>
      <c r="CY95" s="9"/>
      <c r="CZ95" s="9"/>
      <c r="DA95" s="9"/>
      <c r="DB95" s="30"/>
      <c r="DC95" s="30"/>
    </row>
    <row r="96" spans="2:107" ht="15.75" customHeight="1" x14ac:dyDescent="0.3">
      <c r="B96" s="464"/>
      <c r="C96" s="7" t="s">
        <v>16</v>
      </c>
      <c r="D96" s="7" t="str">
        <f t="shared" si="59"/>
        <v>EP6</v>
      </c>
      <c r="E96" s="7">
        <v>6</v>
      </c>
      <c r="F96" s="8">
        <f t="shared" si="64"/>
        <v>5517.5863945470628</v>
      </c>
      <c r="G96" s="12">
        <f t="shared" si="60"/>
        <v>6069.3450340017698</v>
      </c>
      <c r="H96" s="12">
        <f t="shared" si="61"/>
        <v>6345.2243537291215</v>
      </c>
      <c r="I96" s="12">
        <f t="shared" si="62"/>
        <v>6621.103673456475</v>
      </c>
      <c r="J96" s="12">
        <f t="shared" si="63"/>
        <v>6896.9829931838285</v>
      </c>
      <c r="K96" s="12">
        <f t="shared" si="6"/>
        <v>7172.862312911182</v>
      </c>
      <c r="L96" s="12">
        <f t="shared" si="7"/>
        <v>8386.7313197115363</v>
      </c>
      <c r="M96" s="12">
        <f t="shared" si="8"/>
        <v>9655.7761904573599</v>
      </c>
      <c r="O96" s="8">
        <f t="shared" si="65"/>
        <v>5710.7019183562097</v>
      </c>
      <c r="P96" s="23">
        <f t="shared" si="66"/>
        <v>3.499999999999992E-2</v>
      </c>
      <c r="Q96" s="12">
        <f t="shared" ref="Q96:T109" si="71">$O96*Q$12</f>
        <v>6281.7721101918314</v>
      </c>
      <c r="R96" s="12">
        <f t="shared" si="71"/>
        <v>6567.3072061096409</v>
      </c>
      <c r="S96" s="12">
        <f t="shared" si="71"/>
        <v>6852.8423020274513</v>
      </c>
      <c r="T96" s="12">
        <f t="shared" si="71"/>
        <v>7138.3773979452617</v>
      </c>
      <c r="U96" s="12">
        <f t="shared" ref="U96:W109" si="72">$O96*U$12</f>
        <v>7423.912493863073</v>
      </c>
      <c r="V96" s="12">
        <f t="shared" si="72"/>
        <v>8680.2669159014386</v>
      </c>
      <c r="W96" s="12">
        <f t="shared" si="72"/>
        <v>9993.7283571233675</v>
      </c>
      <c r="Y96" s="7">
        <f>SUMIF('BD Qtde Servidores Ativos'!$D:$D,$D:$D,'BD Qtde Servidores Ativos'!E:E)</f>
        <v>82</v>
      </c>
      <c r="Z96" s="7">
        <f>SUMIF('BD Qtde Servidores Ativos'!$D:$D,$D:$D,'BD Qtde Servidores Ativos'!F:F)</f>
        <v>0</v>
      </c>
      <c r="AA96" s="7">
        <f>SUMIF('BD Qtde Servidores Ativos'!$D:$D,$D:$D,'BD Qtde Servidores Ativos'!G:G)</f>
        <v>0</v>
      </c>
      <c r="AB96" s="7">
        <f>SUMIF('BD Qtde Servidores Ativos'!$D:$D,$D:$D,'BD Qtde Servidores Ativos'!H:H)</f>
        <v>2</v>
      </c>
      <c r="AC96" s="7">
        <f>SUMIF('BD Qtde Servidores Ativos'!$D:$D,$D:$D,'BD Qtde Servidores Ativos'!I:I)</f>
        <v>0</v>
      </c>
      <c r="AD96" s="7">
        <f>SUMIF('BD Qtde Servidores Ativos'!$D:$D,$D:$D,'BD Qtde Servidores Ativos'!J:J)</f>
        <v>470</v>
      </c>
      <c r="AE96" s="7">
        <f>SUMIF('BD Qtde Servidores Ativos'!$D:$D,$D:$D,'BD Qtde Servidores Ativos'!K:K)</f>
        <v>332</v>
      </c>
      <c r="AF96" s="7">
        <f>SUMIF('BD Qtde Servidores Ativos'!$D:$D,$D:$D,'BD Qtde Servidores Ativos'!L:L)</f>
        <v>112</v>
      </c>
      <c r="AG96" s="24">
        <f t="shared" si="11"/>
        <v>998</v>
      </c>
      <c r="AH96" s="25"/>
      <c r="AI96" s="25"/>
      <c r="AJ96" s="7">
        <f>SUMIF('BD Qtde Servidores Aposentados '!$D:$D,$D:$D,'BD Qtde Servidores Aposentados '!E:E)</f>
        <v>154</v>
      </c>
      <c r="AK96" s="7">
        <f>SUMIF('BD Qtde Servidores Aposentados '!$D:$D,$D:$D,'BD Qtde Servidores Aposentados '!F:F)</f>
        <v>1</v>
      </c>
      <c r="AL96" s="7">
        <f>SUMIF('BD Qtde Servidores Aposentados '!$D:$D,$D:$D,'BD Qtde Servidores Aposentados '!G:G)</f>
        <v>0</v>
      </c>
      <c r="AM96" s="7">
        <f>SUMIF('BD Qtde Servidores Aposentados '!$D:$D,$D:$D,'BD Qtde Servidores Aposentados '!H:H)</f>
        <v>0</v>
      </c>
      <c r="AN96" s="7">
        <f>SUMIF('BD Qtde Servidores Aposentados '!$D:$D,$D:$D,'BD Qtde Servidores Aposentados '!I:I)</f>
        <v>0</v>
      </c>
      <c r="AO96" s="7">
        <f>SUMIF('BD Qtde Servidores Aposentados '!$D:$D,$D:$D,'BD Qtde Servidores Aposentados '!J:J)</f>
        <v>44</v>
      </c>
      <c r="AP96" s="7">
        <f>SUMIF('BD Qtde Servidores Aposentados '!$D:$D,$D:$D,'BD Qtde Servidores Aposentados '!K:K)</f>
        <v>9</v>
      </c>
      <c r="AQ96" s="7">
        <f>SUMIF('BD Qtde Servidores Aposentados '!$D:$D,$D:$D,'BD Qtde Servidores Aposentados '!L:L)</f>
        <v>0</v>
      </c>
      <c r="AR96" s="24">
        <f t="shared" si="12"/>
        <v>208</v>
      </c>
      <c r="AS96" s="26"/>
      <c r="AT96" s="26"/>
      <c r="AU96" s="27">
        <f t="shared" si="67"/>
        <v>452442.08435285918</v>
      </c>
      <c r="AV96" s="27">
        <f t="shared" si="67"/>
        <v>0</v>
      </c>
      <c r="AW96" s="27">
        <f t="shared" si="67"/>
        <v>0</v>
      </c>
      <c r="AX96" s="27">
        <f t="shared" si="67"/>
        <v>13242.20734691295</v>
      </c>
      <c r="AY96" s="27">
        <f t="shared" si="67"/>
        <v>0</v>
      </c>
      <c r="AZ96" s="27">
        <f t="shared" si="67"/>
        <v>3371245.2870682557</v>
      </c>
      <c r="BA96" s="27">
        <f t="shared" si="67"/>
        <v>2784394.7981442302</v>
      </c>
      <c r="BB96" s="27">
        <f t="shared" si="67"/>
        <v>1081446.9333312244</v>
      </c>
      <c r="BC96" s="28">
        <f t="shared" si="14"/>
        <v>7702771.3102434827</v>
      </c>
      <c r="BF96" s="26"/>
      <c r="BG96" s="27">
        <f t="shared" si="68"/>
        <v>849708.3047602477</v>
      </c>
      <c r="BH96" s="27">
        <f t="shared" si="68"/>
        <v>6069.3450340017698</v>
      </c>
      <c r="BI96" s="27">
        <f t="shared" si="68"/>
        <v>0</v>
      </c>
      <c r="BJ96" s="27">
        <f t="shared" si="68"/>
        <v>0</v>
      </c>
      <c r="BK96" s="27">
        <f t="shared" si="68"/>
        <v>0</v>
      </c>
      <c r="BL96" s="27">
        <f t="shared" si="68"/>
        <v>315605.94176809199</v>
      </c>
      <c r="BM96" s="27">
        <f t="shared" si="68"/>
        <v>75480.581877403834</v>
      </c>
      <c r="BN96" s="27">
        <f t="shared" si="68"/>
        <v>0</v>
      </c>
      <c r="BO96" s="28">
        <f t="shared" si="16"/>
        <v>1246864.1734397453</v>
      </c>
      <c r="BS96" s="12">
        <f t="shared" si="17"/>
        <v>468277.55730520922</v>
      </c>
      <c r="BT96" s="12">
        <f t="shared" si="69"/>
        <v>0</v>
      </c>
      <c r="BU96" s="12">
        <f t="shared" si="69"/>
        <v>0</v>
      </c>
      <c r="BV96" s="12">
        <f t="shared" si="69"/>
        <v>13705.684604054903</v>
      </c>
      <c r="BW96" s="12">
        <f t="shared" si="69"/>
        <v>0</v>
      </c>
      <c r="BX96" s="12">
        <f t="shared" si="69"/>
        <v>3489238.8721156442</v>
      </c>
      <c r="BY96" s="12">
        <f t="shared" si="69"/>
        <v>2881848.6160792778</v>
      </c>
      <c r="BZ96" s="12">
        <f t="shared" si="69"/>
        <v>1119297.5759978171</v>
      </c>
      <c r="CA96" s="29">
        <f t="shared" si="19"/>
        <v>7972368.306102003</v>
      </c>
      <c r="CB96" s="9"/>
      <c r="CC96" s="12">
        <v>0</v>
      </c>
      <c r="CD96" s="12">
        <f>(Z96*'Quadro Resumo'!$L$6)*($O$109*15%)</f>
        <v>0</v>
      </c>
      <c r="CE96" s="12">
        <f>(AA96*'Quadro Resumo'!$L$6)*($O$109*10%)</f>
        <v>0</v>
      </c>
      <c r="CF96" s="12">
        <f>(AB96*'Quadro Resumo'!$L$6)*($O$109*5%)</f>
        <v>0</v>
      </c>
      <c r="CG96" s="12">
        <f>(AC96*'Quadro Resumo'!$L$6)*($O$109*5%)</f>
        <v>0</v>
      </c>
      <c r="CH96" s="12">
        <f>(AD96*'Quadro Resumo'!$L$6)*(O96*22%)</f>
        <v>0</v>
      </c>
      <c r="CI96" s="12">
        <f>(AE96*'Quadro Resumo'!$L$6)*(O96*23%)</f>
        <v>0</v>
      </c>
      <c r="CJ96" s="12">
        <v>0</v>
      </c>
      <c r="CK96" s="29">
        <f t="shared" si="20"/>
        <v>0</v>
      </c>
      <c r="CL96" s="9"/>
      <c r="CM96" s="9"/>
      <c r="CN96" s="12">
        <f t="shared" si="21"/>
        <v>879448.09542685631</v>
      </c>
      <c r="CO96" s="12">
        <f t="shared" si="70"/>
        <v>6281.7721101918314</v>
      </c>
      <c r="CP96" s="12">
        <f t="shared" si="70"/>
        <v>0</v>
      </c>
      <c r="CQ96" s="12">
        <f t="shared" si="70"/>
        <v>0</v>
      </c>
      <c r="CR96" s="12">
        <f t="shared" si="70"/>
        <v>0</v>
      </c>
      <c r="CS96" s="12">
        <f t="shared" si="70"/>
        <v>326652.14972997521</v>
      </c>
      <c r="CT96" s="12">
        <f t="shared" si="70"/>
        <v>78122.402243112942</v>
      </c>
      <c r="CU96" s="12">
        <f t="shared" si="70"/>
        <v>0</v>
      </c>
      <c r="CV96" s="29">
        <f t="shared" si="23"/>
        <v>1290504.4195101364</v>
      </c>
      <c r="CW96" s="9"/>
      <c r="CX96" s="9"/>
      <c r="CY96" s="9"/>
      <c r="CZ96" s="9"/>
      <c r="DA96" s="9"/>
      <c r="DB96" s="30"/>
      <c r="DC96" s="30"/>
    </row>
    <row r="97" spans="2:107" ht="15.75" customHeight="1" x14ac:dyDescent="0.3">
      <c r="B97" s="464"/>
      <c r="C97" s="7" t="s">
        <v>16</v>
      </c>
      <c r="D97" s="7" t="str">
        <f t="shared" si="59"/>
        <v>EP7</v>
      </c>
      <c r="E97" s="7">
        <v>7</v>
      </c>
      <c r="F97" s="8">
        <f t="shared" si="64"/>
        <v>5732.7722639343974</v>
      </c>
      <c r="G97" s="12">
        <f t="shared" si="60"/>
        <v>6306.0494903278377</v>
      </c>
      <c r="H97" s="12">
        <f t="shared" si="61"/>
        <v>6592.6881035245569</v>
      </c>
      <c r="I97" s="12">
        <f t="shared" si="62"/>
        <v>6879.3267167212771</v>
      </c>
      <c r="J97" s="12">
        <f t="shared" si="63"/>
        <v>7165.9653299179972</v>
      </c>
      <c r="K97" s="12">
        <f t="shared" si="6"/>
        <v>7452.6039431147165</v>
      </c>
      <c r="L97" s="12">
        <f t="shared" si="7"/>
        <v>8713.8138411802847</v>
      </c>
      <c r="M97" s="12">
        <f t="shared" si="8"/>
        <v>10032.351461885195</v>
      </c>
      <c r="O97" s="8">
        <f t="shared" si="65"/>
        <v>5933.4192931721018</v>
      </c>
      <c r="P97" s="23">
        <f t="shared" si="66"/>
        <v>3.5000000000000142E-2</v>
      </c>
      <c r="Q97" s="12">
        <f t="shared" si="71"/>
        <v>6526.7612224893128</v>
      </c>
      <c r="R97" s="12">
        <f t="shared" si="71"/>
        <v>6823.4321871479169</v>
      </c>
      <c r="S97" s="12">
        <f t="shared" si="71"/>
        <v>7120.103151806522</v>
      </c>
      <c r="T97" s="12">
        <f t="shared" si="71"/>
        <v>7416.774116465127</v>
      </c>
      <c r="U97" s="12">
        <f t="shared" si="72"/>
        <v>7713.445081123733</v>
      </c>
      <c r="V97" s="12">
        <f t="shared" si="72"/>
        <v>9018.7973256215955</v>
      </c>
      <c r="W97" s="12">
        <f t="shared" si="72"/>
        <v>10383.483763051177</v>
      </c>
      <c r="Y97" s="7">
        <f>SUMIF('BD Qtde Servidores Ativos'!$D:$D,$D:$D,'BD Qtde Servidores Ativos'!E:E)</f>
        <v>111</v>
      </c>
      <c r="Z97" s="7">
        <f>SUMIF('BD Qtde Servidores Ativos'!$D:$D,$D:$D,'BD Qtde Servidores Ativos'!F:F)</f>
        <v>0</v>
      </c>
      <c r="AA97" s="7">
        <f>SUMIF('BD Qtde Servidores Ativos'!$D:$D,$D:$D,'BD Qtde Servidores Ativos'!G:G)</f>
        <v>0</v>
      </c>
      <c r="AB97" s="7">
        <f>SUMIF('BD Qtde Servidores Ativos'!$D:$D,$D:$D,'BD Qtde Servidores Ativos'!H:H)</f>
        <v>1</v>
      </c>
      <c r="AC97" s="7">
        <f>SUMIF('BD Qtde Servidores Ativos'!$D:$D,$D:$D,'BD Qtde Servidores Ativos'!I:I)</f>
        <v>0</v>
      </c>
      <c r="AD97" s="7">
        <f>SUMIF('BD Qtde Servidores Ativos'!$D:$D,$D:$D,'BD Qtde Servidores Ativos'!J:J)</f>
        <v>1227</v>
      </c>
      <c r="AE97" s="7">
        <f>SUMIF('BD Qtde Servidores Ativos'!$D:$D,$D:$D,'BD Qtde Servidores Ativos'!K:K)</f>
        <v>1007</v>
      </c>
      <c r="AF97" s="7">
        <f>SUMIF('BD Qtde Servidores Ativos'!$D:$D,$D:$D,'BD Qtde Servidores Ativos'!L:L)</f>
        <v>283</v>
      </c>
      <c r="AG97" s="24">
        <f t="shared" si="11"/>
        <v>2629</v>
      </c>
      <c r="AH97" s="25"/>
      <c r="AI97" s="25"/>
      <c r="AJ97" s="7">
        <f>SUMIF('BD Qtde Servidores Aposentados '!$D:$D,$D:$D,'BD Qtde Servidores Aposentados '!E:E)</f>
        <v>220</v>
      </c>
      <c r="AK97" s="7">
        <f>SUMIF('BD Qtde Servidores Aposentados '!$D:$D,$D:$D,'BD Qtde Servidores Aposentados '!F:F)</f>
        <v>0</v>
      </c>
      <c r="AL97" s="7">
        <f>SUMIF('BD Qtde Servidores Aposentados '!$D:$D,$D:$D,'BD Qtde Servidores Aposentados '!G:G)</f>
        <v>0</v>
      </c>
      <c r="AM97" s="7">
        <f>SUMIF('BD Qtde Servidores Aposentados '!$D:$D,$D:$D,'BD Qtde Servidores Aposentados '!H:H)</f>
        <v>1</v>
      </c>
      <c r="AN97" s="7">
        <f>SUMIF('BD Qtde Servidores Aposentados '!$D:$D,$D:$D,'BD Qtde Servidores Aposentados '!I:I)</f>
        <v>0</v>
      </c>
      <c r="AO97" s="7">
        <f>SUMIF('BD Qtde Servidores Aposentados '!$D:$D,$D:$D,'BD Qtde Servidores Aposentados '!J:J)</f>
        <v>70</v>
      </c>
      <c r="AP97" s="7">
        <f>SUMIF('BD Qtde Servidores Aposentados '!$D:$D,$D:$D,'BD Qtde Servidores Aposentados '!K:K)</f>
        <v>21</v>
      </c>
      <c r="AQ97" s="7">
        <f>SUMIF('BD Qtde Servidores Aposentados '!$D:$D,$D:$D,'BD Qtde Servidores Aposentados '!L:L)</f>
        <v>2</v>
      </c>
      <c r="AR97" s="24">
        <f t="shared" si="12"/>
        <v>314</v>
      </c>
      <c r="AS97" s="26"/>
      <c r="AT97" s="26"/>
      <c r="AU97" s="27">
        <f t="shared" si="67"/>
        <v>636337.72129671811</v>
      </c>
      <c r="AV97" s="27">
        <f t="shared" si="67"/>
        <v>0</v>
      </c>
      <c r="AW97" s="27">
        <f t="shared" si="67"/>
        <v>0</v>
      </c>
      <c r="AX97" s="27">
        <f t="shared" si="67"/>
        <v>6879.3267167212771</v>
      </c>
      <c r="AY97" s="27">
        <f t="shared" si="67"/>
        <v>0</v>
      </c>
      <c r="AZ97" s="27">
        <f t="shared" si="67"/>
        <v>9144345.0382017568</v>
      </c>
      <c r="BA97" s="27">
        <f t="shared" si="67"/>
        <v>8774810.538068546</v>
      </c>
      <c r="BB97" s="27">
        <f t="shared" si="67"/>
        <v>2839155.46371351</v>
      </c>
      <c r="BC97" s="28">
        <f t="shared" si="14"/>
        <v>21401528.08799725</v>
      </c>
      <c r="BF97" s="26"/>
      <c r="BG97" s="27">
        <f t="shared" si="68"/>
        <v>1261209.8980655675</v>
      </c>
      <c r="BH97" s="27">
        <f t="shared" si="68"/>
        <v>0</v>
      </c>
      <c r="BI97" s="27">
        <f t="shared" si="68"/>
        <v>0</v>
      </c>
      <c r="BJ97" s="27">
        <f t="shared" si="68"/>
        <v>6879.3267167212771</v>
      </c>
      <c r="BK97" s="27">
        <f t="shared" si="68"/>
        <v>0</v>
      </c>
      <c r="BL97" s="27">
        <f t="shared" si="68"/>
        <v>521682.27601803013</v>
      </c>
      <c r="BM97" s="27">
        <f t="shared" si="68"/>
        <v>182990.09066478597</v>
      </c>
      <c r="BN97" s="27">
        <f t="shared" si="68"/>
        <v>20064.70292377039</v>
      </c>
      <c r="BO97" s="28">
        <f t="shared" si="16"/>
        <v>1992826.2943888754</v>
      </c>
      <c r="BS97" s="12">
        <f t="shared" si="17"/>
        <v>658609.54154210328</v>
      </c>
      <c r="BT97" s="12">
        <f t="shared" si="69"/>
        <v>0</v>
      </c>
      <c r="BU97" s="12">
        <f t="shared" si="69"/>
        <v>0</v>
      </c>
      <c r="BV97" s="12">
        <f t="shared" si="69"/>
        <v>7120.103151806522</v>
      </c>
      <c r="BW97" s="12">
        <f t="shared" si="69"/>
        <v>0</v>
      </c>
      <c r="BX97" s="12">
        <f t="shared" si="69"/>
        <v>9464397.1145388205</v>
      </c>
      <c r="BY97" s="12">
        <f t="shared" si="69"/>
        <v>9081928.9069009461</v>
      </c>
      <c r="BZ97" s="12">
        <f t="shared" si="69"/>
        <v>2938525.9049434834</v>
      </c>
      <c r="CA97" s="29">
        <f t="shared" si="19"/>
        <v>22150581.571077161</v>
      </c>
      <c r="CB97" s="9"/>
      <c r="CC97" s="12">
        <v>0</v>
      </c>
      <c r="CD97" s="12">
        <f>(Z97*'Quadro Resumo'!$L$6)*($O$109*15%)</f>
        <v>0</v>
      </c>
      <c r="CE97" s="12">
        <f>(AA97*'Quadro Resumo'!$L$6)*($O$109*10%)</f>
        <v>0</v>
      </c>
      <c r="CF97" s="12">
        <f>(AB97*'Quadro Resumo'!$L$6)*($O$109*5%)</f>
        <v>0</v>
      </c>
      <c r="CG97" s="12">
        <f>(AC97*'Quadro Resumo'!$L$6)*($O$109*5%)</f>
        <v>0</v>
      </c>
      <c r="CH97" s="12">
        <f>(AD97*'Quadro Resumo'!$L$6)*(O97*22%)</f>
        <v>0</v>
      </c>
      <c r="CI97" s="12">
        <f>(AE97*'Quadro Resumo'!$L$6)*(O97*23%)</f>
        <v>0</v>
      </c>
      <c r="CJ97" s="12">
        <v>0</v>
      </c>
      <c r="CK97" s="29">
        <f t="shared" si="20"/>
        <v>0</v>
      </c>
      <c r="CL97" s="9"/>
      <c r="CM97" s="9"/>
      <c r="CN97" s="12">
        <f t="shared" si="21"/>
        <v>1305352.2444978624</v>
      </c>
      <c r="CO97" s="12">
        <f t="shared" si="70"/>
        <v>0</v>
      </c>
      <c r="CP97" s="12">
        <f t="shared" si="70"/>
        <v>0</v>
      </c>
      <c r="CQ97" s="12">
        <f t="shared" si="70"/>
        <v>7120.103151806522</v>
      </c>
      <c r="CR97" s="12">
        <f t="shared" si="70"/>
        <v>0</v>
      </c>
      <c r="CS97" s="12">
        <f t="shared" si="70"/>
        <v>539941.15567866131</v>
      </c>
      <c r="CT97" s="12">
        <f t="shared" si="70"/>
        <v>189394.74383805352</v>
      </c>
      <c r="CU97" s="12">
        <f t="shared" si="70"/>
        <v>20766.967526102355</v>
      </c>
      <c r="CV97" s="29">
        <f t="shared" si="23"/>
        <v>2062575.2146924862</v>
      </c>
      <c r="CW97" s="9"/>
      <c r="CX97" s="9"/>
      <c r="CY97" s="9"/>
      <c r="CZ97" s="9"/>
      <c r="DA97" s="9"/>
      <c r="DB97" s="30"/>
      <c r="DC97" s="30"/>
    </row>
    <row r="98" spans="2:107" ht="15.75" customHeight="1" x14ac:dyDescent="0.3">
      <c r="B98" s="464"/>
      <c r="C98" s="7" t="s">
        <v>16</v>
      </c>
      <c r="D98" s="7" t="str">
        <f t="shared" si="59"/>
        <v>EP8</v>
      </c>
      <c r="E98" s="7">
        <v>8</v>
      </c>
      <c r="F98" s="8">
        <f t="shared" si="64"/>
        <v>5956.3503822278381</v>
      </c>
      <c r="G98" s="12">
        <f t="shared" si="60"/>
        <v>6551.9854204506228</v>
      </c>
      <c r="H98" s="12">
        <f t="shared" si="61"/>
        <v>6849.8029395620133</v>
      </c>
      <c r="I98" s="12">
        <f t="shared" si="62"/>
        <v>7147.6204586734057</v>
      </c>
      <c r="J98" s="12">
        <f t="shared" si="63"/>
        <v>7445.4379777847971</v>
      </c>
      <c r="K98" s="12">
        <f t="shared" si="6"/>
        <v>7743.2554968961895</v>
      </c>
      <c r="L98" s="12">
        <f t="shared" si="7"/>
        <v>9053.6525809863142</v>
      </c>
      <c r="M98" s="12">
        <f t="shared" si="8"/>
        <v>10423.613168898717</v>
      </c>
      <c r="O98" s="8">
        <f t="shared" si="65"/>
        <v>6164.8226456058137</v>
      </c>
      <c r="P98" s="23">
        <f t="shared" si="66"/>
        <v>3.5000000000000142E-2</v>
      </c>
      <c r="Q98" s="12">
        <f t="shared" si="71"/>
        <v>6781.3049101663955</v>
      </c>
      <c r="R98" s="12">
        <f t="shared" si="71"/>
        <v>7089.5460424466855</v>
      </c>
      <c r="S98" s="12">
        <f t="shared" si="71"/>
        <v>7397.7871747269764</v>
      </c>
      <c r="T98" s="12">
        <f t="shared" si="71"/>
        <v>7706.0283070072674</v>
      </c>
      <c r="U98" s="12">
        <f t="shared" si="72"/>
        <v>8014.2694392875583</v>
      </c>
      <c r="V98" s="12">
        <f t="shared" si="72"/>
        <v>9370.5304213208365</v>
      </c>
      <c r="W98" s="12">
        <f t="shared" si="72"/>
        <v>10788.439629810175</v>
      </c>
      <c r="Y98" s="7">
        <f>SUMIF('BD Qtde Servidores Ativos'!$D:$D,$D:$D,'BD Qtde Servidores Ativos'!E:E)</f>
        <v>118</v>
      </c>
      <c r="Z98" s="7">
        <f>SUMIF('BD Qtde Servidores Ativos'!$D:$D,$D:$D,'BD Qtde Servidores Ativos'!F:F)</f>
        <v>0</v>
      </c>
      <c r="AA98" s="7">
        <f>SUMIF('BD Qtde Servidores Ativos'!$D:$D,$D:$D,'BD Qtde Servidores Ativos'!G:G)</f>
        <v>0</v>
      </c>
      <c r="AB98" s="7">
        <f>SUMIF('BD Qtde Servidores Ativos'!$D:$D,$D:$D,'BD Qtde Servidores Ativos'!H:H)</f>
        <v>2</v>
      </c>
      <c r="AC98" s="7">
        <f>SUMIF('BD Qtde Servidores Ativos'!$D:$D,$D:$D,'BD Qtde Servidores Ativos'!I:I)</f>
        <v>0</v>
      </c>
      <c r="AD98" s="7">
        <f>SUMIF('BD Qtde Servidores Ativos'!$D:$D,$D:$D,'BD Qtde Servidores Ativos'!J:J)</f>
        <v>1501</v>
      </c>
      <c r="AE98" s="7">
        <f>SUMIF('BD Qtde Servidores Ativos'!$D:$D,$D:$D,'BD Qtde Servidores Ativos'!K:K)</f>
        <v>1437</v>
      </c>
      <c r="AF98" s="7">
        <f>SUMIF('BD Qtde Servidores Ativos'!$D:$D,$D:$D,'BD Qtde Servidores Ativos'!L:L)</f>
        <v>321</v>
      </c>
      <c r="AG98" s="24">
        <f t="shared" si="11"/>
        <v>3379</v>
      </c>
      <c r="AH98" s="25"/>
      <c r="AI98" s="25"/>
      <c r="AJ98" s="7">
        <f>SUMIF('BD Qtde Servidores Aposentados '!$D:$D,$D:$D,'BD Qtde Servidores Aposentados '!E:E)</f>
        <v>277</v>
      </c>
      <c r="AK98" s="7">
        <f>SUMIF('BD Qtde Servidores Aposentados '!$D:$D,$D:$D,'BD Qtde Servidores Aposentados '!F:F)</f>
        <v>1</v>
      </c>
      <c r="AL98" s="7">
        <f>SUMIF('BD Qtde Servidores Aposentados '!$D:$D,$D:$D,'BD Qtde Servidores Aposentados '!G:G)</f>
        <v>0</v>
      </c>
      <c r="AM98" s="7">
        <f>SUMIF('BD Qtde Servidores Aposentados '!$D:$D,$D:$D,'BD Qtde Servidores Aposentados '!H:H)</f>
        <v>0</v>
      </c>
      <c r="AN98" s="7">
        <f>SUMIF('BD Qtde Servidores Aposentados '!$D:$D,$D:$D,'BD Qtde Servidores Aposentados '!I:I)</f>
        <v>0</v>
      </c>
      <c r="AO98" s="7">
        <f>SUMIF('BD Qtde Servidores Aposentados '!$D:$D,$D:$D,'BD Qtde Servidores Aposentados '!J:J)</f>
        <v>89</v>
      </c>
      <c r="AP98" s="7">
        <f>SUMIF('BD Qtde Servidores Aposentados '!$D:$D,$D:$D,'BD Qtde Servidores Aposentados '!K:K)</f>
        <v>19</v>
      </c>
      <c r="AQ98" s="7">
        <f>SUMIF('BD Qtde Servidores Aposentados '!$D:$D,$D:$D,'BD Qtde Servidores Aposentados '!L:L)</f>
        <v>8</v>
      </c>
      <c r="AR98" s="24">
        <f t="shared" si="12"/>
        <v>394</v>
      </c>
      <c r="AS98" s="26"/>
      <c r="AT98" s="26"/>
      <c r="AU98" s="27">
        <f t="shared" si="67"/>
        <v>702849.34510288492</v>
      </c>
      <c r="AV98" s="27">
        <f t="shared" si="67"/>
        <v>0</v>
      </c>
      <c r="AW98" s="27">
        <f t="shared" si="67"/>
        <v>0</v>
      </c>
      <c r="AX98" s="27">
        <f t="shared" si="67"/>
        <v>14295.240917346811</v>
      </c>
      <c r="AY98" s="27">
        <f t="shared" si="67"/>
        <v>0</v>
      </c>
      <c r="AZ98" s="27">
        <f t="shared" si="67"/>
        <v>11622626.50084118</v>
      </c>
      <c r="BA98" s="27">
        <f t="shared" si="67"/>
        <v>13010098.758877333</v>
      </c>
      <c r="BB98" s="27">
        <f t="shared" si="67"/>
        <v>3345979.8272164883</v>
      </c>
      <c r="BC98" s="28">
        <f t="shared" si="14"/>
        <v>28695849.672955234</v>
      </c>
      <c r="BF98" s="26"/>
      <c r="BG98" s="27">
        <f t="shared" si="68"/>
        <v>1649909.0558771112</v>
      </c>
      <c r="BH98" s="27">
        <f t="shared" si="68"/>
        <v>6551.9854204506228</v>
      </c>
      <c r="BI98" s="27">
        <f t="shared" si="68"/>
        <v>0</v>
      </c>
      <c r="BJ98" s="27">
        <f t="shared" si="68"/>
        <v>0</v>
      </c>
      <c r="BK98" s="27">
        <f t="shared" si="68"/>
        <v>0</v>
      </c>
      <c r="BL98" s="27">
        <f t="shared" si="68"/>
        <v>689149.7392237609</v>
      </c>
      <c r="BM98" s="27">
        <f t="shared" si="68"/>
        <v>172019.39903873997</v>
      </c>
      <c r="BN98" s="27">
        <f t="shared" si="68"/>
        <v>83388.905351189736</v>
      </c>
      <c r="BO98" s="28">
        <f t="shared" si="16"/>
        <v>2601019.0849112524</v>
      </c>
      <c r="BS98" s="12">
        <f t="shared" si="17"/>
        <v>727449.07218148606</v>
      </c>
      <c r="BT98" s="12">
        <f t="shared" si="69"/>
        <v>0</v>
      </c>
      <c r="BU98" s="12">
        <f t="shared" si="69"/>
        <v>0</v>
      </c>
      <c r="BV98" s="12">
        <f t="shared" si="69"/>
        <v>14795.574349453953</v>
      </c>
      <c r="BW98" s="12">
        <f t="shared" si="69"/>
        <v>0</v>
      </c>
      <c r="BX98" s="12">
        <f t="shared" si="69"/>
        <v>12029418.428370625</v>
      </c>
      <c r="BY98" s="12">
        <f t="shared" si="69"/>
        <v>13465452.215438042</v>
      </c>
      <c r="BZ98" s="12">
        <f t="shared" si="69"/>
        <v>3463089.1211690661</v>
      </c>
      <c r="CA98" s="29">
        <f t="shared" si="19"/>
        <v>29700204.411508672</v>
      </c>
      <c r="CB98" s="9"/>
      <c r="CC98" s="12">
        <v>0</v>
      </c>
      <c r="CD98" s="12">
        <f>(Z98*'Quadro Resumo'!$L$6)*($O$109*15%)</f>
        <v>0</v>
      </c>
      <c r="CE98" s="12">
        <f>(AA98*'Quadro Resumo'!$L$6)*($O$109*10%)</f>
        <v>0</v>
      </c>
      <c r="CF98" s="12">
        <f>(AB98*'Quadro Resumo'!$L$6)*($O$109*5%)</f>
        <v>0</v>
      </c>
      <c r="CG98" s="12">
        <f>(AC98*'Quadro Resumo'!$L$6)*($O$109*5%)</f>
        <v>0</v>
      </c>
      <c r="CH98" s="12">
        <f>(AD98*'Quadro Resumo'!$L$6)*(O98*22%)</f>
        <v>0</v>
      </c>
      <c r="CI98" s="12">
        <f>(AE98*'Quadro Resumo'!$L$6)*(O98*23%)</f>
        <v>0</v>
      </c>
      <c r="CJ98" s="12">
        <v>0</v>
      </c>
      <c r="CK98" s="29">
        <f t="shared" si="20"/>
        <v>0</v>
      </c>
      <c r="CL98" s="9"/>
      <c r="CM98" s="9"/>
      <c r="CN98" s="12">
        <f t="shared" si="21"/>
        <v>1707655.8728328105</v>
      </c>
      <c r="CO98" s="12">
        <f t="shared" si="70"/>
        <v>6781.3049101663955</v>
      </c>
      <c r="CP98" s="12">
        <f t="shared" si="70"/>
        <v>0</v>
      </c>
      <c r="CQ98" s="12">
        <f t="shared" si="70"/>
        <v>0</v>
      </c>
      <c r="CR98" s="12">
        <f t="shared" si="70"/>
        <v>0</v>
      </c>
      <c r="CS98" s="12">
        <f t="shared" si="70"/>
        <v>713269.98009659268</v>
      </c>
      <c r="CT98" s="12">
        <f t="shared" si="70"/>
        <v>178040.07800509589</v>
      </c>
      <c r="CU98" s="12">
        <f t="shared" si="70"/>
        <v>86307.517038481397</v>
      </c>
      <c r="CV98" s="29">
        <f t="shared" si="23"/>
        <v>2692054.752883147</v>
      </c>
      <c r="CW98" s="9"/>
      <c r="CX98" s="9"/>
      <c r="CY98" s="9"/>
      <c r="CZ98" s="9"/>
      <c r="DA98" s="9"/>
      <c r="DB98" s="30"/>
      <c r="DC98" s="30"/>
    </row>
    <row r="99" spans="2:107" ht="15.75" customHeight="1" x14ac:dyDescent="0.3">
      <c r="B99" s="464"/>
      <c r="C99" s="7" t="s">
        <v>16</v>
      </c>
      <c r="D99" s="7" t="str">
        <f t="shared" si="59"/>
        <v>EP9</v>
      </c>
      <c r="E99" s="7">
        <v>9</v>
      </c>
      <c r="F99" s="8">
        <f t="shared" si="64"/>
        <v>6188.6480471347231</v>
      </c>
      <c r="G99" s="12">
        <f t="shared" si="60"/>
        <v>6807.5128518481961</v>
      </c>
      <c r="H99" s="12">
        <f t="shared" si="61"/>
        <v>7116.9452542049312</v>
      </c>
      <c r="I99" s="12">
        <f t="shared" si="62"/>
        <v>7426.3776565616672</v>
      </c>
      <c r="J99" s="12">
        <f t="shared" si="63"/>
        <v>7735.8100589184041</v>
      </c>
      <c r="K99" s="12">
        <f t="shared" si="6"/>
        <v>8045.2424612751402</v>
      </c>
      <c r="L99" s="12">
        <f t="shared" si="7"/>
        <v>9406.7450316447794</v>
      </c>
      <c r="M99" s="12">
        <f t="shared" si="8"/>
        <v>10830.134082485765</v>
      </c>
      <c r="O99" s="8">
        <f t="shared" si="65"/>
        <v>6405.2507287844401</v>
      </c>
      <c r="P99" s="23">
        <f t="shared" si="66"/>
        <v>3.5000000000000364E-2</v>
      </c>
      <c r="Q99" s="12">
        <f t="shared" si="71"/>
        <v>7045.775801662885</v>
      </c>
      <c r="R99" s="12">
        <f t="shared" si="71"/>
        <v>7366.0383381021056</v>
      </c>
      <c r="S99" s="12">
        <f t="shared" si="71"/>
        <v>7686.3008745413281</v>
      </c>
      <c r="T99" s="12">
        <f t="shared" si="71"/>
        <v>8006.5634109805505</v>
      </c>
      <c r="U99" s="12">
        <f t="shared" si="72"/>
        <v>8326.825947419773</v>
      </c>
      <c r="V99" s="12">
        <f t="shared" si="72"/>
        <v>9735.9811077523482</v>
      </c>
      <c r="W99" s="12">
        <f t="shared" si="72"/>
        <v>11209.18877537277</v>
      </c>
      <c r="Y99" s="7">
        <f>SUMIF('BD Qtde Servidores Ativos'!$D:$D,$D:$D,'BD Qtde Servidores Ativos'!E:E)</f>
        <v>100</v>
      </c>
      <c r="Z99" s="7">
        <f>SUMIF('BD Qtde Servidores Ativos'!$D:$D,$D:$D,'BD Qtde Servidores Ativos'!F:F)</f>
        <v>0</v>
      </c>
      <c r="AA99" s="7">
        <f>SUMIF('BD Qtde Servidores Ativos'!$D:$D,$D:$D,'BD Qtde Servidores Ativos'!G:G)</f>
        <v>0</v>
      </c>
      <c r="AB99" s="7">
        <f>SUMIF('BD Qtde Servidores Ativos'!$D:$D,$D:$D,'BD Qtde Servidores Ativos'!H:H)</f>
        <v>3</v>
      </c>
      <c r="AC99" s="7">
        <f>SUMIF('BD Qtde Servidores Ativos'!$D:$D,$D:$D,'BD Qtde Servidores Ativos'!I:I)</f>
        <v>0</v>
      </c>
      <c r="AD99" s="7">
        <f>SUMIF('BD Qtde Servidores Ativos'!$D:$D,$D:$D,'BD Qtde Servidores Ativos'!J:J)</f>
        <v>1696</v>
      </c>
      <c r="AE99" s="7">
        <f>SUMIF('BD Qtde Servidores Ativos'!$D:$D,$D:$D,'BD Qtde Servidores Ativos'!K:K)</f>
        <v>1746</v>
      </c>
      <c r="AF99" s="7">
        <f>SUMIF('BD Qtde Servidores Ativos'!$D:$D,$D:$D,'BD Qtde Servidores Ativos'!L:L)</f>
        <v>393</v>
      </c>
      <c r="AG99" s="24">
        <f t="shared" si="11"/>
        <v>3938</v>
      </c>
      <c r="AH99" s="25"/>
      <c r="AI99" s="25"/>
      <c r="AJ99" s="7">
        <f>SUMIF('BD Qtde Servidores Aposentados '!$D:$D,$D:$D,'BD Qtde Servidores Aposentados '!E:E)</f>
        <v>429</v>
      </c>
      <c r="AK99" s="7">
        <f>SUMIF('BD Qtde Servidores Aposentados '!$D:$D,$D:$D,'BD Qtde Servidores Aposentados '!F:F)</f>
        <v>1</v>
      </c>
      <c r="AL99" s="7">
        <f>SUMIF('BD Qtde Servidores Aposentados '!$D:$D,$D:$D,'BD Qtde Servidores Aposentados '!G:G)</f>
        <v>0</v>
      </c>
      <c r="AM99" s="7">
        <f>SUMIF('BD Qtde Servidores Aposentados '!$D:$D,$D:$D,'BD Qtde Servidores Aposentados '!H:H)</f>
        <v>2</v>
      </c>
      <c r="AN99" s="7">
        <f>SUMIF('BD Qtde Servidores Aposentados '!$D:$D,$D:$D,'BD Qtde Servidores Aposentados '!I:I)</f>
        <v>0</v>
      </c>
      <c r="AO99" s="7">
        <f>SUMIF('BD Qtde Servidores Aposentados '!$D:$D,$D:$D,'BD Qtde Servidores Aposentados '!J:J)</f>
        <v>121</v>
      </c>
      <c r="AP99" s="7">
        <f>SUMIF('BD Qtde Servidores Aposentados '!$D:$D,$D:$D,'BD Qtde Servidores Aposentados '!K:K)</f>
        <v>28</v>
      </c>
      <c r="AQ99" s="7">
        <f>SUMIF('BD Qtde Servidores Aposentados '!$D:$D,$D:$D,'BD Qtde Servidores Aposentados '!L:L)</f>
        <v>12</v>
      </c>
      <c r="AR99" s="24">
        <f t="shared" si="12"/>
        <v>593</v>
      </c>
      <c r="AS99" s="26"/>
      <c r="AT99" s="26"/>
      <c r="AU99" s="27">
        <f t="shared" si="67"/>
        <v>618864.80471347226</v>
      </c>
      <c r="AV99" s="27">
        <f t="shared" si="67"/>
        <v>0</v>
      </c>
      <c r="AW99" s="27">
        <f t="shared" si="67"/>
        <v>0</v>
      </c>
      <c r="AX99" s="27">
        <f t="shared" si="67"/>
        <v>22279.132969685001</v>
      </c>
      <c r="AY99" s="27">
        <f t="shared" si="67"/>
        <v>0</v>
      </c>
      <c r="AZ99" s="27">
        <f t="shared" si="67"/>
        <v>13644731.214322638</v>
      </c>
      <c r="BA99" s="27">
        <f t="shared" si="67"/>
        <v>16424176.825251784</v>
      </c>
      <c r="BB99" s="27">
        <f t="shared" si="67"/>
        <v>4256242.6944169058</v>
      </c>
      <c r="BC99" s="28">
        <f t="shared" si="14"/>
        <v>34966294.671674483</v>
      </c>
      <c r="BF99" s="26"/>
      <c r="BG99" s="27">
        <f t="shared" si="68"/>
        <v>2654930.0122207962</v>
      </c>
      <c r="BH99" s="27">
        <f t="shared" si="68"/>
        <v>6807.5128518481961</v>
      </c>
      <c r="BI99" s="27">
        <f t="shared" si="68"/>
        <v>0</v>
      </c>
      <c r="BJ99" s="27">
        <f t="shared" si="68"/>
        <v>14852.755313123334</v>
      </c>
      <c r="BK99" s="27">
        <f t="shared" si="68"/>
        <v>0</v>
      </c>
      <c r="BL99" s="27">
        <f t="shared" si="68"/>
        <v>973474.33781429194</v>
      </c>
      <c r="BM99" s="27">
        <f t="shared" si="68"/>
        <v>263388.86088605382</v>
      </c>
      <c r="BN99" s="27">
        <f t="shared" si="68"/>
        <v>129961.60898982918</v>
      </c>
      <c r="BO99" s="28">
        <f t="shared" si="16"/>
        <v>4043415.0880759424</v>
      </c>
      <c r="BS99" s="12">
        <f t="shared" si="17"/>
        <v>640525.07287844399</v>
      </c>
      <c r="BT99" s="12">
        <f t="shared" si="69"/>
        <v>0</v>
      </c>
      <c r="BU99" s="12">
        <f t="shared" si="69"/>
        <v>0</v>
      </c>
      <c r="BV99" s="12">
        <f t="shared" si="69"/>
        <v>23058.902623623984</v>
      </c>
      <c r="BW99" s="12">
        <f t="shared" si="69"/>
        <v>0</v>
      </c>
      <c r="BX99" s="12">
        <f t="shared" si="69"/>
        <v>14122296.806823935</v>
      </c>
      <c r="BY99" s="12">
        <f t="shared" si="69"/>
        <v>16999023.014135599</v>
      </c>
      <c r="BZ99" s="12">
        <f t="shared" si="69"/>
        <v>4405211.1887214985</v>
      </c>
      <c r="CA99" s="29">
        <f t="shared" si="19"/>
        <v>36190114.985183105</v>
      </c>
      <c r="CB99" s="9"/>
      <c r="CC99" s="12">
        <v>0</v>
      </c>
      <c r="CD99" s="12">
        <f>(Z99*'Quadro Resumo'!$L$6)*($O$109*15%)</f>
        <v>0</v>
      </c>
      <c r="CE99" s="12">
        <f>(AA99*'Quadro Resumo'!$L$6)*($O$109*10%)</f>
        <v>0</v>
      </c>
      <c r="CF99" s="12">
        <f>(AB99*'Quadro Resumo'!$L$6)*($O$109*5%)</f>
        <v>0</v>
      </c>
      <c r="CG99" s="12">
        <f>(AC99*'Quadro Resumo'!$L$6)*($O$109*5%)</f>
        <v>0</v>
      </c>
      <c r="CH99" s="12">
        <f>(AD99*'Quadro Resumo'!$L$6)*(O99*22%)</f>
        <v>0</v>
      </c>
      <c r="CI99" s="12">
        <f>(AE99*'Quadro Resumo'!$L$6)*(O99*23%)</f>
        <v>0</v>
      </c>
      <c r="CJ99" s="12">
        <v>0</v>
      </c>
      <c r="CK99" s="29">
        <f t="shared" si="20"/>
        <v>0</v>
      </c>
      <c r="CL99" s="9"/>
      <c r="CM99" s="9"/>
      <c r="CN99" s="12">
        <f t="shared" si="21"/>
        <v>2747852.562648525</v>
      </c>
      <c r="CO99" s="12">
        <f t="shared" si="70"/>
        <v>7045.775801662885</v>
      </c>
      <c r="CP99" s="12">
        <f t="shared" si="70"/>
        <v>0</v>
      </c>
      <c r="CQ99" s="12">
        <f t="shared" si="70"/>
        <v>15372.601749082656</v>
      </c>
      <c r="CR99" s="12">
        <f t="shared" si="70"/>
        <v>0</v>
      </c>
      <c r="CS99" s="12">
        <f t="shared" si="70"/>
        <v>1007545.9396377925</v>
      </c>
      <c r="CT99" s="12">
        <f t="shared" si="70"/>
        <v>272607.47101706575</v>
      </c>
      <c r="CU99" s="12">
        <f t="shared" si="70"/>
        <v>134510.26530447323</v>
      </c>
      <c r="CV99" s="29">
        <f t="shared" si="23"/>
        <v>4184934.6161586023</v>
      </c>
      <c r="CW99" s="9"/>
      <c r="CX99" s="9"/>
      <c r="CY99" s="9"/>
      <c r="CZ99" s="9"/>
      <c r="DA99" s="9"/>
      <c r="DB99" s="30"/>
      <c r="DC99" s="30"/>
    </row>
    <row r="100" spans="2:107" ht="15.75" customHeight="1" x14ac:dyDescent="0.3">
      <c r="B100" s="464"/>
      <c r="C100" s="7" t="s">
        <v>16</v>
      </c>
      <c r="D100" s="7" t="str">
        <f t="shared" si="59"/>
        <v>EP10</v>
      </c>
      <c r="E100" s="7">
        <v>10</v>
      </c>
      <c r="F100" s="8">
        <f t="shared" si="64"/>
        <v>6430.0053209729767</v>
      </c>
      <c r="G100" s="12">
        <f t="shared" si="60"/>
        <v>7073.0058530702754</v>
      </c>
      <c r="H100" s="12">
        <f t="shared" si="61"/>
        <v>7394.5061191189225</v>
      </c>
      <c r="I100" s="12">
        <f t="shared" si="62"/>
        <v>7716.0063851675714</v>
      </c>
      <c r="J100" s="12">
        <f t="shared" si="63"/>
        <v>8037.5066512162211</v>
      </c>
      <c r="K100" s="12">
        <f t="shared" si="6"/>
        <v>8359.0069172648709</v>
      </c>
      <c r="L100" s="12">
        <f t="shared" si="7"/>
        <v>9773.6080878789253</v>
      </c>
      <c r="M100" s="12">
        <f t="shared" si="8"/>
        <v>11252.50931170271</v>
      </c>
      <c r="O100" s="8">
        <f t="shared" si="65"/>
        <v>6655.0555072070329</v>
      </c>
      <c r="P100" s="23">
        <f t="shared" si="66"/>
        <v>3.5000000000000364E-2</v>
      </c>
      <c r="Q100" s="12">
        <f t="shared" si="71"/>
        <v>7320.5610579277363</v>
      </c>
      <c r="R100" s="12">
        <f t="shared" si="71"/>
        <v>7653.3138332880872</v>
      </c>
      <c r="S100" s="12">
        <f t="shared" si="71"/>
        <v>7986.0666086484389</v>
      </c>
      <c r="T100" s="12">
        <f t="shared" si="71"/>
        <v>8318.8193840087915</v>
      </c>
      <c r="U100" s="12">
        <f t="shared" si="72"/>
        <v>8651.5721593691433</v>
      </c>
      <c r="V100" s="12">
        <f t="shared" si="72"/>
        <v>10115.68437095469</v>
      </c>
      <c r="W100" s="12">
        <f t="shared" si="72"/>
        <v>11646.347137612307</v>
      </c>
      <c r="Y100" s="7">
        <f>SUMIF('BD Qtde Servidores Ativos'!$D:$D,$D:$D,'BD Qtde Servidores Ativos'!E:E)</f>
        <v>108</v>
      </c>
      <c r="Z100" s="7">
        <f>SUMIF('BD Qtde Servidores Ativos'!$D:$D,$D:$D,'BD Qtde Servidores Ativos'!F:F)</f>
        <v>0</v>
      </c>
      <c r="AA100" s="7">
        <f>SUMIF('BD Qtde Servidores Ativos'!$D:$D,$D:$D,'BD Qtde Servidores Ativos'!G:G)</f>
        <v>0</v>
      </c>
      <c r="AB100" s="7">
        <f>SUMIF('BD Qtde Servidores Ativos'!$D:$D,$D:$D,'BD Qtde Servidores Ativos'!H:H)</f>
        <v>4</v>
      </c>
      <c r="AC100" s="7">
        <f>SUMIF('BD Qtde Servidores Ativos'!$D:$D,$D:$D,'BD Qtde Servidores Ativos'!I:I)</f>
        <v>0</v>
      </c>
      <c r="AD100" s="7">
        <f>SUMIF('BD Qtde Servidores Ativos'!$D:$D,$D:$D,'BD Qtde Servidores Ativos'!J:J)</f>
        <v>2232</v>
      </c>
      <c r="AE100" s="7">
        <f>SUMIF('BD Qtde Servidores Ativos'!$D:$D,$D:$D,'BD Qtde Servidores Ativos'!K:K)</f>
        <v>2749</v>
      </c>
      <c r="AF100" s="7">
        <f>SUMIF('BD Qtde Servidores Ativos'!$D:$D,$D:$D,'BD Qtde Servidores Ativos'!L:L)</f>
        <v>628</v>
      </c>
      <c r="AG100" s="24">
        <f t="shared" si="11"/>
        <v>5721</v>
      </c>
      <c r="AH100" s="25"/>
      <c r="AI100" s="25"/>
      <c r="AJ100" s="7">
        <f>SUMIF('BD Qtde Servidores Aposentados '!$D:$D,$D:$D,'BD Qtde Servidores Aposentados '!E:E)</f>
        <v>414</v>
      </c>
      <c r="AK100" s="7">
        <f>SUMIF('BD Qtde Servidores Aposentados '!$D:$D,$D:$D,'BD Qtde Servidores Aposentados '!F:F)</f>
        <v>2</v>
      </c>
      <c r="AL100" s="7">
        <f>SUMIF('BD Qtde Servidores Aposentados '!$D:$D,$D:$D,'BD Qtde Servidores Aposentados '!G:G)</f>
        <v>0</v>
      </c>
      <c r="AM100" s="7">
        <f>SUMIF('BD Qtde Servidores Aposentados '!$D:$D,$D:$D,'BD Qtde Servidores Aposentados '!H:H)</f>
        <v>0</v>
      </c>
      <c r="AN100" s="7">
        <f>SUMIF('BD Qtde Servidores Aposentados '!$D:$D,$D:$D,'BD Qtde Servidores Aposentados '!I:I)</f>
        <v>1</v>
      </c>
      <c r="AO100" s="7">
        <f>SUMIF('BD Qtde Servidores Aposentados '!$D:$D,$D:$D,'BD Qtde Servidores Aposentados '!J:J)</f>
        <v>150</v>
      </c>
      <c r="AP100" s="7">
        <f>SUMIF('BD Qtde Servidores Aposentados '!$D:$D,$D:$D,'BD Qtde Servidores Aposentados '!K:K)</f>
        <v>38</v>
      </c>
      <c r="AQ100" s="7">
        <f>SUMIF('BD Qtde Servidores Aposentados '!$D:$D,$D:$D,'BD Qtde Servidores Aposentados '!L:L)</f>
        <v>15</v>
      </c>
      <c r="AR100" s="24">
        <f t="shared" si="12"/>
        <v>620</v>
      </c>
      <c r="AS100" s="26"/>
      <c r="AT100" s="26"/>
      <c r="AU100" s="27">
        <f t="shared" si="67"/>
        <v>694440.57466508145</v>
      </c>
      <c r="AV100" s="27">
        <f t="shared" si="67"/>
        <v>0</v>
      </c>
      <c r="AW100" s="27">
        <f t="shared" si="67"/>
        <v>0</v>
      </c>
      <c r="AX100" s="27">
        <f t="shared" si="67"/>
        <v>30864.025540670285</v>
      </c>
      <c r="AY100" s="27">
        <f t="shared" si="67"/>
        <v>0</v>
      </c>
      <c r="AZ100" s="27">
        <f t="shared" si="67"/>
        <v>18657303.439335193</v>
      </c>
      <c r="BA100" s="27">
        <f t="shared" si="67"/>
        <v>26867648.633579165</v>
      </c>
      <c r="BB100" s="27">
        <f t="shared" si="67"/>
        <v>7066575.8477493022</v>
      </c>
      <c r="BC100" s="28">
        <f t="shared" si="14"/>
        <v>53316832.520869412</v>
      </c>
      <c r="BF100" s="26"/>
      <c r="BG100" s="27">
        <f t="shared" si="68"/>
        <v>2662022.2028828124</v>
      </c>
      <c r="BH100" s="27">
        <f t="shared" si="68"/>
        <v>14146.011706140551</v>
      </c>
      <c r="BI100" s="27">
        <f t="shared" si="68"/>
        <v>0</v>
      </c>
      <c r="BJ100" s="27">
        <f t="shared" si="68"/>
        <v>0</v>
      </c>
      <c r="BK100" s="27">
        <f t="shared" si="68"/>
        <v>8037.5066512162211</v>
      </c>
      <c r="BL100" s="27">
        <f t="shared" si="68"/>
        <v>1253851.0375897307</v>
      </c>
      <c r="BM100" s="27">
        <f t="shared" si="68"/>
        <v>371397.10733939917</v>
      </c>
      <c r="BN100" s="27">
        <f t="shared" si="68"/>
        <v>168787.63967554065</v>
      </c>
      <c r="BO100" s="28">
        <f t="shared" si="16"/>
        <v>4478241.5058448398</v>
      </c>
      <c r="BS100" s="12">
        <f t="shared" si="17"/>
        <v>718745.99477835954</v>
      </c>
      <c r="BT100" s="12">
        <f t="shared" si="69"/>
        <v>0</v>
      </c>
      <c r="BU100" s="12">
        <f t="shared" si="69"/>
        <v>0</v>
      </c>
      <c r="BV100" s="12">
        <f t="shared" si="69"/>
        <v>31944.266434593756</v>
      </c>
      <c r="BW100" s="12">
        <f t="shared" si="69"/>
        <v>0</v>
      </c>
      <c r="BX100" s="12">
        <f t="shared" si="69"/>
        <v>19310309.059711929</v>
      </c>
      <c r="BY100" s="12">
        <f t="shared" si="69"/>
        <v>27808016.335754443</v>
      </c>
      <c r="BZ100" s="12">
        <f t="shared" si="69"/>
        <v>7313906.0024205288</v>
      </c>
      <c r="CA100" s="29">
        <f t="shared" si="19"/>
        <v>55182921.659099855</v>
      </c>
      <c r="CB100" s="9"/>
      <c r="CC100" s="12">
        <v>0</v>
      </c>
      <c r="CD100" s="12">
        <f>(Z100*'Quadro Resumo'!$L$6)*($O$109*15%)</f>
        <v>0</v>
      </c>
      <c r="CE100" s="12">
        <f>(AA100*'Quadro Resumo'!$L$6)*($O$109*10%)</f>
        <v>0</v>
      </c>
      <c r="CF100" s="12">
        <f>(AB100*'Quadro Resumo'!$L$6)*($O$109*5%)</f>
        <v>0</v>
      </c>
      <c r="CG100" s="12">
        <f>(AC100*'Quadro Resumo'!$L$6)*($O$109*5%)</f>
        <v>0</v>
      </c>
      <c r="CH100" s="12">
        <f>(AD100*'Quadro Resumo'!$L$6)*(O100*22%)</f>
        <v>0</v>
      </c>
      <c r="CI100" s="12">
        <f>(AE100*'Quadro Resumo'!$L$6)*(O100*23%)</f>
        <v>0</v>
      </c>
      <c r="CJ100" s="12">
        <v>0</v>
      </c>
      <c r="CK100" s="29">
        <f t="shared" si="20"/>
        <v>0</v>
      </c>
      <c r="CL100" s="9"/>
      <c r="CM100" s="9"/>
      <c r="CN100" s="12">
        <f t="shared" si="21"/>
        <v>2755192.9799837116</v>
      </c>
      <c r="CO100" s="12">
        <f t="shared" si="70"/>
        <v>14641.122115855473</v>
      </c>
      <c r="CP100" s="12">
        <f t="shared" si="70"/>
        <v>0</v>
      </c>
      <c r="CQ100" s="12">
        <f t="shared" si="70"/>
        <v>0</v>
      </c>
      <c r="CR100" s="12">
        <f t="shared" si="70"/>
        <v>8318.8193840087915</v>
      </c>
      <c r="CS100" s="12">
        <f t="shared" si="70"/>
        <v>1297735.8239053716</v>
      </c>
      <c r="CT100" s="12">
        <f t="shared" si="70"/>
        <v>384396.0060962782</v>
      </c>
      <c r="CU100" s="12">
        <f t="shared" si="70"/>
        <v>174695.20706418459</v>
      </c>
      <c r="CV100" s="29">
        <f t="shared" si="23"/>
        <v>4634979.9585494101</v>
      </c>
      <c r="CW100" s="9"/>
      <c r="CX100" s="9"/>
      <c r="CY100" s="9"/>
      <c r="CZ100" s="9"/>
      <c r="DA100" s="9"/>
      <c r="DB100" s="30"/>
      <c r="DC100" s="30"/>
    </row>
    <row r="101" spans="2:107" ht="15.75" customHeight="1" x14ac:dyDescent="0.3">
      <c r="B101" s="464"/>
      <c r="C101" s="7" t="s">
        <v>16</v>
      </c>
      <c r="D101" s="7" t="str">
        <f t="shared" si="59"/>
        <v>EP11</v>
      </c>
      <c r="E101" s="7">
        <v>11</v>
      </c>
      <c r="F101" s="8">
        <f t="shared" si="64"/>
        <v>6680.7755284909226</v>
      </c>
      <c r="G101" s="12">
        <f t="shared" si="60"/>
        <v>7348.8530813400157</v>
      </c>
      <c r="H101" s="12">
        <f t="shared" si="61"/>
        <v>7682.89185776456</v>
      </c>
      <c r="I101" s="12">
        <f t="shared" si="62"/>
        <v>8016.930634189107</v>
      </c>
      <c r="J101" s="12">
        <f t="shared" si="63"/>
        <v>8350.969410613654</v>
      </c>
      <c r="K101" s="12">
        <f t="shared" si="6"/>
        <v>8685.0081870382</v>
      </c>
      <c r="L101" s="12">
        <f t="shared" si="7"/>
        <v>10154.778803306202</v>
      </c>
      <c r="M101" s="12">
        <f t="shared" si="8"/>
        <v>11691.357174859115</v>
      </c>
      <c r="O101" s="8">
        <f t="shared" si="65"/>
        <v>6914.6026719881065</v>
      </c>
      <c r="P101" s="23">
        <f t="shared" si="66"/>
        <v>3.5000000000000142E-2</v>
      </c>
      <c r="Q101" s="12">
        <f t="shared" si="71"/>
        <v>7606.0629391869179</v>
      </c>
      <c r="R101" s="12">
        <f t="shared" si="71"/>
        <v>7951.7930727863222</v>
      </c>
      <c r="S101" s="12">
        <f t="shared" si="71"/>
        <v>8297.5232063857275</v>
      </c>
      <c r="T101" s="12">
        <f t="shared" si="71"/>
        <v>8643.2533399851327</v>
      </c>
      <c r="U101" s="12">
        <f t="shared" si="72"/>
        <v>8988.9834735845379</v>
      </c>
      <c r="V101" s="12">
        <f t="shared" si="72"/>
        <v>10510.196061421922</v>
      </c>
      <c r="W101" s="12">
        <f t="shared" si="72"/>
        <v>12100.554675979187</v>
      </c>
      <c r="Y101" s="7">
        <f>SUMIF('BD Qtde Servidores Ativos'!$D:$D,$D:$D,'BD Qtde Servidores Ativos'!E:E)</f>
        <v>96</v>
      </c>
      <c r="Z101" s="7">
        <f>SUMIF('BD Qtde Servidores Ativos'!$D:$D,$D:$D,'BD Qtde Servidores Ativos'!F:F)</f>
        <v>0</v>
      </c>
      <c r="AA101" s="7">
        <f>SUMIF('BD Qtde Servidores Ativos'!$D:$D,$D:$D,'BD Qtde Servidores Ativos'!G:G)</f>
        <v>0</v>
      </c>
      <c r="AB101" s="7">
        <f>SUMIF('BD Qtde Servidores Ativos'!$D:$D,$D:$D,'BD Qtde Servidores Ativos'!H:H)</f>
        <v>3</v>
      </c>
      <c r="AC101" s="7">
        <f>SUMIF('BD Qtde Servidores Ativos'!$D:$D,$D:$D,'BD Qtde Servidores Ativos'!I:I)</f>
        <v>1</v>
      </c>
      <c r="AD101" s="7">
        <f>SUMIF('BD Qtde Servidores Ativos'!$D:$D,$D:$D,'BD Qtde Servidores Ativos'!J:J)</f>
        <v>1198</v>
      </c>
      <c r="AE101" s="7">
        <f>SUMIF('BD Qtde Servidores Ativos'!$D:$D,$D:$D,'BD Qtde Servidores Ativos'!K:K)</f>
        <v>1709</v>
      </c>
      <c r="AF101" s="7">
        <f>SUMIF('BD Qtde Servidores Ativos'!$D:$D,$D:$D,'BD Qtde Servidores Ativos'!L:L)</f>
        <v>451</v>
      </c>
      <c r="AG101" s="24">
        <f t="shared" si="11"/>
        <v>3458</v>
      </c>
      <c r="AH101" s="25"/>
      <c r="AI101" s="25"/>
      <c r="AJ101" s="7">
        <f>SUMIF('BD Qtde Servidores Aposentados '!$D:$D,$D:$D,'BD Qtde Servidores Aposentados '!E:E)</f>
        <v>583</v>
      </c>
      <c r="AK101" s="7">
        <f>SUMIF('BD Qtde Servidores Aposentados '!$D:$D,$D:$D,'BD Qtde Servidores Aposentados '!F:F)</f>
        <v>0</v>
      </c>
      <c r="AL101" s="7">
        <f>SUMIF('BD Qtde Servidores Aposentados '!$D:$D,$D:$D,'BD Qtde Servidores Aposentados '!G:G)</f>
        <v>0</v>
      </c>
      <c r="AM101" s="7">
        <f>SUMIF('BD Qtde Servidores Aposentados '!$D:$D,$D:$D,'BD Qtde Servidores Aposentados '!H:H)</f>
        <v>2</v>
      </c>
      <c r="AN101" s="7">
        <f>SUMIF('BD Qtde Servidores Aposentados '!$D:$D,$D:$D,'BD Qtde Servidores Aposentados '!I:I)</f>
        <v>0</v>
      </c>
      <c r="AO101" s="7">
        <f>SUMIF('BD Qtde Servidores Aposentados '!$D:$D,$D:$D,'BD Qtde Servidores Aposentados '!J:J)</f>
        <v>189</v>
      </c>
      <c r="AP101" s="7">
        <f>SUMIF('BD Qtde Servidores Aposentados '!$D:$D,$D:$D,'BD Qtde Servidores Aposentados '!K:K)</f>
        <v>60</v>
      </c>
      <c r="AQ101" s="7">
        <f>SUMIF('BD Qtde Servidores Aposentados '!$D:$D,$D:$D,'BD Qtde Servidores Aposentados '!L:L)</f>
        <v>14</v>
      </c>
      <c r="AR101" s="24">
        <f t="shared" si="12"/>
        <v>848</v>
      </c>
      <c r="AS101" s="26"/>
      <c r="AT101" s="26"/>
      <c r="AU101" s="27">
        <f t="shared" si="67"/>
        <v>641354.4507351286</v>
      </c>
      <c r="AV101" s="27">
        <f t="shared" si="67"/>
        <v>0</v>
      </c>
      <c r="AW101" s="27">
        <f t="shared" si="67"/>
        <v>0</v>
      </c>
      <c r="AX101" s="27">
        <f t="shared" si="67"/>
        <v>24050.791902567322</v>
      </c>
      <c r="AY101" s="27">
        <f t="shared" si="67"/>
        <v>8350.969410613654</v>
      </c>
      <c r="AZ101" s="27">
        <f t="shared" si="67"/>
        <v>10404639.808071764</v>
      </c>
      <c r="BA101" s="27">
        <f t="shared" si="67"/>
        <v>17354516.974850301</v>
      </c>
      <c r="BB101" s="27">
        <f t="shared" si="67"/>
        <v>5272802.0858614612</v>
      </c>
      <c r="BC101" s="28">
        <f t="shared" si="14"/>
        <v>33705715.080831833</v>
      </c>
      <c r="BF101" s="26"/>
      <c r="BG101" s="27">
        <f t="shared" si="68"/>
        <v>3894892.133110208</v>
      </c>
      <c r="BH101" s="27">
        <f t="shared" si="68"/>
        <v>0</v>
      </c>
      <c r="BI101" s="27">
        <f t="shared" si="68"/>
        <v>0</v>
      </c>
      <c r="BJ101" s="27">
        <f t="shared" si="68"/>
        <v>16033.861268378214</v>
      </c>
      <c r="BK101" s="27">
        <f t="shared" si="68"/>
        <v>0</v>
      </c>
      <c r="BL101" s="27">
        <f t="shared" si="68"/>
        <v>1641466.5473502199</v>
      </c>
      <c r="BM101" s="27">
        <f t="shared" si="68"/>
        <v>609286.72819837218</v>
      </c>
      <c r="BN101" s="27">
        <f t="shared" si="68"/>
        <v>163679.0004480276</v>
      </c>
      <c r="BO101" s="28">
        <f t="shared" si="16"/>
        <v>6325358.2703752052</v>
      </c>
      <c r="BS101" s="12">
        <f t="shared" si="17"/>
        <v>663801.85651085828</v>
      </c>
      <c r="BT101" s="12">
        <f t="shared" si="69"/>
        <v>0</v>
      </c>
      <c r="BU101" s="12">
        <f t="shared" si="69"/>
        <v>0</v>
      </c>
      <c r="BV101" s="12">
        <f t="shared" si="69"/>
        <v>24892.569619157184</v>
      </c>
      <c r="BW101" s="12">
        <f t="shared" si="69"/>
        <v>8643.2533399851327</v>
      </c>
      <c r="BX101" s="12">
        <f t="shared" si="69"/>
        <v>10768802.201354276</v>
      </c>
      <c r="BY101" s="12">
        <f t="shared" si="69"/>
        <v>17961925.068970066</v>
      </c>
      <c r="BZ101" s="12">
        <f t="shared" si="69"/>
        <v>5457350.1588666132</v>
      </c>
      <c r="CA101" s="29">
        <f t="shared" si="19"/>
        <v>34885415.108660959</v>
      </c>
      <c r="CB101" s="9"/>
      <c r="CC101" s="12">
        <v>0</v>
      </c>
      <c r="CD101" s="12">
        <f>(Z101*'Quadro Resumo'!$L$6)*($O$109*15%)</f>
        <v>0</v>
      </c>
      <c r="CE101" s="12">
        <f>(AA101*'Quadro Resumo'!$L$6)*($O$109*10%)</f>
        <v>0</v>
      </c>
      <c r="CF101" s="12">
        <f>(AB101*'Quadro Resumo'!$L$6)*($O$109*5%)</f>
        <v>0</v>
      </c>
      <c r="CG101" s="12">
        <f>(AC101*'Quadro Resumo'!$L$6)*($O$109*5%)</f>
        <v>0</v>
      </c>
      <c r="CH101" s="12">
        <f>(AD101*'Quadro Resumo'!$L$6)*(O101*22%)</f>
        <v>0</v>
      </c>
      <c r="CI101" s="12">
        <f>(AE101*'Quadro Resumo'!$L$6)*(O101*23%)</f>
        <v>0</v>
      </c>
      <c r="CJ101" s="12">
        <v>0</v>
      </c>
      <c r="CK101" s="29">
        <f t="shared" si="20"/>
        <v>0</v>
      </c>
      <c r="CL101" s="9"/>
      <c r="CM101" s="9"/>
      <c r="CN101" s="12">
        <f t="shared" si="21"/>
        <v>4031213.357769066</v>
      </c>
      <c r="CO101" s="12">
        <f t="shared" si="70"/>
        <v>0</v>
      </c>
      <c r="CP101" s="12">
        <f t="shared" si="70"/>
        <v>0</v>
      </c>
      <c r="CQ101" s="12">
        <f t="shared" si="70"/>
        <v>16595.046412771455</v>
      </c>
      <c r="CR101" s="12">
        <f t="shared" si="70"/>
        <v>0</v>
      </c>
      <c r="CS101" s="12">
        <f t="shared" si="70"/>
        <v>1698917.8765074776</v>
      </c>
      <c r="CT101" s="12">
        <f t="shared" si="70"/>
        <v>630611.76368531538</v>
      </c>
      <c r="CU101" s="12">
        <f t="shared" si="70"/>
        <v>169407.76546370861</v>
      </c>
      <c r="CV101" s="29">
        <f t="shared" si="23"/>
        <v>6546745.8098383388</v>
      </c>
      <c r="CW101" s="9"/>
      <c r="CX101" s="9"/>
      <c r="CY101" s="9"/>
      <c r="CZ101" s="9"/>
      <c r="DA101" s="9"/>
      <c r="DB101" s="30"/>
      <c r="DC101" s="30"/>
    </row>
    <row r="102" spans="2:107" ht="15.75" customHeight="1" x14ac:dyDescent="0.3">
      <c r="B102" s="464"/>
      <c r="C102" s="7" t="s">
        <v>16</v>
      </c>
      <c r="D102" s="7" t="str">
        <f t="shared" si="59"/>
        <v>EP12</v>
      </c>
      <c r="E102" s="7">
        <v>12</v>
      </c>
      <c r="F102" s="8">
        <f t="shared" si="64"/>
        <v>6941.325774102068</v>
      </c>
      <c r="G102" s="12">
        <f t="shared" si="60"/>
        <v>7635.4583515122749</v>
      </c>
      <c r="H102" s="12">
        <f t="shared" si="61"/>
        <v>7982.524640217378</v>
      </c>
      <c r="I102" s="12">
        <f t="shared" si="62"/>
        <v>8329.5909289224819</v>
      </c>
      <c r="J102" s="12">
        <f t="shared" si="63"/>
        <v>8676.657217627584</v>
      </c>
      <c r="K102" s="12">
        <f t="shared" si="6"/>
        <v>9023.723506332688</v>
      </c>
      <c r="L102" s="12">
        <f t="shared" si="7"/>
        <v>10550.815176635144</v>
      </c>
      <c r="M102" s="12">
        <f t="shared" si="8"/>
        <v>12147.32010467862</v>
      </c>
      <c r="O102" s="8">
        <f t="shared" si="65"/>
        <v>7184.2721761956418</v>
      </c>
      <c r="P102" s="23">
        <f t="shared" si="66"/>
        <v>3.5000000000000142E-2</v>
      </c>
      <c r="Q102" s="12">
        <f t="shared" si="71"/>
        <v>7902.6993938152063</v>
      </c>
      <c r="R102" s="12">
        <f t="shared" si="71"/>
        <v>8261.9130026249877</v>
      </c>
      <c r="S102" s="12">
        <f t="shared" si="71"/>
        <v>8621.1266114347691</v>
      </c>
      <c r="T102" s="12">
        <f t="shared" si="71"/>
        <v>8980.3402202445523</v>
      </c>
      <c r="U102" s="12">
        <f t="shared" si="72"/>
        <v>9339.5538290543354</v>
      </c>
      <c r="V102" s="12">
        <f t="shared" si="72"/>
        <v>10920.093707817376</v>
      </c>
      <c r="W102" s="12">
        <f t="shared" si="72"/>
        <v>12572.476308342373</v>
      </c>
      <c r="Y102" s="7">
        <f>SUMIF('BD Qtde Servidores Ativos'!$D:$D,$D:$D,'BD Qtde Servidores Ativos'!E:E)</f>
        <v>90</v>
      </c>
      <c r="Z102" s="7">
        <f>SUMIF('BD Qtde Servidores Ativos'!$D:$D,$D:$D,'BD Qtde Servidores Ativos'!F:F)</f>
        <v>0</v>
      </c>
      <c r="AA102" s="7">
        <f>SUMIF('BD Qtde Servidores Ativos'!$D:$D,$D:$D,'BD Qtde Servidores Ativos'!G:G)</f>
        <v>0</v>
      </c>
      <c r="AB102" s="7">
        <f>SUMIF('BD Qtde Servidores Ativos'!$D:$D,$D:$D,'BD Qtde Servidores Ativos'!H:H)</f>
        <v>5</v>
      </c>
      <c r="AC102" s="7">
        <f>SUMIF('BD Qtde Servidores Ativos'!$D:$D,$D:$D,'BD Qtde Servidores Ativos'!I:I)</f>
        <v>0</v>
      </c>
      <c r="AD102" s="7">
        <f>SUMIF('BD Qtde Servidores Ativos'!$D:$D,$D:$D,'BD Qtde Servidores Ativos'!J:J)</f>
        <v>1340</v>
      </c>
      <c r="AE102" s="7">
        <f>SUMIF('BD Qtde Servidores Ativos'!$D:$D,$D:$D,'BD Qtde Servidores Ativos'!K:K)</f>
        <v>2110</v>
      </c>
      <c r="AF102" s="7">
        <f>SUMIF('BD Qtde Servidores Ativos'!$D:$D,$D:$D,'BD Qtde Servidores Ativos'!L:L)</f>
        <v>584</v>
      </c>
      <c r="AG102" s="24">
        <f t="shared" si="11"/>
        <v>4129</v>
      </c>
      <c r="AH102" s="25"/>
      <c r="AI102" s="25"/>
      <c r="AJ102" s="7">
        <f>SUMIF('BD Qtde Servidores Aposentados '!$D:$D,$D:$D,'BD Qtde Servidores Aposentados '!E:E)</f>
        <v>688</v>
      </c>
      <c r="AK102" s="7">
        <f>SUMIF('BD Qtde Servidores Aposentados '!$D:$D,$D:$D,'BD Qtde Servidores Aposentados '!F:F)</f>
        <v>1</v>
      </c>
      <c r="AL102" s="7">
        <f>SUMIF('BD Qtde Servidores Aposentados '!$D:$D,$D:$D,'BD Qtde Servidores Aposentados '!G:G)</f>
        <v>0</v>
      </c>
      <c r="AM102" s="7">
        <f>SUMIF('BD Qtde Servidores Aposentados '!$D:$D,$D:$D,'BD Qtde Servidores Aposentados '!H:H)</f>
        <v>3</v>
      </c>
      <c r="AN102" s="7">
        <f>SUMIF('BD Qtde Servidores Aposentados '!$D:$D,$D:$D,'BD Qtde Servidores Aposentados '!I:I)</f>
        <v>0</v>
      </c>
      <c r="AO102" s="7">
        <f>SUMIF('BD Qtde Servidores Aposentados '!$D:$D,$D:$D,'BD Qtde Servidores Aposentados '!J:J)</f>
        <v>253</v>
      </c>
      <c r="AP102" s="7">
        <f>SUMIF('BD Qtde Servidores Aposentados '!$D:$D,$D:$D,'BD Qtde Servidores Aposentados '!K:K)</f>
        <v>69</v>
      </c>
      <c r="AQ102" s="7">
        <f>SUMIF('BD Qtde Servidores Aposentados '!$D:$D,$D:$D,'BD Qtde Servidores Aposentados '!L:L)</f>
        <v>28</v>
      </c>
      <c r="AR102" s="24">
        <f t="shared" si="12"/>
        <v>1042</v>
      </c>
      <c r="AS102" s="26"/>
      <c r="AT102" s="26"/>
      <c r="AU102" s="27">
        <f t="shared" si="67"/>
        <v>624719.31966918614</v>
      </c>
      <c r="AV102" s="27">
        <f t="shared" si="67"/>
        <v>0</v>
      </c>
      <c r="AW102" s="27">
        <f t="shared" si="67"/>
        <v>0</v>
      </c>
      <c r="AX102" s="27">
        <f t="shared" si="67"/>
        <v>41647.954644612408</v>
      </c>
      <c r="AY102" s="27">
        <f t="shared" si="67"/>
        <v>0</v>
      </c>
      <c r="AZ102" s="27">
        <f t="shared" si="67"/>
        <v>12091789.498485802</v>
      </c>
      <c r="BA102" s="27">
        <f t="shared" si="67"/>
        <v>22262220.022700153</v>
      </c>
      <c r="BB102" s="27">
        <f t="shared" si="67"/>
        <v>7094034.9411323136</v>
      </c>
      <c r="BC102" s="28">
        <f t="shared" si="14"/>
        <v>42114411.736632071</v>
      </c>
      <c r="BF102" s="26"/>
      <c r="BG102" s="27">
        <f t="shared" si="68"/>
        <v>4775632.132582223</v>
      </c>
      <c r="BH102" s="27">
        <f t="shared" si="68"/>
        <v>7635.4583515122749</v>
      </c>
      <c r="BI102" s="27">
        <f t="shared" si="68"/>
        <v>0</v>
      </c>
      <c r="BJ102" s="27">
        <f t="shared" si="68"/>
        <v>24988.772786767448</v>
      </c>
      <c r="BK102" s="27">
        <f t="shared" si="68"/>
        <v>0</v>
      </c>
      <c r="BL102" s="27">
        <f t="shared" si="68"/>
        <v>2283002.0471021701</v>
      </c>
      <c r="BM102" s="27">
        <f t="shared" si="68"/>
        <v>728006.24718782492</v>
      </c>
      <c r="BN102" s="27">
        <f t="shared" si="68"/>
        <v>340124.96293100133</v>
      </c>
      <c r="BO102" s="28">
        <f t="shared" si="16"/>
        <v>8159389.6209414992</v>
      </c>
      <c r="BS102" s="12">
        <f t="shared" si="17"/>
        <v>646584.49585760781</v>
      </c>
      <c r="BT102" s="12">
        <f t="shared" si="69"/>
        <v>0</v>
      </c>
      <c r="BU102" s="12">
        <f t="shared" si="69"/>
        <v>0</v>
      </c>
      <c r="BV102" s="12">
        <f t="shared" si="69"/>
        <v>43105.633057173844</v>
      </c>
      <c r="BW102" s="12">
        <f t="shared" si="69"/>
        <v>0</v>
      </c>
      <c r="BX102" s="12">
        <f t="shared" si="69"/>
        <v>12515002.13093281</v>
      </c>
      <c r="BY102" s="12">
        <f t="shared" si="69"/>
        <v>23041397.723494664</v>
      </c>
      <c r="BZ102" s="12">
        <f t="shared" si="69"/>
        <v>7342326.1640719455</v>
      </c>
      <c r="CA102" s="29">
        <f t="shared" si="19"/>
        <v>43588416.1474142</v>
      </c>
      <c r="CB102" s="9"/>
      <c r="CC102" s="12">
        <v>0</v>
      </c>
      <c r="CD102" s="12">
        <f>(Z102*'Quadro Resumo'!$L$6)*($O$109*15%)</f>
        <v>0</v>
      </c>
      <c r="CE102" s="12">
        <f>(AA102*'Quadro Resumo'!$L$6)*($O$109*10%)</f>
        <v>0</v>
      </c>
      <c r="CF102" s="12">
        <f>(AB102*'Quadro Resumo'!$L$6)*($O$109*5%)</f>
        <v>0</v>
      </c>
      <c r="CG102" s="12">
        <f>(AC102*'Quadro Resumo'!$L$6)*($O$109*5%)</f>
        <v>0</v>
      </c>
      <c r="CH102" s="12">
        <f>(AD102*'Quadro Resumo'!$L$6)*(O102*22%)</f>
        <v>0</v>
      </c>
      <c r="CI102" s="12">
        <f>(AE102*'Quadro Resumo'!$L$6)*(O102*23%)</f>
        <v>0</v>
      </c>
      <c r="CJ102" s="12">
        <v>0</v>
      </c>
      <c r="CK102" s="29">
        <f t="shared" si="20"/>
        <v>0</v>
      </c>
      <c r="CL102" s="9"/>
      <c r="CM102" s="9"/>
      <c r="CN102" s="12">
        <f t="shared" si="21"/>
        <v>4942779.2572226012</v>
      </c>
      <c r="CO102" s="12">
        <f t="shared" si="70"/>
        <v>7902.6993938152063</v>
      </c>
      <c r="CP102" s="12">
        <f t="shared" si="70"/>
        <v>0</v>
      </c>
      <c r="CQ102" s="12">
        <f t="shared" si="70"/>
        <v>25863.379834304309</v>
      </c>
      <c r="CR102" s="12">
        <f t="shared" si="70"/>
        <v>0</v>
      </c>
      <c r="CS102" s="12">
        <f t="shared" si="70"/>
        <v>2362907.1187507468</v>
      </c>
      <c r="CT102" s="12">
        <f t="shared" si="70"/>
        <v>753486.46583939891</v>
      </c>
      <c r="CU102" s="12">
        <f t="shared" si="70"/>
        <v>352029.33663358644</v>
      </c>
      <c r="CV102" s="29">
        <f t="shared" si="23"/>
        <v>8444968.2576744538</v>
      </c>
      <c r="CW102" s="9"/>
      <c r="CX102" s="9"/>
      <c r="CY102" s="9"/>
      <c r="CZ102" s="9"/>
      <c r="DA102" s="9"/>
      <c r="DB102" s="30"/>
      <c r="DC102" s="30"/>
    </row>
    <row r="103" spans="2:107" ht="15.75" customHeight="1" x14ac:dyDescent="0.3">
      <c r="B103" s="464"/>
      <c r="C103" s="7" t="s">
        <v>16</v>
      </c>
      <c r="D103" s="7" t="str">
        <f t="shared" si="59"/>
        <v>EP13</v>
      </c>
      <c r="E103" s="7">
        <v>13</v>
      </c>
      <c r="F103" s="8">
        <f t="shared" si="64"/>
        <v>7212.0374792920484</v>
      </c>
      <c r="G103" s="12">
        <f t="shared" si="60"/>
        <v>7933.2412272212541</v>
      </c>
      <c r="H103" s="12">
        <f t="shared" si="61"/>
        <v>8293.8431011858556</v>
      </c>
      <c r="I103" s="12">
        <f t="shared" si="62"/>
        <v>8654.444975150458</v>
      </c>
      <c r="J103" s="12">
        <f t="shared" si="63"/>
        <v>9015.0468491150605</v>
      </c>
      <c r="K103" s="12">
        <f t="shared" si="6"/>
        <v>9375.6487230796629</v>
      </c>
      <c r="L103" s="12">
        <f t="shared" si="7"/>
        <v>10962.296968523913</v>
      </c>
      <c r="M103" s="12">
        <f t="shared" si="8"/>
        <v>12621.065588761085</v>
      </c>
      <c r="O103" s="8">
        <f t="shared" si="65"/>
        <v>7464.4587910672717</v>
      </c>
      <c r="P103" s="23">
        <f t="shared" si="66"/>
        <v>3.5000000000000142E-2</v>
      </c>
      <c r="Q103" s="12">
        <f t="shared" si="71"/>
        <v>8210.904670173999</v>
      </c>
      <c r="R103" s="12">
        <f t="shared" si="71"/>
        <v>8584.1276097273621</v>
      </c>
      <c r="S103" s="12">
        <f t="shared" si="71"/>
        <v>8957.3505492807253</v>
      </c>
      <c r="T103" s="12">
        <f t="shared" si="71"/>
        <v>9330.5734888340903</v>
      </c>
      <c r="U103" s="12">
        <f t="shared" si="72"/>
        <v>9703.7964283874535</v>
      </c>
      <c r="V103" s="12">
        <f t="shared" si="72"/>
        <v>11345.977362422253</v>
      </c>
      <c r="W103" s="12">
        <f t="shared" si="72"/>
        <v>13062.802884367726</v>
      </c>
      <c r="Y103" s="7">
        <f>SUMIF('BD Qtde Servidores Ativos'!$D:$D,$D:$D,'BD Qtde Servidores Ativos'!E:E)</f>
        <v>112</v>
      </c>
      <c r="Z103" s="7">
        <f>SUMIF('BD Qtde Servidores Ativos'!$D:$D,$D:$D,'BD Qtde Servidores Ativos'!F:F)</f>
        <v>0</v>
      </c>
      <c r="AA103" s="7">
        <f>SUMIF('BD Qtde Servidores Ativos'!$D:$D,$D:$D,'BD Qtde Servidores Ativos'!G:G)</f>
        <v>0</v>
      </c>
      <c r="AB103" s="7">
        <f>SUMIF('BD Qtde Servidores Ativos'!$D:$D,$D:$D,'BD Qtde Servidores Ativos'!H:H)</f>
        <v>5</v>
      </c>
      <c r="AC103" s="7">
        <f>SUMIF('BD Qtde Servidores Ativos'!$D:$D,$D:$D,'BD Qtde Servidores Ativos'!I:I)</f>
        <v>0</v>
      </c>
      <c r="AD103" s="7">
        <f>SUMIF('BD Qtde Servidores Ativos'!$D:$D,$D:$D,'BD Qtde Servidores Ativos'!J:J)</f>
        <v>1318</v>
      </c>
      <c r="AE103" s="7">
        <f>SUMIF('BD Qtde Servidores Ativos'!$D:$D,$D:$D,'BD Qtde Servidores Ativos'!K:K)</f>
        <v>2008</v>
      </c>
      <c r="AF103" s="7">
        <f>SUMIF('BD Qtde Servidores Ativos'!$D:$D,$D:$D,'BD Qtde Servidores Ativos'!L:L)</f>
        <v>727</v>
      </c>
      <c r="AG103" s="24">
        <f t="shared" si="11"/>
        <v>4170</v>
      </c>
      <c r="AH103" s="25"/>
      <c r="AI103" s="25"/>
      <c r="AJ103" s="7">
        <f>SUMIF('BD Qtde Servidores Aposentados '!$D:$D,$D:$D,'BD Qtde Servidores Aposentados '!E:E)</f>
        <v>743</v>
      </c>
      <c r="AK103" s="7">
        <f>SUMIF('BD Qtde Servidores Aposentados '!$D:$D,$D:$D,'BD Qtde Servidores Aposentados '!F:F)</f>
        <v>0</v>
      </c>
      <c r="AL103" s="7">
        <f>SUMIF('BD Qtde Servidores Aposentados '!$D:$D,$D:$D,'BD Qtde Servidores Aposentados '!G:G)</f>
        <v>0</v>
      </c>
      <c r="AM103" s="7">
        <f>SUMIF('BD Qtde Servidores Aposentados '!$D:$D,$D:$D,'BD Qtde Servidores Aposentados '!H:H)</f>
        <v>3</v>
      </c>
      <c r="AN103" s="7">
        <f>SUMIF('BD Qtde Servidores Aposentados '!$D:$D,$D:$D,'BD Qtde Servidores Aposentados '!I:I)</f>
        <v>0</v>
      </c>
      <c r="AO103" s="7">
        <f>SUMIF('BD Qtde Servidores Aposentados '!$D:$D,$D:$D,'BD Qtde Servidores Aposentados '!J:J)</f>
        <v>286</v>
      </c>
      <c r="AP103" s="7">
        <f>SUMIF('BD Qtde Servidores Aposentados '!$D:$D,$D:$D,'BD Qtde Servidores Aposentados '!K:K)</f>
        <v>74</v>
      </c>
      <c r="AQ103" s="7">
        <f>SUMIF('BD Qtde Servidores Aposentados '!$D:$D,$D:$D,'BD Qtde Servidores Aposentados '!L:L)</f>
        <v>30</v>
      </c>
      <c r="AR103" s="24">
        <f t="shared" si="12"/>
        <v>1136</v>
      </c>
      <c r="AS103" s="26"/>
      <c r="AT103" s="26"/>
      <c r="AU103" s="27">
        <f t="shared" si="67"/>
        <v>807748.19768070942</v>
      </c>
      <c r="AV103" s="27">
        <f t="shared" si="67"/>
        <v>0</v>
      </c>
      <c r="AW103" s="27">
        <f t="shared" si="67"/>
        <v>0</v>
      </c>
      <c r="AX103" s="27">
        <f t="shared" si="67"/>
        <v>43272.22487575229</v>
      </c>
      <c r="AY103" s="27">
        <f t="shared" si="67"/>
        <v>0</v>
      </c>
      <c r="AZ103" s="27">
        <f t="shared" si="67"/>
        <v>12357105.017018996</v>
      </c>
      <c r="BA103" s="27">
        <f t="shared" si="67"/>
        <v>22012292.312796019</v>
      </c>
      <c r="BB103" s="27">
        <f t="shared" si="67"/>
        <v>9175514.6830293089</v>
      </c>
      <c r="BC103" s="28">
        <f t="shared" si="14"/>
        <v>44395932.435400784</v>
      </c>
      <c r="BF103" s="26"/>
      <c r="BG103" s="27">
        <f t="shared" si="68"/>
        <v>5358543.8471139921</v>
      </c>
      <c r="BH103" s="27">
        <f t="shared" si="68"/>
        <v>0</v>
      </c>
      <c r="BI103" s="27">
        <f t="shared" si="68"/>
        <v>0</v>
      </c>
      <c r="BJ103" s="27">
        <f t="shared" si="68"/>
        <v>25963.334925451374</v>
      </c>
      <c r="BK103" s="27">
        <f t="shared" si="68"/>
        <v>0</v>
      </c>
      <c r="BL103" s="27">
        <f t="shared" si="68"/>
        <v>2681435.5348007837</v>
      </c>
      <c r="BM103" s="27">
        <f t="shared" si="68"/>
        <v>811209.97567076958</v>
      </c>
      <c r="BN103" s="27">
        <f t="shared" si="68"/>
        <v>378631.96766283253</v>
      </c>
      <c r="BO103" s="28">
        <f t="shared" si="16"/>
        <v>9255784.6601738278</v>
      </c>
      <c r="BS103" s="12">
        <f t="shared" si="17"/>
        <v>836019.38459953445</v>
      </c>
      <c r="BT103" s="12">
        <f t="shared" si="69"/>
        <v>0</v>
      </c>
      <c r="BU103" s="12">
        <f t="shared" si="69"/>
        <v>0</v>
      </c>
      <c r="BV103" s="12">
        <f t="shared" si="69"/>
        <v>44786.752746403625</v>
      </c>
      <c r="BW103" s="12">
        <f t="shared" si="69"/>
        <v>0</v>
      </c>
      <c r="BX103" s="12">
        <f t="shared" si="69"/>
        <v>12789603.692614663</v>
      </c>
      <c r="BY103" s="12">
        <f t="shared" si="69"/>
        <v>22782722.543743882</v>
      </c>
      <c r="BZ103" s="12">
        <f t="shared" si="69"/>
        <v>9496657.696935337</v>
      </c>
      <c r="CA103" s="29">
        <f t="shared" si="19"/>
        <v>45949790.070639819</v>
      </c>
      <c r="CB103" s="9"/>
      <c r="CC103" s="12">
        <v>0</v>
      </c>
      <c r="CD103" s="12">
        <f>(Z103*'Quadro Resumo'!$L$6)*($O$109*15%)</f>
        <v>0</v>
      </c>
      <c r="CE103" s="12">
        <f>(AA103*'Quadro Resumo'!$L$6)*($O$109*10%)</f>
        <v>0</v>
      </c>
      <c r="CF103" s="12">
        <f>(AB103*'Quadro Resumo'!$L$6)*($O$109*5%)</f>
        <v>0</v>
      </c>
      <c r="CG103" s="12">
        <f>(AC103*'Quadro Resumo'!$L$6)*($O$109*5%)</f>
        <v>0</v>
      </c>
      <c r="CH103" s="12">
        <f>(AD103*'Quadro Resumo'!$L$6)*(O103*22%)</f>
        <v>0</v>
      </c>
      <c r="CI103" s="12">
        <f>(AE103*'Quadro Resumo'!$L$6)*(O103*23%)</f>
        <v>0</v>
      </c>
      <c r="CJ103" s="12">
        <v>0</v>
      </c>
      <c r="CK103" s="29">
        <f t="shared" si="20"/>
        <v>0</v>
      </c>
      <c r="CL103" s="9"/>
      <c r="CM103" s="9"/>
      <c r="CN103" s="12">
        <f t="shared" si="21"/>
        <v>5546092.8817629833</v>
      </c>
      <c r="CO103" s="12">
        <f t="shared" si="70"/>
        <v>0</v>
      </c>
      <c r="CP103" s="12">
        <f t="shared" si="70"/>
        <v>0</v>
      </c>
      <c r="CQ103" s="12">
        <f t="shared" si="70"/>
        <v>26872.051647842178</v>
      </c>
      <c r="CR103" s="12">
        <f t="shared" si="70"/>
        <v>0</v>
      </c>
      <c r="CS103" s="12">
        <f t="shared" si="70"/>
        <v>2775285.7785188118</v>
      </c>
      <c r="CT103" s="12">
        <f t="shared" si="70"/>
        <v>839602.32481924666</v>
      </c>
      <c r="CU103" s="12">
        <f t="shared" si="70"/>
        <v>391884.08653103176</v>
      </c>
      <c r="CV103" s="29">
        <f t="shared" si="23"/>
        <v>9579737.1232799161</v>
      </c>
      <c r="CW103" s="9"/>
      <c r="CX103" s="9"/>
      <c r="CY103" s="9"/>
      <c r="CZ103" s="9"/>
      <c r="DA103" s="9"/>
      <c r="DB103" s="30"/>
      <c r="DC103" s="30"/>
    </row>
    <row r="104" spans="2:107" ht="15.75" customHeight="1" x14ac:dyDescent="0.3">
      <c r="B104" s="464"/>
      <c r="C104" s="7" t="s">
        <v>16</v>
      </c>
      <c r="D104" s="7" t="str">
        <f t="shared" si="59"/>
        <v>EP14</v>
      </c>
      <c r="E104" s="7">
        <v>14</v>
      </c>
      <c r="F104" s="8">
        <f t="shared" si="64"/>
        <v>7493.3069409844375</v>
      </c>
      <c r="G104" s="12">
        <f t="shared" si="60"/>
        <v>8242.6376350828814</v>
      </c>
      <c r="H104" s="12">
        <f t="shared" si="61"/>
        <v>8617.3029821321015</v>
      </c>
      <c r="I104" s="12">
        <f t="shared" si="62"/>
        <v>8991.9683291813253</v>
      </c>
      <c r="J104" s="12">
        <f t="shared" si="63"/>
        <v>9366.6336762305473</v>
      </c>
      <c r="K104" s="12">
        <f t="shared" si="6"/>
        <v>9741.2990232797692</v>
      </c>
      <c r="L104" s="12">
        <f t="shared" si="7"/>
        <v>11389.826550296346</v>
      </c>
      <c r="M104" s="12">
        <f t="shared" si="8"/>
        <v>13113.287146722765</v>
      </c>
      <c r="O104" s="8">
        <f t="shared" si="65"/>
        <v>7755.5726839188947</v>
      </c>
      <c r="P104" s="23">
        <f t="shared" si="66"/>
        <v>3.5000000000000142E-2</v>
      </c>
      <c r="Q104" s="12">
        <f t="shared" si="71"/>
        <v>8531.1299523107846</v>
      </c>
      <c r="R104" s="12">
        <f t="shared" si="71"/>
        <v>8918.9085865067282</v>
      </c>
      <c r="S104" s="12">
        <f t="shared" si="71"/>
        <v>9306.6872207026736</v>
      </c>
      <c r="T104" s="12">
        <f t="shared" si="71"/>
        <v>9694.465854898619</v>
      </c>
      <c r="U104" s="12">
        <f t="shared" si="72"/>
        <v>10082.244489094563</v>
      </c>
      <c r="V104" s="12">
        <f t="shared" si="72"/>
        <v>11788.47047955672</v>
      </c>
      <c r="W104" s="12">
        <f t="shared" si="72"/>
        <v>13572.252196858066</v>
      </c>
      <c r="Y104" s="7">
        <f>SUMIF('BD Qtde Servidores Ativos'!$D:$D,$D:$D,'BD Qtde Servidores Ativos'!E:E)</f>
        <v>66</v>
      </c>
      <c r="Z104" s="7">
        <f>SUMIF('BD Qtde Servidores Ativos'!$D:$D,$D:$D,'BD Qtde Servidores Ativos'!F:F)</f>
        <v>0</v>
      </c>
      <c r="AA104" s="7">
        <f>SUMIF('BD Qtde Servidores Ativos'!$D:$D,$D:$D,'BD Qtde Servidores Ativos'!G:G)</f>
        <v>0</v>
      </c>
      <c r="AB104" s="7">
        <f>SUMIF('BD Qtde Servidores Ativos'!$D:$D,$D:$D,'BD Qtde Servidores Ativos'!H:H)</f>
        <v>2</v>
      </c>
      <c r="AC104" s="7">
        <f>SUMIF('BD Qtde Servidores Ativos'!$D:$D,$D:$D,'BD Qtde Servidores Ativos'!I:I)</f>
        <v>0</v>
      </c>
      <c r="AD104" s="7">
        <f>SUMIF('BD Qtde Servidores Ativos'!$D:$D,$D:$D,'BD Qtde Servidores Ativos'!J:J)</f>
        <v>1024</v>
      </c>
      <c r="AE104" s="7">
        <f>SUMIF('BD Qtde Servidores Ativos'!$D:$D,$D:$D,'BD Qtde Servidores Ativos'!K:K)</f>
        <v>1429</v>
      </c>
      <c r="AF104" s="7">
        <f>SUMIF('BD Qtde Servidores Ativos'!$D:$D,$D:$D,'BD Qtde Servidores Ativos'!L:L)</f>
        <v>554</v>
      </c>
      <c r="AG104" s="24">
        <f t="shared" si="11"/>
        <v>3075</v>
      </c>
      <c r="AH104" s="25"/>
      <c r="AI104" s="25"/>
      <c r="AJ104" s="7">
        <f>SUMIF('BD Qtde Servidores Aposentados '!$D:$D,$D:$D,'BD Qtde Servidores Aposentados '!E:E)</f>
        <v>825</v>
      </c>
      <c r="AK104" s="7">
        <f>SUMIF('BD Qtde Servidores Aposentados '!$D:$D,$D:$D,'BD Qtde Servidores Aposentados '!F:F)</f>
        <v>2</v>
      </c>
      <c r="AL104" s="7">
        <f>SUMIF('BD Qtde Servidores Aposentados '!$D:$D,$D:$D,'BD Qtde Servidores Aposentados '!G:G)</f>
        <v>0</v>
      </c>
      <c r="AM104" s="7">
        <f>SUMIF('BD Qtde Servidores Aposentados '!$D:$D,$D:$D,'BD Qtde Servidores Aposentados '!H:H)</f>
        <v>1</v>
      </c>
      <c r="AN104" s="7">
        <f>SUMIF('BD Qtde Servidores Aposentados '!$D:$D,$D:$D,'BD Qtde Servidores Aposentados '!I:I)</f>
        <v>1</v>
      </c>
      <c r="AO104" s="7">
        <f>SUMIF('BD Qtde Servidores Aposentados '!$D:$D,$D:$D,'BD Qtde Servidores Aposentados '!J:J)</f>
        <v>382</v>
      </c>
      <c r="AP104" s="7">
        <f>SUMIF('BD Qtde Servidores Aposentados '!$D:$D,$D:$D,'BD Qtde Servidores Aposentados '!K:K)</f>
        <v>84</v>
      </c>
      <c r="AQ104" s="7">
        <f>SUMIF('BD Qtde Servidores Aposentados '!$D:$D,$D:$D,'BD Qtde Servidores Aposentados '!L:L)</f>
        <v>49</v>
      </c>
      <c r="AR104" s="24">
        <f t="shared" si="12"/>
        <v>1344</v>
      </c>
      <c r="AS104" s="26"/>
      <c r="AT104" s="26"/>
      <c r="AU104" s="27">
        <f t="shared" si="67"/>
        <v>494558.25810497289</v>
      </c>
      <c r="AV104" s="27">
        <f t="shared" si="67"/>
        <v>0</v>
      </c>
      <c r="AW104" s="27">
        <f t="shared" si="67"/>
        <v>0</v>
      </c>
      <c r="AX104" s="27">
        <f t="shared" si="67"/>
        <v>17983.936658362651</v>
      </c>
      <c r="AY104" s="27">
        <f t="shared" si="67"/>
        <v>0</v>
      </c>
      <c r="AZ104" s="27">
        <f t="shared" si="67"/>
        <v>9975090.1998384837</v>
      </c>
      <c r="BA104" s="27">
        <f t="shared" si="67"/>
        <v>16276062.140373478</v>
      </c>
      <c r="BB104" s="27">
        <f t="shared" si="67"/>
        <v>7264761.0792844119</v>
      </c>
      <c r="BC104" s="28">
        <f t="shared" si="14"/>
        <v>34028455.614259712</v>
      </c>
      <c r="BF104" s="26"/>
      <c r="BG104" s="27">
        <f t="shared" si="68"/>
        <v>6181978.2263121605</v>
      </c>
      <c r="BH104" s="27">
        <f t="shared" si="68"/>
        <v>16485.275270165763</v>
      </c>
      <c r="BI104" s="27">
        <f t="shared" si="68"/>
        <v>0</v>
      </c>
      <c r="BJ104" s="27">
        <f t="shared" si="68"/>
        <v>8991.9683291813253</v>
      </c>
      <c r="BK104" s="27">
        <f t="shared" si="68"/>
        <v>9366.6336762305473</v>
      </c>
      <c r="BL104" s="27">
        <f t="shared" si="68"/>
        <v>3721176.2268928718</v>
      </c>
      <c r="BM104" s="27">
        <f t="shared" si="68"/>
        <v>956745.43022489303</v>
      </c>
      <c r="BN104" s="27">
        <f t="shared" si="68"/>
        <v>642551.07018941548</v>
      </c>
      <c r="BO104" s="28">
        <f t="shared" si="16"/>
        <v>11537294.830894917</v>
      </c>
      <c r="BS104" s="12">
        <f t="shared" si="17"/>
        <v>511867.79713864706</v>
      </c>
      <c r="BT104" s="12">
        <f t="shared" si="69"/>
        <v>0</v>
      </c>
      <c r="BU104" s="12">
        <f t="shared" si="69"/>
        <v>0</v>
      </c>
      <c r="BV104" s="12">
        <f t="shared" si="69"/>
        <v>18613.374441405347</v>
      </c>
      <c r="BW104" s="12">
        <f t="shared" si="69"/>
        <v>0</v>
      </c>
      <c r="BX104" s="12">
        <f t="shared" si="69"/>
        <v>10324218.356832832</v>
      </c>
      <c r="BY104" s="12">
        <f t="shared" si="69"/>
        <v>16845724.315286551</v>
      </c>
      <c r="BZ104" s="12">
        <f t="shared" si="69"/>
        <v>7519027.7170593683</v>
      </c>
      <c r="CA104" s="29">
        <f t="shared" si="19"/>
        <v>35219451.560758799</v>
      </c>
      <c r="CB104" s="9"/>
      <c r="CC104" s="12">
        <v>0</v>
      </c>
      <c r="CD104" s="12">
        <f>(Z104*'Quadro Resumo'!$L$6)*($O$109*15%)</f>
        <v>0</v>
      </c>
      <c r="CE104" s="12">
        <f>(AA104*'Quadro Resumo'!$L$6)*($O$109*10%)</f>
        <v>0</v>
      </c>
      <c r="CF104" s="12">
        <f>(AB104*'Quadro Resumo'!$L$6)*($O$109*5%)</f>
        <v>0</v>
      </c>
      <c r="CG104" s="12">
        <f>(AC104*'Quadro Resumo'!$L$6)*($O$109*5%)</f>
        <v>0</v>
      </c>
      <c r="CH104" s="12">
        <f>(AD104*'Quadro Resumo'!$L$6)*(O104*22%)</f>
        <v>0</v>
      </c>
      <c r="CI104" s="12">
        <f>(AE104*'Quadro Resumo'!$L$6)*(O104*23%)</f>
        <v>0</v>
      </c>
      <c r="CJ104" s="12">
        <v>0</v>
      </c>
      <c r="CK104" s="29">
        <f t="shared" si="20"/>
        <v>0</v>
      </c>
      <c r="CL104" s="9"/>
      <c r="CM104" s="9"/>
      <c r="CN104" s="12">
        <f t="shared" si="21"/>
        <v>6398347.4642330883</v>
      </c>
      <c r="CO104" s="12">
        <f t="shared" si="70"/>
        <v>17062.259904621569</v>
      </c>
      <c r="CP104" s="12">
        <f t="shared" si="70"/>
        <v>0</v>
      </c>
      <c r="CQ104" s="12">
        <f t="shared" si="70"/>
        <v>9306.6872207026736</v>
      </c>
      <c r="CR104" s="12">
        <f t="shared" si="70"/>
        <v>9694.465854898619</v>
      </c>
      <c r="CS104" s="12">
        <f t="shared" si="70"/>
        <v>3851417.3948341231</v>
      </c>
      <c r="CT104" s="12">
        <f t="shared" si="70"/>
        <v>990231.52028276445</v>
      </c>
      <c r="CU104" s="12">
        <f t="shared" si="70"/>
        <v>665040.35764604528</v>
      </c>
      <c r="CV104" s="29">
        <f t="shared" si="23"/>
        <v>11941100.149976242</v>
      </c>
      <c r="CW104" s="9"/>
      <c r="CX104" s="9"/>
      <c r="CY104" s="9"/>
      <c r="CZ104" s="9"/>
      <c r="DA104" s="9"/>
      <c r="DB104" s="30"/>
      <c r="DC104" s="30"/>
    </row>
    <row r="105" spans="2:107" ht="15.75" customHeight="1" x14ac:dyDescent="0.3">
      <c r="B105" s="464"/>
      <c r="C105" s="7" t="s">
        <v>16</v>
      </c>
      <c r="D105" s="7" t="str">
        <f t="shared" si="59"/>
        <v>EP15</v>
      </c>
      <c r="E105" s="7">
        <v>15</v>
      </c>
      <c r="F105" s="8">
        <f t="shared" si="64"/>
        <v>7785.5459116828297</v>
      </c>
      <c r="G105" s="12">
        <f t="shared" si="60"/>
        <v>8564.1005028511136</v>
      </c>
      <c r="H105" s="12">
        <f t="shared" si="61"/>
        <v>8953.3777984352528</v>
      </c>
      <c r="I105" s="12">
        <f t="shared" si="62"/>
        <v>9342.6550940193956</v>
      </c>
      <c r="J105" s="12">
        <f t="shared" si="63"/>
        <v>9731.9323896035366</v>
      </c>
      <c r="K105" s="12">
        <f t="shared" si="6"/>
        <v>10121.209685187679</v>
      </c>
      <c r="L105" s="12">
        <f t="shared" si="7"/>
        <v>11834.029785757901</v>
      </c>
      <c r="M105" s="12">
        <f t="shared" si="8"/>
        <v>13624.705345444952</v>
      </c>
      <c r="O105" s="8">
        <f t="shared" si="65"/>
        <v>8058.0400185917306</v>
      </c>
      <c r="P105" s="23">
        <f t="shared" si="66"/>
        <v>3.5000000000000142E-2</v>
      </c>
      <c r="Q105" s="12">
        <f t="shared" si="71"/>
        <v>8863.8440204509043</v>
      </c>
      <c r="R105" s="12">
        <f t="shared" si="71"/>
        <v>9266.7460213804898</v>
      </c>
      <c r="S105" s="12">
        <f t="shared" si="71"/>
        <v>9669.6480223100771</v>
      </c>
      <c r="T105" s="12">
        <f t="shared" si="71"/>
        <v>10072.550023239663</v>
      </c>
      <c r="U105" s="12">
        <f t="shared" si="72"/>
        <v>10475.45202416925</v>
      </c>
      <c r="V105" s="12">
        <f t="shared" si="72"/>
        <v>12248.220828259431</v>
      </c>
      <c r="W105" s="12">
        <f t="shared" si="72"/>
        <v>14101.570032535528</v>
      </c>
      <c r="Y105" s="7">
        <f>SUMIF('BD Qtde Servidores Ativos'!$D:$D,$D:$D,'BD Qtde Servidores Ativos'!E:E)</f>
        <v>42</v>
      </c>
      <c r="Z105" s="7">
        <f>SUMIF('BD Qtde Servidores Ativos'!$D:$D,$D:$D,'BD Qtde Servidores Ativos'!F:F)</f>
        <v>0</v>
      </c>
      <c r="AA105" s="7">
        <f>SUMIF('BD Qtde Servidores Ativos'!$D:$D,$D:$D,'BD Qtde Servidores Ativos'!G:G)</f>
        <v>0</v>
      </c>
      <c r="AB105" s="7">
        <f>SUMIF('BD Qtde Servidores Ativos'!$D:$D,$D:$D,'BD Qtde Servidores Ativos'!H:H)</f>
        <v>1</v>
      </c>
      <c r="AC105" s="7">
        <f>SUMIF('BD Qtde Servidores Ativos'!$D:$D,$D:$D,'BD Qtde Servidores Ativos'!I:I)</f>
        <v>0</v>
      </c>
      <c r="AD105" s="7">
        <f>SUMIF('BD Qtde Servidores Ativos'!$D:$D,$D:$D,'BD Qtde Servidores Ativos'!J:J)</f>
        <v>742</v>
      </c>
      <c r="AE105" s="7">
        <f>SUMIF('BD Qtde Servidores Ativos'!$D:$D,$D:$D,'BD Qtde Servidores Ativos'!K:K)</f>
        <v>834</v>
      </c>
      <c r="AF105" s="7">
        <f>SUMIF('BD Qtde Servidores Ativos'!$D:$D,$D:$D,'BD Qtde Servidores Ativos'!L:L)</f>
        <v>320</v>
      </c>
      <c r="AG105" s="24">
        <f t="shared" si="11"/>
        <v>1939</v>
      </c>
      <c r="AH105" s="25"/>
      <c r="AI105" s="25"/>
      <c r="AJ105" s="7">
        <f>SUMIF('BD Qtde Servidores Aposentados '!$D:$D,$D:$D,'BD Qtde Servidores Aposentados '!E:E)</f>
        <v>910</v>
      </c>
      <c r="AK105" s="7">
        <f>SUMIF('BD Qtde Servidores Aposentados '!$D:$D,$D:$D,'BD Qtde Servidores Aposentados '!F:F)</f>
        <v>3</v>
      </c>
      <c r="AL105" s="7">
        <f>SUMIF('BD Qtde Servidores Aposentados '!$D:$D,$D:$D,'BD Qtde Servidores Aposentados '!G:G)</f>
        <v>0</v>
      </c>
      <c r="AM105" s="7">
        <f>SUMIF('BD Qtde Servidores Aposentados '!$D:$D,$D:$D,'BD Qtde Servidores Aposentados '!H:H)</f>
        <v>3</v>
      </c>
      <c r="AN105" s="7">
        <f>SUMIF('BD Qtde Servidores Aposentados '!$D:$D,$D:$D,'BD Qtde Servidores Aposentados '!I:I)</f>
        <v>0</v>
      </c>
      <c r="AO105" s="7">
        <f>SUMIF('BD Qtde Servidores Aposentados '!$D:$D,$D:$D,'BD Qtde Servidores Aposentados '!J:J)</f>
        <v>464</v>
      </c>
      <c r="AP105" s="7">
        <f>SUMIF('BD Qtde Servidores Aposentados '!$D:$D,$D:$D,'BD Qtde Servidores Aposentados '!K:K)</f>
        <v>129</v>
      </c>
      <c r="AQ105" s="7">
        <f>SUMIF('BD Qtde Servidores Aposentados '!$D:$D,$D:$D,'BD Qtde Servidores Aposentados '!L:L)</f>
        <v>67</v>
      </c>
      <c r="AR105" s="24">
        <f t="shared" si="12"/>
        <v>1576</v>
      </c>
      <c r="AS105" s="26"/>
      <c r="AT105" s="26"/>
      <c r="AU105" s="27">
        <f t="shared" si="67"/>
        <v>326992.92829067883</v>
      </c>
      <c r="AV105" s="27">
        <f t="shared" si="67"/>
        <v>0</v>
      </c>
      <c r="AW105" s="27">
        <f t="shared" si="67"/>
        <v>0</v>
      </c>
      <c r="AX105" s="27">
        <f t="shared" si="67"/>
        <v>9342.6550940193956</v>
      </c>
      <c r="AY105" s="27">
        <f t="shared" si="67"/>
        <v>0</v>
      </c>
      <c r="AZ105" s="27">
        <f t="shared" si="67"/>
        <v>7509937.5864092577</v>
      </c>
      <c r="BA105" s="27">
        <f t="shared" si="67"/>
        <v>9869580.8413220886</v>
      </c>
      <c r="BB105" s="27">
        <f t="shared" si="67"/>
        <v>4359905.7105423845</v>
      </c>
      <c r="BC105" s="28">
        <f t="shared" si="14"/>
        <v>22075759.721658427</v>
      </c>
      <c r="BF105" s="26"/>
      <c r="BG105" s="27">
        <f t="shared" si="68"/>
        <v>7084846.7796313753</v>
      </c>
      <c r="BH105" s="27">
        <f t="shared" si="68"/>
        <v>25692.301508553341</v>
      </c>
      <c r="BI105" s="27">
        <f t="shared" si="68"/>
        <v>0</v>
      </c>
      <c r="BJ105" s="27">
        <f t="shared" si="68"/>
        <v>28027.965282058187</v>
      </c>
      <c r="BK105" s="27">
        <f t="shared" si="68"/>
        <v>0</v>
      </c>
      <c r="BL105" s="27">
        <f t="shared" si="68"/>
        <v>4696241.2939270837</v>
      </c>
      <c r="BM105" s="27">
        <f t="shared" si="68"/>
        <v>1526589.8423627692</v>
      </c>
      <c r="BN105" s="27">
        <f t="shared" si="68"/>
        <v>912855.25814481184</v>
      </c>
      <c r="BO105" s="28">
        <f t="shared" si="16"/>
        <v>14274253.440856652</v>
      </c>
      <c r="BS105" s="12">
        <f t="shared" si="17"/>
        <v>338437.68078085268</v>
      </c>
      <c r="BT105" s="12">
        <f t="shared" si="69"/>
        <v>0</v>
      </c>
      <c r="BU105" s="12">
        <f t="shared" si="69"/>
        <v>0</v>
      </c>
      <c r="BV105" s="12">
        <f t="shared" si="69"/>
        <v>9669.6480223100771</v>
      </c>
      <c r="BW105" s="12">
        <f t="shared" si="69"/>
        <v>0</v>
      </c>
      <c r="BX105" s="12">
        <f t="shared" si="69"/>
        <v>7772785.4019335834</v>
      </c>
      <c r="BY105" s="12">
        <f t="shared" si="69"/>
        <v>10215016.170768365</v>
      </c>
      <c r="BZ105" s="12">
        <f t="shared" si="69"/>
        <v>4512502.4104113691</v>
      </c>
      <c r="CA105" s="29">
        <f t="shared" si="19"/>
        <v>22848411.311916482</v>
      </c>
      <c r="CB105" s="9"/>
      <c r="CC105" s="12">
        <v>0</v>
      </c>
      <c r="CD105" s="12">
        <f>(Z105*'Quadro Resumo'!$L$6)*($O$109*15%)</f>
        <v>0</v>
      </c>
      <c r="CE105" s="12">
        <f>(AA105*'Quadro Resumo'!$L$6)*($O$109*10%)</f>
        <v>0</v>
      </c>
      <c r="CF105" s="12">
        <f>(AB105*'Quadro Resumo'!$L$6)*($O$109*5%)</f>
        <v>0</v>
      </c>
      <c r="CG105" s="12">
        <f>(AC105*'Quadro Resumo'!$L$6)*($O$109*5%)</f>
        <v>0</v>
      </c>
      <c r="CH105" s="12">
        <f>(AD105*'Quadro Resumo'!$L$6)*(O105*22%)</f>
        <v>0</v>
      </c>
      <c r="CI105" s="12">
        <f>(AE105*'Quadro Resumo'!$L$6)*(O105*23%)</f>
        <v>0</v>
      </c>
      <c r="CJ105" s="12">
        <v>0</v>
      </c>
      <c r="CK105" s="29">
        <f t="shared" si="20"/>
        <v>0</v>
      </c>
      <c r="CL105" s="9"/>
      <c r="CM105" s="9"/>
      <c r="CN105" s="12">
        <f t="shared" si="21"/>
        <v>7332816.4169184752</v>
      </c>
      <c r="CO105" s="12">
        <f t="shared" si="70"/>
        <v>26591.532061352715</v>
      </c>
      <c r="CP105" s="12">
        <f t="shared" si="70"/>
        <v>0</v>
      </c>
      <c r="CQ105" s="12">
        <f t="shared" si="70"/>
        <v>29008.944066930231</v>
      </c>
      <c r="CR105" s="12">
        <f t="shared" si="70"/>
        <v>0</v>
      </c>
      <c r="CS105" s="12">
        <f t="shared" si="70"/>
        <v>4860609.7392145321</v>
      </c>
      <c r="CT105" s="12">
        <f t="shared" si="70"/>
        <v>1580020.4868454665</v>
      </c>
      <c r="CU105" s="12">
        <f t="shared" si="70"/>
        <v>944805.19217988034</v>
      </c>
      <c r="CV105" s="29">
        <f t="shared" si="23"/>
        <v>14773852.311286639</v>
      </c>
      <c r="CW105" s="9"/>
      <c r="CX105" s="9"/>
      <c r="CY105" s="9"/>
      <c r="CZ105" s="9"/>
      <c r="DA105" s="9"/>
      <c r="DB105" s="30"/>
      <c r="DC105" s="30"/>
    </row>
    <row r="106" spans="2:107" ht="15.75" customHeight="1" x14ac:dyDescent="0.3">
      <c r="B106" s="464"/>
      <c r="C106" s="7" t="s">
        <v>16</v>
      </c>
      <c r="D106" s="7" t="str">
        <f t="shared" si="59"/>
        <v>EP16</v>
      </c>
      <c r="E106" s="7">
        <v>16</v>
      </c>
      <c r="F106" s="8">
        <f t="shared" si="64"/>
        <v>8089.1822022384595</v>
      </c>
      <c r="G106" s="12">
        <f t="shared" si="60"/>
        <v>8898.1004224623066</v>
      </c>
      <c r="H106" s="12">
        <f t="shared" si="61"/>
        <v>9302.559532574227</v>
      </c>
      <c r="I106" s="12">
        <f t="shared" si="62"/>
        <v>9707.018642686151</v>
      </c>
      <c r="J106" s="12">
        <f t="shared" si="63"/>
        <v>10111.477752798075</v>
      </c>
      <c r="K106" s="12">
        <f t="shared" si="6"/>
        <v>10515.936862909997</v>
      </c>
      <c r="L106" s="12">
        <f t="shared" si="7"/>
        <v>12295.556947402458</v>
      </c>
      <c r="M106" s="12">
        <f t="shared" si="8"/>
        <v>14156.068853917304</v>
      </c>
      <c r="O106" s="8">
        <f t="shared" si="65"/>
        <v>8372.3035793168074</v>
      </c>
      <c r="P106" s="23">
        <f t="shared" si="66"/>
        <v>3.5000000000000142E-2</v>
      </c>
      <c r="Q106" s="12">
        <f t="shared" si="71"/>
        <v>9209.5339372484887</v>
      </c>
      <c r="R106" s="12">
        <f t="shared" si="71"/>
        <v>9628.1491162143284</v>
      </c>
      <c r="S106" s="12">
        <f t="shared" si="71"/>
        <v>10046.764295180168</v>
      </c>
      <c r="T106" s="12">
        <f t="shared" si="71"/>
        <v>10465.37947414601</v>
      </c>
      <c r="U106" s="12">
        <f t="shared" si="72"/>
        <v>10883.994653111849</v>
      </c>
      <c r="V106" s="12">
        <f t="shared" si="72"/>
        <v>12725.901440561547</v>
      </c>
      <c r="W106" s="12">
        <f t="shared" si="72"/>
        <v>14651.531263804412</v>
      </c>
      <c r="Y106" s="7">
        <f>SUMIF('BD Qtde Servidores Ativos'!$D:$D,$D:$D,'BD Qtde Servidores Ativos'!E:E)</f>
        <v>134</v>
      </c>
      <c r="Z106" s="7">
        <f>SUMIF('BD Qtde Servidores Ativos'!$D:$D,$D:$D,'BD Qtde Servidores Ativos'!F:F)</f>
        <v>0</v>
      </c>
      <c r="AA106" s="7">
        <f>SUMIF('BD Qtde Servidores Ativos'!$D:$D,$D:$D,'BD Qtde Servidores Ativos'!G:G)</f>
        <v>0</v>
      </c>
      <c r="AB106" s="7">
        <f>SUMIF('BD Qtde Servidores Ativos'!$D:$D,$D:$D,'BD Qtde Servidores Ativos'!H:H)</f>
        <v>3</v>
      </c>
      <c r="AC106" s="7">
        <f>SUMIF('BD Qtde Servidores Ativos'!$D:$D,$D:$D,'BD Qtde Servidores Ativos'!I:I)</f>
        <v>0</v>
      </c>
      <c r="AD106" s="7">
        <f>SUMIF('BD Qtde Servidores Ativos'!$D:$D,$D:$D,'BD Qtde Servidores Ativos'!J:J)</f>
        <v>801</v>
      </c>
      <c r="AE106" s="7">
        <f>SUMIF('BD Qtde Servidores Ativos'!$D:$D,$D:$D,'BD Qtde Servidores Ativos'!K:K)</f>
        <v>800</v>
      </c>
      <c r="AF106" s="7">
        <f>SUMIF('BD Qtde Servidores Ativos'!$D:$D,$D:$D,'BD Qtde Servidores Ativos'!L:L)</f>
        <v>484</v>
      </c>
      <c r="AG106" s="24">
        <f t="shared" si="11"/>
        <v>2222</v>
      </c>
      <c r="AH106" s="25"/>
      <c r="AI106" s="25"/>
      <c r="AJ106" s="7">
        <f>SUMIF('BD Qtde Servidores Aposentados '!$D:$D,$D:$D,'BD Qtde Servidores Aposentados '!E:E)</f>
        <v>2302</v>
      </c>
      <c r="AK106" s="7">
        <f>SUMIF('BD Qtde Servidores Aposentados '!$D:$D,$D:$D,'BD Qtde Servidores Aposentados '!F:F)</f>
        <v>3</v>
      </c>
      <c r="AL106" s="7">
        <f>SUMIF('BD Qtde Servidores Aposentados '!$D:$D,$D:$D,'BD Qtde Servidores Aposentados '!G:G)</f>
        <v>0</v>
      </c>
      <c r="AM106" s="7">
        <f>SUMIF('BD Qtde Servidores Aposentados '!$D:$D,$D:$D,'BD Qtde Servidores Aposentados '!H:H)</f>
        <v>11</v>
      </c>
      <c r="AN106" s="7">
        <f>SUMIF('BD Qtde Servidores Aposentados '!$D:$D,$D:$D,'BD Qtde Servidores Aposentados '!I:I)</f>
        <v>2</v>
      </c>
      <c r="AO106" s="7">
        <f>SUMIF('BD Qtde Servidores Aposentados '!$D:$D,$D:$D,'BD Qtde Servidores Aposentados '!J:J)</f>
        <v>1163</v>
      </c>
      <c r="AP106" s="7">
        <f>SUMIF('BD Qtde Servidores Aposentados '!$D:$D,$D:$D,'BD Qtde Servidores Aposentados '!K:K)</f>
        <v>363</v>
      </c>
      <c r="AQ106" s="7">
        <f>SUMIF('BD Qtde Servidores Aposentados '!$D:$D,$D:$D,'BD Qtde Servidores Aposentados '!L:L)</f>
        <v>271</v>
      </c>
      <c r="AR106" s="24">
        <f t="shared" si="12"/>
        <v>4115</v>
      </c>
      <c r="AS106" s="26"/>
      <c r="AT106" s="26"/>
      <c r="AU106" s="27">
        <f t="shared" si="67"/>
        <v>1083950.4150999535</v>
      </c>
      <c r="AV106" s="27">
        <f t="shared" si="67"/>
        <v>0</v>
      </c>
      <c r="AW106" s="27">
        <f t="shared" si="67"/>
        <v>0</v>
      </c>
      <c r="AX106" s="27">
        <f t="shared" si="67"/>
        <v>29121.055928058453</v>
      </c>
      <c r="AY106" s="27">
        <f t="shared" si="67"/>
        <v>0</v>
      </c>
      <c r="AZ106" s="27">
        <f t="shared" si="67"/>
        <v>8423265.4271909073</v>
      </c>
      <c r="BA106" s="27">
        <f t="shared" si="67"/>
        <v>9836445.5579219665</v>
      </c>
      <c r="BB106" s="27">
        <f t="shared" si="67"/>
        <v>6851537.3252959754</v>
      </c>
      <c r="BC106" s="28">
        <f t="shared" si="14"/>
        <v>26224319.781436861</v>
      </c>
      <c r="BF106" s="26"/>
      <c r="BG106" s="27">
        <f t="shared" si="68"/>
        <v>18621297.429552935</v>
      </c>
      <c r="BH106" s="27">
        <f t="shared" si="68"/>
        <v>26694.30126738692</v>
      </c>
      <c r="BI106" s="27">
        <f t="shared" si="68"/>
        <v>0</v>
      </c>
      <c r="BJ106" s="27">
        <f t="shared" si="68"/>
        <v>106777.20506954766</v>
      </c>
      <c r="BK106" s="27">
        <f t="shared" si="68"/>
        <v>20222.95550559615</v>
      </c>
      <c r="BL106" s="27">
        <f t="shared" si="68"/>
        <v>12230034.571564326</v>
      </c>
      <c r="BM106" s="27">
        <f t="shared" si="68"/>
        <v>4463287.1719070924</v>
      </c>
      <c r="BN106" s="27">
        <f t="shared" si="68"/>
        <v>3836294.6594115896</v>
      </c>
      <c r="BO106" s="28">
        <f t="shared" si="16"/>
        <v>39304608.294278465</v>
      </c>
      <c r="BS106" s="12">
        <f t="shared" si="17"/>
        <v>1121888.6796284523</v>
      </c>
      <c r="BT106" s="12">
        <f t="shared" si="69"/>
        <v>0</v>
      </c>
      <c r="BU106" s="12">
        <f t="shared" si="69"/>
        <v>0</v>
      </c>
      <c r="BV106" s="12">
        <f t="shared" si="69"/>
        <v>30140.292885540504</v>
      </c>
      <c r="BW106" s="12">
        <f t="shared" si="69"/>
        <v>0</v>
      </c>
      <c r="BX106" s="12">
        <f t="shared" si="69"/>
        <v>8718079.7171425913</v>
      </c>
      <c r="BY106" s="12">
        <f t="shared" si="69"/>
        <v>10180721.152449237</v>
      </c>
      <c r="BZ106" s="12">
        <f t="shared" si="69"/>
        <v>7091341.1316813361</v>
      </c>
      <c r="CA106" s="29">
        <f t="shared" si="19"/>
        <v>27142170.973787159</v>
      </c>
      <c r="CB106" s="9"/>
      <c r="CC106" s="12">
        <v>0</v>
      </c>
      <c r="CD106" s="12">
        <f>(Z106*'Quadro Resumo'!$L$6)*($O$109*15%)</f>
        <v>0</v>
      </c>
      <c r="CE106" s="12">
        <f>(AA106*'Quadro Resumo'!$L$6)*($O$109*10%)</f>
        <v>0</v>
      </c>
      <c r="CF106" s="12">
        <f>(AB106*'Quadro Resumo'!$L$6)*($O$109*5%)</f>
        <v>0</v>
      </c>
      <c r="CG106" s="12">
        <f>(AC106*'Quadro Resumo'!$L$6)*($O$109*5%)</f>
        <v>0</v>
      </c>
      <c r="CH106" s="12">
        <f>(AD106*'Quadro Resumo'!$L$6)*(O106*22%)</f>
        <v>0</v>
      </c>
      <c r="CI106" s="12">
        <f>(AE106*'Quadro Resumo'!$L$6)*(O106*23%)</f>
        <v>0</v>
      </c>
      <c r="CJ106" s="12">
        <v>0</v>
      </c>
      <c r="CK106" s="29">
        <f t="shared" si="20"/>
        <v>0</v>
      </c>
      <c r="CL106" s="9"/>
      <c r="CM106" s="9"/>
      <c r="CN106" s="12">
        <f t="shared" si="21"/>
        <v>19273042.83958729</v>
      </c>
      <c r="CO106" s="12">
        <f t="shared" si="70"/>
        <v>27628.601811745466</v>
      </c>
      <c r="CP106" s="12">
        <f t="shared" si="70"/>
        <v>0</v>
      </c>
      <c r="CQ106" s="12">
        <f t="shared" si="70"/>
        <v>110514.40724698185</v>
      </c>
      <c r="CR106" s="12">
        <f t="shared" si="70"/>
        <v>20930.758948292019</v>
      </c>
      <c r="CS106" s="12">
        <f t="shared" si="70"/>
        <v>12658085.78156908</v>
      </c>
      <c r="CT106" s="12">
        <f t="shared" si="70"/>
        <v>4619502.2229238413</v>
      </c>
      <c r="CU106" s="12">
        <f t="shared" si="70"/>
        <v>3970564.9724909957</v>
      </c>
      <c r="CV106" s="29">
        <f t="shared" si="23"/>
        <v>40680269.584578231</v>
      </c>
      <c r="CW106" s="9"/>
      <c r="CX106" s="9"/>
      <c r="CY106" s="9"/>
      <c r="CZ106" s="9"/>
      <c r="DA106" s="9"/>
      <c r="DB106" s="30"/>
      <c r="DC106" s="30"/>
    </row>
    <row r="107" spans="2:107" ht="15.75" customHeight="1" x14ac:dyDescent="0.3">
      <c r="B107" s="464"/>
      <c r="C107" s="7" t="s">
        <v>16</v>
      </c>
      <c r="D107" s="7" t="str">
        <f t="shared" si="59"/>
        <v>EP17</v>
      </c>
      <c r="E107" s="7">
        <v>17</v>
      </c>
      <c r="F107" s="8">
        <f t="shared" si="64"/>
        <v>8404.6603081257581</v>
      </c>
      <c r="G107" s="12">
        <f t="shared" si="60"/>
        <v>9245.1263389383348</v>
      </c>
      <c r="H107" s="12">
        <f t="shared" si="61"/>
        <v>9665.3593543446204</v>
      </c>
      <c r="I107" s="12">
        <f t="shared" si="62"/>
        <v>10085.59236975091</v>
      </c>
      <c r="J107" s="12">
        <f t="shared" si="63"/>
        <v>10505.825385157197</v>
      </c>
      <c r="K107" s="12">
        <f t="shared" si="6"/>
        <v>10926.058400563486</v>
      </c>
      <c r="L107" s="12">
        <f t="shared" si="7"/>
        <v>12775.083668351152</v>
      </c>
      <c r="M107" s="12">
        <f t="shared" si="8"/>
        <v>14708.155539220077</v>
      </c>
      <c r="O107" s="8">
        <f t="shared" si="65"/>
        <v>8698.8234189101622</v>
      </c>
      <c r="P107" s="23">
        <f t="shared" si="66"/>
        <v>3.5000000000000364E-2</v>
      </c>
      <c r="Q107" s="12">
        <f t="shared" si="71"/>
        <v>9568.7057608011801</v>
      </c>
      <c r="R107" s="12">
        <f t="shared" si="71"/>
        <v>10003.646931746685</v>
      </c>
      <c r="S107" s="12">
        <f t="shared" si="71"/>
        <v>10438.588102692194</v>
      </c>
      <c r="T107" s="12">
        <f t="shared" si="71"/>
        <v>10873.529273637703</v>
      </c>
      <c r="U107" s="12">
        <f t="shared" si="72"/>
        <v>11308.470444583212</v>
      </c>
      <c r="V107" s="12">
        <f t="shared" si="72"/>
        <v>13222.211596743447</v>
      </c>
      <c r="W107" s="12">
        <f t="shared" si="72"/>
        <v>15222.940983092783</v>
      </c>
      <c r="Y107" s="7">
        <f>SUMIF('BD Qtde Servidores Ativos'!$D:$D,$D:$D,'BD Qtde Servidores Ativos'!E:E)</f>
        <v>67</v>
      </c>
      <c r="Z107" s="7">
        <f>SUMIF('BD Qtde Servidores Ativos'!$D:$D,$D:$D,'BD Qtde Servidores Ativos'!F:F)</f>
        <v>0</v>
      </c>
      <c r="AA107" s="7">
        <f>SUMIF('BD Qtde Servidores Ativos'!$D:$D,$D:$D,'BD Qtde Servidores Ativos'!G:G)</f>
        <v>0</v>
      </c>
      <c r="AB107" s="7">
        <f>SUMIF('BD Qtde Servidores Ativos'!$D:$D,$D:$D,'BD Qtde Servidores Ativos'!H:H)</f>
        <v>2</v>
      </c>
      <c r="AC107" s="7">
        <f>SUMIF('BD Qtde Servidores Ativos'!$D:$D,$D:$D,'BD Qtde Servidores Ativos'!I:I)</f>
        <v>0</v>
      </c>
      <c r="AD107" s="7">
        <f>SUMIF('BD Qtde Servidores Ativos'!$D:$D,$D:$D,'BD Qtde Servidores Ativos'!J:J)</f>
        <v>331</v>
      </c>
      <c r="AE107" s="7">
        <f>SUMIF('BD Qtde Servidores Ativos'!$D:$D,$D:$D,'BD Qtde Servidores Ativos'!K:K)</f>
        <v>329</v>
      </c>
      <c r="AF107" s="7">
        <f>SUMIF('BD Qtde Servidores Ativos'!$D:$D,$D:$D,'BD Qtde Servidores Ativos'!L:L)</f>
        <v>208</v>
      </c>
      <c r="AG107" s="24">
        <f t="shared" si="11"/>
        <v>937</v>
      </c>
      <c r="AH107" s="25"/>
      <c r="AI107" s="25"/>
      <c r="AJ107" s="7">
        <f>SUMIF('BD Qtde Servidores Aposentados '!$D:$D,$D:$D,'BD Qtde Servidores Aposentados '!E:E)</f>
        <v>552</v>
      </c>
      <c r="AK107" s="7">
        <f>SUMIF('BD Qtde Servidores Aposentados '!$D:$D,$D:$D,'BD Qtde Servidores Aposentados '!F:F)</f>
        <v>0</v>
      </c>
      <c r="AL107" s="7">
        <f>SUMIF('BD Qtde Servidores Aposentados '!$D:$D,$D:$D,'BD Qtde Servidores Aposentados '!G:G)</f>
        <v>0</v>
      </c>
      <c r="AM107" s="7">
        <f>SUMIF('BD Qtde Servidores Aposentados '!$D:$D,$D:$D,'BD Qtde Servidores Aposentados '!H:H)</f>
        <v>6</v>
      </c>
      <c r="AN107" s="7">
        <f>SUMIF('BD Qtde Servidores Aposentados '!$D:$D,$D:$D,'BD Qtde Servidores Aposentados '!I:I)</f>
        <v>0</v>
      </c>
      <c r="AO107" s="7">
        <f>SUMIF('BD Qtde Servidores Aposentados '!$D:$D,$D:$D,'BD Qtde Servidores Aposentados '!J:J)</f>
        <v>686</v>
      </c>
      <c r="AP107" s="7">
        <f>SUMIF('BD Qtde Servidores Aposentados '!$D:$D,$D:$D,'BD Qtde Servidores Aposentados '!K:K)</f>
        <v>237</v>
      </c>
      <c r="AQ107" s="7">
        <f>SUMIF('BD Qtde Servidores Aposentados '!$D:$D,$D:$D,'BD Qtde Servidores Aposentados '!L:L)</f>
        <v>157</v>
      </c>
      <c r="AR107" s="24">
        <f t="shared" si="12"/>
        <v>1638</v>
      </c>
      <c r="AS107" s="26"/>
      <c r="AT107" s="26"/>
      <c r="AU107" s="27">
        <f t="shared" si="67"/>
        <v>563112.24064442574</v>
      </c>
      <c r="AV107" s="27">
        <f t="shared" si="67"/>
        <v>0</v>
      </c>
      <c r="AW107" s="27">
        <f t="shared" si="67"/>
        <v>0</v>
      </c>
      <c r="AX107" s="27">
        <f t="shared" si="67"/>
        <v>20171.184739501819</v>
      </c>
      <c r="AY107" s="27">
        <f t="shared" si="67"/>
        <v>0</v>
      </c>
      <c r="AZ107" s="27">
        <f t="shared" si="67"/>
        <v>3616525.330586514</v>
      </c>
      <c r="BA107" s="27">
        <f t="shared" si="67"/>
        <v>4203002.5268875286</v>
      </c>
      <c r="BB107" s="27">
        <f t="shared" si="67"/>
        <v>3059296.3521577762</v>
      </c>
      <c r="BC107" s="28">
        <f t="shared" si="14"/>
        <v>11462107.635015745</v>
      </c>
      <c r="BF107" s="26"/>
      <c r="BG107" s="27">
        <f t="shared" si="68"/>
        <v>4639372.4900854183</v>
      </c>
      <c r="BH107" s="27">
        <f t="shared" si="68"/>
        <v>0</v>
      </c>
      <c r="BI107" s="27">
        <f t="shared" si="68"/>
        <v>0</v>
      </c>
      <c r="BJ107" s="27">
        <f t="shared" si="68"/>
        <v>60513.554218505458</v>
      </c>
      <c r="BK107" s="27">
        <f t="shared" si="68"/>
        <v>0</v>
      </c>
      <c r="BL107" s="27">
        <f t="shared" si="68"/>
        <v>7495276.0627865521</v>
      </c>
      <c r="BM107" s="27">
        <f t="shared" si="68"/>
        <v>3027694.829399223</v>
      </c>
      <c r="BN107" s="27">
        <f t="shared" si="68"/>
        <v>2309180.4196575521</v>
      </c>
      <c r="BO107" s="28">
        <f t="shared" si="16"/>
        <v>17532037.356147252</v>
      </c>
      <c r="BS107" s="12">
        <f t="shared" si="17"/>
        <v>582821.16906698083</v>
      </c>
      <c r="BT107" s="12">
        <f t="shared" si="69"/>
        <v>0</v>
      </c>
      <c r="BU107" s="12">
        <f t="shared" si="69"/>
        <v>0</v>
      </c>
      <c r="BV107" s="12">
        <f t="shared" si="69"/>
        <v>20877.176205384389</v>
      </c>
      <c r="BW107" s="12">
        <f t="shared" si="69"/>
        <v>0</v>
      </c>
      <c r="BX107" s="12">
        <f t="shared" si="69"/>
        <v>3743103.7171570431</v>
      </c>
      <c r="BY107" s="12">
        <f t="shared" si="69"/>
        <v>4350107.6153285941</v>
      </c>
      <c r="BZ107" s="12">
        <f t="shared" si="69"/>
        <v>3166371.7244832991</v>
      </c>
      <c r="CA107" s="29">
        <f t="shared" si="19"/>
        <v>11863281.402241301</v>
      </c>
      <c r="CB107" s="9"/>
      <c r="CC107" s="12">
        <v>0</v>
      </c>
      <c r="CD107" s="12">
        <f>(Z107*'Quadro Resumo'!$L$6)*($O$109*15%)</f>
        <v>0</v>
      </c>
      <c r="CE107" s="12">
        <f>(AA107*'Quadro Resumo'!$L$6)*($O$109*10%)</f>
        <v>0</v>
      </c>
      <c r="CF107" s="12">
        <f>(AB107*'Quadro Resumo'!$L$6)*($O$109*5%)</f>
        <v>0</v>
      </c>
      <c r="CG107" s="12">
        <f>(AC107*'Quadro Resumo'!$L$6)*($O$109*5%)</f>
        <v>0</v>
      </c>
      <c r="CH107" s="12">
        <f>(AD107*'Quadro Resumo'!$L$6)*(O107*22%)</f>
        <v>0</v>
      </c>
      <c r="CI107" s="12">
        <f>(AE107*'Quadro Resumo'!$L$6)*(O107*23%)</f>
        <v>0</v>
      </c>
      <c r="CJ107" s="12">
        <v>0</v>
      </c>
      <c r="CK107" s="29">
        <f t="shared" si="20"/>
        <v>0</v>
      </c>
      <c r="CL107" s="9"/>
      <c r="CM107" s="9"/>
      <c r="CN107" s="12">
        <f t="shared" si="21"/>
        <v>4801750.52723841</v>
      </c>
      <c r="CO107" s="12">
        <f t="shared" si="70"/>
        <v>0</v>
      </c>
      <c r="CP107" s="12">
        <f t="shared" si="70"/>
        <v>0</v>
      </c>
      <c r="CQ107" s="12">
        <f t="shared" si="70"/>
        <v>62631.528616153169</v>
      </c>
      <c r="CR107" s="12">
        <f t="shared" si="70"/>
        <v>0</v>
      </c>
      <c r="CS107" s="12">
        <f t="shared" si="70"/>
        <v>7757610.7249840833</v>
      </c>
      <c r="CT107" s="12">
        <f t="shared" si="70"/>
        <v>3133664.148428197</v>
      </c>
      <c r="CU107" s="12">
        <f t="shared" si="70"/>
        <v>2390001.7343455669</v>
      </c>
      <c r="CV107" s="29">
        <f t="shared" si="23"/>
        <v>18145658.66361241</v>
      </c>
      <c r="CW107" s="9"/>
      <c r="CX107" s="9"/>
      <c r="CY107" s="9"/>
      <c r="CZ107" s="9"/>
      <c r="DA107" s="9"/>
      <c r="DB107" s="30"/>
      <c r="DC107" s="30"/>
    </row>
    <row r="108" spans="2:107" ht="15.75" customHeight="1" x14ac:dyDescent="0.3">
      <c r="B108" s="464"/>
      <c r="C108" s="7" t="s">
        <v>16</v>
      </c>
      <c r="D108" s="7" t="str">
        <f t="shared" si="59"/>
        <v>EP18</v>
      </c>
      <c r="E108" s="7">
        <v>18</v>
      </c>
      <c r="F108" s="8">
        <f t="shared" si="64"/>
        <v>8732.4420601426627</v>
      </c>
      <c r="G108" s="12">
        <f t="shared" si="60"/>
        <v>9605.6862661569303</v>
      </c>
      <c r="H108" s="12">
        <f t="shared" si="61"/>
        <v>10042.308369164062</v>
      </c>
      <c r="I108" s="12">
        <f t="shared" si="62"/>
        <v>10478.930472171194</v>
      </c>
      <c r="J108" s="12">
        <f t="shared" si="63"/>
        <v>10915.552575178328</v>
      </c>
      <c r="K108" s="12">
        <f t="shared" si="6"/>
        <v>11352.174678185462</v>
      </c>
      <c r="L108" s="12">
        <f t="shared" si="7"/>
        <v>13273.311931416847</v>
      </c>
      <c r="M108" s="12">
        <f t="shared" si="8"/>
        <v>15281.77360524966</v>
      </c>
      <c r="O108" s="8">
        <f t="shared" si="65"/>
        <v>9038.0775322476584</v>
      </c>
      <c r="P108" s="23">
        <f t="shared" si="66"/>
        <v>3.5000000000000364E-2</v>
      </c>
      <c r="Q108" s="12">
        <f t="shared" si="71"/>
        <v>9941.8852854724246</v>
      </c>
      <c r="R108" s="12">
        <f t="shared" si="71"/>
        <v>10393.789162084806</v>
      </c>
      <c r="S108" s="12">
        <f t="shared" si="71"/>
        <v>10845.693038697189</v>
      </c>
      <c r="T108" s="12">
        <f t="shared" si="71"/>
        <v>11297.596915309572</v>
      </c>
      <c r="U108" s="12">
        <f t="shared" si="72"/>
        <v>11749.500791921957</v>
      </c>
      <c r="V108" s="12">
        <f t="shared" si="72"/>
        <v>13737.87784901644</v>
      </c>
      <c r="W108" s="12">
        <f t="shared" si="72"/>
        <v>15816.635681433403</v>
      </c>
      <c r="Y108" s="7">
        <f>SUMIF('BD Qtde Servidores Ativos'!$D:$D,$D:$D,'BD Qtde Servidores Ativos'!E:E)</f>
        <v>33</v>
      </c>
      <c r="Z108" s="7">
        <f>SUMIF('BD Qtde Servidores Ativos'!$D:$D,$D:$D,'BD Qtde Servidores Ativos'!F:F)</f>
        <v>0</v>
      </c>
      <c r="AA108" s="7">
        <f>SUMIF('BD Qtde Servidores Ativos'!$D:$D,$D:$D,'BD Qtde Servidores Ativos'!G:G)</f>
        <v>0</v>
      </c>
      <c r="AB108" s="7">
        <f>SUMIF('BD Qtde Servidores Ativos'!$D:$D,$D:$D,'BD Qtde Servidores Ativos'!H:H)</f>
        <v>1</v>
      </c>
      <c r="AC108" s="7">
        <f>SUMIF('BD Qtde Servidores Ativos'!$D:$D,$D:$D,'BD Qtde Servidores Ativos'!I:I)</f>
        <v>0</v>
      </c>
      <c r="AD108" s="7">
        <f>SUMIF('BD Qtde Servidores Ativos'!$D:$D,$D:$D,'BD Qtde Servidores Ativos'!J:J)</f>
        <v>206</v>
      </c>
      <c r="AE108" s="7">
        <f>SUMIF('BD Qtde Servidores Ativos'!$D:$D,$D:$D,'BD Qtde Servidores Ativos'!K:K)</f>
        <v>156</v>
      </c>
      <c r="AF108" s="7">
        <f>SUMIF('BD Qtde Servidores Ativos'!$D:$D,$D:$D,'BD Qtde Servidores Ativos'!L:L)</f>
        <v>89</v>
      </c>
      <c r="AG108" s="24">
        <f t="shared" si="11"/>
        <v>485</v>
      </c>
      <c r="AH108" s="25"/>
      <c r="AI108" s="25"/>
      <c r="AJ108" s="7">
        <f>SUMIF('BD Qtde Servidores Aposentados '!$D:$D,$D:$D,'BD Qtde Servidores Aposentados '!E:E)</f>
        <v>433</v>
      </c>
      <c r="AK108" s="7">
        <f>SUMIF('BD Qtde Servidores Aposentados '!$D:$D,$D:$D,'BD Qtde Servidores Aposentados '!F:F)</f>
        <v>2</v>
      </c>
      <c r="AL108" s="7">
        <f>SUMIF('BD Qtde Servidores Aposentados '!$D:$D,$D:$D,'BD Qtde Servidores Aposentados '!G:G)</f>
        <v>0</v>
      </c>
      <c r="AM108" s="7">
        <f>SUMIF('BD Qtde Servidores Aposentados '!$D:$D,$D:$D,'BD Qtde Servidores Aposentados '!H:H)</f>
        <v>8</v>
      </c>
      <c r="AN108" s="7">
        <f>SUMIF('BD Qtde Servidores Aposentados '!$D:$D,$D:$D,'BD Qtde Servidores Aposentados '!I:I)</f>
        <v>0</v>
      </c>
      <c r="AO108" s="7">
        <f>SUMIF('BD Qtde Servidores Aposentados '!$D:$D,$D:$D,'BD Qtde Servidores Aposentados '!J:J)</f>
        <v>738</v>
      </c>
      <c r="AP108" s="7">
        <f>SUMIF('BD Qtde Servidores Aposentados '!$D:$D,$D:$D,'BD Qtde Servidores Aposentados '!K:K)</f>
        <v>242</v>
      </c>
      <c r="AQ108" s="7">
        <f>SUMIF('BD Qtde Servidores Aposentados '!$D:$D,$D:$D,'BD Qtde Servidores Aposentados '!L:L)</f>
        <v>142</v>
      </c>
      <c r="AR108" s="24">
        <f t="shared" si="12"/>
        <v>1565</v>
      </c>
      <c r="AS108" s="26"/>
      <c r="AT108" s="26"/>
      <c r="AU108" s="27">
        <f t="shared" si="67"/>
        <v>288170.58798470785</v>
      </c>
      <c r="AV108" s="27">
        <f t="shared" si="67"/>
        <v>0</v>
      </c>
      <c r="AW108" s="27">
        <f t="shared" si="67"/>
        <v>0</v>
      </c>
      <c r="AX108" s="27">
        <f t="shared" si="67"/>
        <v>10478.930472171194</v>
      </c>
      <c r="AY108" s="27">
        <f t="shared" si="67"/>
        <v>0</v>
      </c>
      <c r="AZ108" s="27">
        <f t="shared" si="67"/>
        <v>2338547.9837062052</v>
      </c>
      <c r="BA108" s="27">
        <f t="shared" si="67"/>
        <v>2070636.6613010282</v>
      </c>
      <c r="BB108" s="27">
        <f t="shared" si="67"/>
        <v>1360077.8508672197</v>
      </c>
      <c r="BC108" s="28">
        <f t="shared" si="14"/>
        <v>6067912.0143313315</v>
      </c>
      <c r="BF108" s="26"/>
      <c r="BG108" s="27">
        <f t="shared" si="68"/>
        <v>3781147.4120417731</v>
      </c>
      <c r="BH108" s="27">
        <f t="shared" si="68"/>
        <v>19211.372532313861</v>
      </c>
      <c r="BI108" s="27">
        <f t="shared" si="68"/>
        <v>0</v>
      </c>
      <c r="BJ108" s="27">
        <f t="shared" si="68"/>
        <v>83831.443777369554</v>
      </c>
      <c r="BK108" s="27">
        <f t="shared" si="68"/>
        <v>0</v>
      </c>
      <c r="BL108" s="27">
        <f t="shared" si="68"/>
        <v>8377904.9125008704</v>
      </c>
      <c r="BM108" s="27">
        <f t="shared" si="68"/>
        <v>3212141.4874028768</v>
      </c>
      <c r="BN108" s="27">
        <f t="shared" si="68"/>
        <v>2170011.8519454519</v>
      </c>
      <c r="BO108" s="28">
        <f t="shared" si="16"/>
        <v>17644248.480200656</v>
      </c>
      <c r="BS108" s="12">
        <f t="shared" si="17"/>
        <v>298256.55856417271</v>
      </c>
      <c r="BT108" s="12">
        <f t="shared" si="69"/>
        <v>0</v>
      </c>
      <c r="BU108" s="12">
        <f t="shared" si="69"/>
        <v>0</v>
      </c>
      <c r="BV108" s="12">
        <f t="shared" si="69"/>
        <v>10845.693038697189</v>
      </c>
      <c r="BW108" s="12">
        <f t="shared" si="69"/>
        <v>0</v>
      </c>
      <c r="BX108" s="12">
        <f t="shared" si="69"/>
        <v>2420397.163135923</v>
      </c>
      <c r="BY108" s="12">
        <f t="shared" si="69"/>
        <v>2143108.9444465647</v>
      </c>
      <c r="BZ108" s="12">
        <f t="shared" si="69"/>
        <v>1407680.575647573</v>
      </c>
      <c r="CA108" s="29">
        <f t="shared" si="19"/>
        <v>6280288.9348329306</v>
      </c>
      <c r="CB108" s="9"/>
      <c r="CC108" s="12">
        <v>0</v>
      </c>
      <c r="CD108" s="12">
        <f>(Z108*'Quadro Resumo'!$L$6)*($O$109*15%)</f>
        <v>0</v>
      </c>
      <c r="CE108" s="12">
        <f>(AA108*'Quadro Resumo'!$L$6)*($O$109*10%)</f>
        <v>0</v>
      </c>
      <c r="CF108" s="12">
        <f>(AB108*'Quadro Resumo'!$L$6)*($O$109*5%)</f>
        <v>0</v>
      </c>
      <c r="CG108" s="12">
        <f>(AC108*'Quadro Resumo'!$L$6)*($O$109*5%)</f>
        <v>0</v>
      </c>
      <c r="CH108" s="12">
        <f>(AD108*'Quadro Resumo'!$L$6)*(O108*22%)</f>
        <v>0</v>
      </c>
      <c r="CI108" s="12">
        <f>(AE108*'Quadro Resumo'!$L$6)*(O108*23%)</f>
        <v>0</v>
      </c>
      <c r="CJ108" s="12">
        <v>0</v>
      </c>
      <c r="CK108" s="29">
        <f t="shared" si="20"/>
        <v>0</v>
      </c>
      <c r="CL108" s="9"/>
      <c r="CM108" s="9"/>
      <c r="CN108" s="12">
        <f t="shared" si="21"/>
        <v>3913487.5714632361</v>
      </c>
      <c r="CO108" s="12">
        <f t="shared" si="70"/>
        <v>19883.770570944849</v>
      </c>
      <c r="CP108" s="12">
        <f t="shared" si="70"/>
        <v>0</v>
      </c>
      <c r="CQ108" s="12">
        <f t="shared" si="70"/>
        <v>86765.544309577512</v>
      </c>
      <c r="CR108" s="12">
        <f t="shared" si="70"/>
        <v>0</v>
      </c>
      <c r="CS108" s="12">
        <f t="shared" si="70"/>
        <v>8671131.5844384041</v>
      </c>
      <c r="CT108" s="12">
        <f t="shared" si="70"/>
        <v>3324566.4394619786</v>
      </c>
      <c r="CU108" s="12">
        <f t="shared" si="70"/>
        <v>2245962.2667635432</v>
      </c>
      <c r="CV108" s="29">
        <f t="shared" si="23"/>
        <v>18261797.177007683</v>
      </c>
      <c r="CW108" s="9"/>
      <c r="CX108" s="9"/>
      <c r="CY108" s="9"/>
      <c r="CZ108" s="9"/>
      <c r="DA108" s="9"/>
      <c r="DB108" s="30"/>
      <c r="DC108" s="30"/>
    </row>
    <row r="109" spans="2:107" ht="15.75" customHeight="1" x14ac:dyDescent="0.3">
      <c r="B109" s="465"/>
      <c r="C109" s="7" t="s">
        <v>16</v>
      </c>
      <c r="D109" s="7" t="str">
        <f t="shared" si="59"/>
        <v>EP19</v>
      </c>
      <c r="E109" s="7">
        <v>19</v>
      </c>
      <c r="F109" s="8">
        <f t="shared" si="64"/>
        <v>9073.0073004882252</v>
      </c>
      <c r="G109" s="12">
        <f t="shared" si="60"/>
        <v>9980.3080305370477</v>
      </c>
      <c r="H109" s="12">
        <f t="shared" si="61"/>
        <v>10433.958395561458</v>
      </c>
      <c r="I109" s="12">
        <f t="shared" si="62"/>
        <v>10887.60876058587</v>
      </c>
      <c r="J109" s="12">
        <f t="shared" si="63"/>
        <v>11341.259125610282</v>
      </c>
      <c r="K109" s="12">
        <f t="shared" si="6"/>
        <v>11794.909490634693</v>
      </c>
      <c r="L109" s="12">
        <f t="shared" si="7"/>
        <v>13790.971096742102</v>
      </c>
      <c r="M109" s="12">
        <f t="shared" si="8"/>
        <v>15877.762775854393</v>
      </c>
      <c r="O109" s="8">
        <f t="shared" si="65"/>
        <v>9390.5625560053159</v>
      </c>
      <c r="P109" s="23">
        <f t="shared" si="66"/>
        <v>3.5000000000000364E-2</v>
      </c>
      <c r="Q109" s="12">
        <f t="shared" si="71"/>
        <v>10329.618811605847</v>
      </c>
      <c r="R109" s="12">
        <f t="shared" si="71"/>
        <v>10799.146939406113</v>
      </c>
      <c r="S109" s="12">
        <f t="shared" si="71"/>
        <v>11268.675067206379</v>
      </c>
      <c r="T109" s="12">
        <f t="shared" si="71"/>
        <v>11738.203195006645</v>
      </c>
      <c r="U109" s="12">
        <f t="shared" si="72"/>
        <v>12207.731322806911</v>
      </c>
      <c r="V109" s="12">
        <f t="shared" si="72"/>
        <v>14273.655085128081</v>
      </c>
      <c r="W109" s="12">
        <f t="shared" si="72"/>
        <v>16433.484473009303</v>
      </c>
      <c r="Y109" s="7">
        <f>SUMIF('BD Qtde Servidores Ativos'!$D:$D,$D:$D,'BD Qtde Servidores Ativos'!E:E)</f>
        <v>122</v>
      </c>
      <c r="Z109" s="7">
        <f>SUMIF('BD Qtde Servidores Ativos'!$D:$D,$D:$D,'BD Qtde Servidores Ativos'!F:F)</f>
        <v>0</v>
      </c>
      <c r="AA109" s="7">
        <f>SUMIF('BD Qtde Servidores Ativos'!$D:$D,$D:$D,'BD Qtde Servidores Ativos'!G:G)</f>
        <v>0</v>
      </c>
      <c r="AB109" s="7">
        <f>SUMIF('BD Qtde Servidores Ativos'!$D:$D,$D:$D,'BD Qtde Servidores Ativos'!H:H)</f>
        <v>6</v>
      </c>
      <c r="AC109" s="7">
        <f>SUMIF('BD Qtde Servidores Ativos'!$D:$D,$D:$D,'BD Qtde Servidores Ativos'!I:I)</f>
        <v>0</v>
      </c>
      <c r="AD109" s="7">
        <f>SUMIF('BD Qtde Servidores Ativos'!$D:$D,$D:$D,'BD Qtde Servidores Ativos'!J:J)</f>
        <v>1586</v>
      </c>
      <c r="AE109" s="7">
        <f>SUMIF('BD Qtde Servidores Ativos'!$D:$D,$D:$D,'BD Qtde Servidores Ativos'!K:K)</f>
        <v>1172</v>
      </c>
      <c r="AF109" s="7">
        <f>SUMIF('BD Qtde Servidores Ativos'!$D:$D,$D:$D,'BD Qtde Servidores Ativos'!L:L)</f>
        <v>578</v>
      </c>
      <c r="AG109" s="24">
        <f t="shared" si="11"/>
        <v>3464</v>
      </c>
      <c r="AH109" s="25"/>
      <c r="AI109" s="25"/>
      <c r="AJ109" s="7">
        <f>SUMIF('BD Qtde Servidores Aposentados '!$D:$D,$D:$D,'BD Qtde Servidores Aposentados '!E:E)</f>
        <v>1184</v>
      </c>
      <c r="AK109" s="7">
        <f>SUMIF('BD Qtde Servidores Aposentados '!$D:$D,$D:$D,'BD Qtde Servidores Aposentados '!F:F)</f>
        <v>1</v>
      </c>
      <c r="AL109" s="7">
        <f>SUMIF('BD Qtde Servidores Aposentados '!$D:$D,$D:$D,'BD Qtde Servidores Aposentados '!G:G)</f>
        <v>0</v>
      </c>
      <c r="AM109" s="7">
        <f>SUMIF('BD Qtde Servidores Aposentados '!$D:$D,$D:$D,'BD Qtde Servidores Aposentados '!H:H)</f>
        <v>15</v>
      </c>
      <c r="AN109" s="7">
        <f>SUMIF('BD Qtde Servidores Aposentados '!$D:$D,$D:$D,'BD Qtde Servidores Aposentados '!I:I)</f>
        <v>0</v>
      </c>
      <c r="AO109" s="7">
        <f>SUMIF('BD Qtde Servidores Aposentados '!$D:$D,$D:$D,'BD Qtde Servidores Aposentados '!J:J)</f>
        <v>3577</v>
      </c>
      <c r="AP109" s="7">
        <f>SUMIF('BD Qtde Servidores Aposentados '!$D:$D,$D:$D,'BD Qtde Servidores Aposentados '!K:K)</f>
        <v>1415</v>
      </c>
      <c r="AQ109" s="7">
        <f>SUMIF('BD Qtde Servidores Aposentados '!$D:$D,$D:$D,'BD Qtde Servidores Aposentados '!L:L)</f>
        <v>632</v>
      </c>
      <c r="AR109" s="24">
        <f t="shared" si="12"/>
        <v>6824</v>
      </c>
      <c r="AS109" s="26"/>
      <c r="AT109" s="26"/>
      <c r="AU109" s="27">
        <f t="shared" si="67"/>
        <v>1106906.8906595635</v>
      </c>
      <c r="AV109" s="27">
        <f t="shared" si="67"/>
        <v>0</v>
      </c>
      <c r="AW109" s="27">
        <f t="shared" si="67"/>
        <v>0</v>
      </c>
      <c r="AX109" s="27">
        <f t="shared" si="67"/>
        <v>65325.652563515221</v>
      </c>
      <c r="AY109" s="27">
        <f t="shared" si="67"/>
        <v>0</v>
      </c>
      <c r="AZ109" s="27">
        <f t="shared" si="67"/>
        <v>18706726.452146623</v>
      </c>
      <c r="BA109" s="27">
        <f t="shared" si="67"/>
        <v>16163018.125381744</v>
      </c>
      <c r="BB109" s="27">
        <f t="shared" si="67"/>
        <v>9177346.88444384</v>
      </c>
      <c r="BC109" s="28">
        <f t="shared" si="14"/>
        <v>45219324.00519529</v>
      </c>
      <c r="BF109" s="26"/>
      <c r="BG109" s="27">
        <f t="shared" si="68"/>
        <v>10742440.643778058</v>
      </c>
      <c r="BH109" s="27">
        <f t="shared" si="68"/>
        <v>9980.3080305370477</v>
      </c>
      <c r="BI109" s="27">
        <f t="shared" si="68"/>
        <v>0</v>
      </c>
      <c r="BJ109" s="27">
        <f t="shared" si="68"/>
        <v>163314.13140878806</v>
      </c>
      <c r="BK109" s="27">
        <f t="shared" si="68"/>
        <v>0</v>
      </c>
      <c r="BL109" s="27">
        <f t="shared" si="68"/>
        <v>42190391.248000294</v>
      </c>
      <c r="BM109" s="27">
        <f t="shared" si="68"/>
        <v>19514224.101890072</v>
      </c>
      <c r="BN109" s="27">
        <f t="shared" si="68"/>
        <v>10034746.074339977</v>
      </c>
      <c r="BO109" s="28">
        <f t="shared" si="16"/>
        <v>82655096.50744772</v>
      </c>
      <c r="BS109" s="12">
        <f t="shared" si="17"/>
        <v>1145648.6318326485</v>
      </c>
      <c r="BT109" s="12">
        <f t="shared" si="69"/>
        <v>0</v>
      </c>
      <c r="BU109" s="12">
        <f t="shared" si="69"/>
        <v>0</v>
      </c>
      <c r="BV109" s="12">
        <f t="shared" si="69"/>
        <v>67612.050403238274</v>
      </c>
      <c r="BW109" s="12">
        <f t="shared" si="69"/>
        <v>0</v>
      </c>
      <c r="BX109" s="12">
        <f t="shared" si="69"/>
        <v>19361461.877971761</v>
      </c>
      <c r="BY109" s="12">
        <f t="shared" si="69"/>
        <v>16728723.75977011</v>
      </c>
      <c r="BZ109" s="12">
        <f t="shared" si="69"/>
        <v>9498554.0253993776</v>
      </c>
      <c r="CA109" s="29">
        <f t="shared" si="19"/>
        <v>46802000.34537714</v>
      </c>
      <c r="CB109" s="9"/>
      <c r="CC109" s="12">
        <v>0</v>
      </c>
      <c r="CD109" s="12">
        <f>(Z109*'Quadro Resumo'!$L$6)*($O$109*15%)</f>
        <v>0</v>
      </c>
      <c r="CE109" s="12">
        <f>(AA109*'Quadro Resumo'!$L$6)*($O$109*10%)</f>
        <v>0</v>
      </c>
      <c r="CF109" s="12">
        <f>(AB109*'Quadro Resumo'!$L$6)*($O$109*5%)</f>
        <v>0</v>
      </c>
      <c r="CG109" s="12">
        <f>(AC109*'Quadro Resumo'!$L$6)*($O$109*5%)</f>
        <v>0</v>
      </c>
      <c r="CH109" s="12">
        <f>(AD109*'Quadro Resumo'!$L$6)*(O109*22%)</f>
        <v>0</v>
      </c>
      <c r="CI109" s="12">
        <f>(AE109*'Quadro Resumo'!$L$6)*(O109*23%)</f>
        <v>0</v>
      </c>
      <c r="CJ109" s="12">
        <v>0</v>
      </c>
      <c r="CK109" s="29">
        <f>SUM(CC109:CI109)</f>
        <v>0</v>
      </c>
      <c r="CL109" s="9"/>
      <c r="CM109" s="9"/>
      <c r="CN109" s="12">
        <f t="shared" si="21"/>
        <v>11118426.066310294</v>
      </c>
      <c r="CO109" s="12">
        <f t="shared" si="70"/>
        <v>10329.618811605847</v>
      </c>
      <c r="CP109" s="12">
        <f t="shared" si="70"/>
        <v>0</v>
      </c>
      <c r="CQ109" s="12">
        <f t="shared" si="70"/>
        <v>169030.12600809569</v>
      </c>
      <c r="CR109" s="12">
        <f t="shared" si="70"/>
        <v>0</v>
      </c>
      <c r="CS109" s="12">
        <f t="shared" si="70"/>
        <v>43667054.94168032</v>
      </c>
      <c r="CT109" s="12">
        <f t="shared" si="70"/>
        <v>20197221.945456233</v>
      </c>
      <c r="CU109" s="12">
        <f t="shared" si="70"/>
        <v>10385962.186941879</v>
      </c>
      <c r="CV109" s="29">
        <f t="shared" si="23"/>
        <v>85548024.885208428</v>
      </c>
      <c r="CW109" s="9"/>
      <c r="CX109" s="9"/>
      <c r="CY109" s="9"/>
      <c r="CZ109" s="9"/>
      <c r="DA109" s="9"/>
      <c r="DB109" s="30"/>
      <c r="DC109" s="30"/>
    </row>
    <row r="110" spans="2:107" ht="15.75" customHeight="1" x14ac:dyDescent="0.3">
      <c r="P110" s="9"/>
      <c r="Y110" s="5"/>
      <c r="Z110" s="5"/>
      <c r="AA110" s="5"/>
      <c r="AB110" s="5"/>
      <c r="AC110" s="5"/>
      <c r="AD110" s="5"/>
      <c r="AE110" s="5"/>
      <c r="AF110" s="5"/>
      <c r="AG110" s="9"/>
      <c r="AH110" s="9"/>
      <c r="AI110" s="9"/>
      <c r="AJ110" s="5"/>
      <c r="AK110" s="5"/>
      <c r="AL110" s="5"/>
      <c r="AM110" s="5"/>
      <c r="AN110" s="5"/>
      <c r="AO110" s="5"/>
      <c r="AP110" s="5"/>
      <c r="AQ110" s="5"/>
      <c r="AR110" s="9"/>
      <c r="BC110" s="31">
        <f>SUM(BC15:BC109)</f>
        <v>874837624.23976433</v>
      </c>
      <c r="BO110" s="31">
        <f>SUM(BO15:BO109)</f>
        <v>528207182.29991096</v>
      </c>
      <c r="CA110" s="4">
        <f>SUM(CA15:CA109)</f>
        <v>920909893.60085428</v>
      </c>
      <c r="CK110" s="4">
        <f>SUM(CK15:CK109)</f>
        <v>0</v>
      </c>
      <c r="CV110" s="4">
        <f>SUM(CV15:CV109)</f>
        <v>560320468.00308418</v>
      </c>
    </row>
    <row r="111" spans="2:107" ht="15.75" customHeight="1" x14ac:dyDescent="0.3">
      <c r="P111" s="9"/>
      <c r="W111" s="3"/>
      <c r="Y111" s="5"/>
      <c r="Z111" s="5"/>
      <c r="AA111" s="5"/>
      <c r="AB111" s="5"/>
      <c r="AC111" s="5"/>
      <c r="AD111" s="5"/>
      <c r="AE111" s="5"/>
      <c r="AF111" s="5"/>
      <c r="AG111" s="9"/>
      <c r="AH111" s="9"/>
      <c r="AI111" s="9"/>
      <c r="AJ111" s="5"/>
      <c r="AK111" s="5"/>
      <c r="AL111" s="5"/>
      <c r="AM111" s="5"/>
      <c r="AN111" s="5"/>
      <c r="AO111" s="5"/>
      <c r="AP111" s="5"/>
      <c r="AQ111" s="5"/>
      <c r="AR111" s="9"/>
    </row>
    <row r="112" spans="2:107" ht="65" x14ac:dyDescent="0.3">
      <c r="P112" s="9"/>
      <c r="W112" s="3"/>
      <c r="Y112" s="18" t="s">
        <v>41</v>
      </c>
      <c r="Z112" s="18" t="s">
        <v>42</v>
      </c>
      <c r="AA112" s="18" t="s">
        <v>43</v>
      </c>
      <c r="AB112" s="18" t="s">
        <v>44</v>
      </c>
      <c r="AC112" s="18" t="s">
        <v>45</v>
      </c>
      <c r="AD112" s="18" t="s">
        <v>46</v>
      </c>
      <c r="AE112" s="18" t="s">
        <v>47</v>
      </c>
      <c r="AF112" s="18" t="s">
        <v>48</v>
      </c>
      <c r="AG112" s="6" t="s">
        <v>94</v>
      </c>
      <c r="AH112" s="9"/>
      <c r="AI112" s="9"/>
      <c r="AJ112" s="18" t="str">
        <f t="shared" ref="AJ112:AR112" si="73">AJ14</f>
        <v>Nº de Serv. Aposentados e Pensionistas
Sem IQ</v>
      </c>
      <c r="AK112" s="18" t="str">
        <f t="shared" si="73"/>
        <v>Nº de Serv. Aposentados e Pensionistas
IQ (10%)</v>
      </c>
      <c r="AL112" s="18" t="str">
        <f t="shared" si="73"/>
        <v>Nº de Serv. Aposentados e Pensionistas
IQ (15%)</v>
      </c>
      <c r="AM112" s="18" t="str">
        <f t="shared" si="73"/>
        <v>Nº de Serv. Aposentados e Pensionistas
IQ (20%)</v>
      </c>
      <c r="AN112" s="18" t="str">
        <f t="shared" si="73"/>
        <v>Nº de Serv. Aposentados e Pensionistas
IQ (25%)</v>
      </c>
      <c r="AO112" s="18" t="str">
        <f t="shared" si="73"/>
        <v>Nº de Serv. Aposentados e Pensionistas
IQ (30%)</v>
      </c>
      <c r="AP112" s="18" t="str">
        <f t="shared" si="73"/>
        <v>Nº de Serv. Aposentados e Pensionistas
IQ (52%)</v>
      </c>
      <c r="AQ112" s="18" t="str">
        <f t="shared" si="73"/>
        <v>Nº de Serv. Aposentados e Pensionistas
IQ (75%)</v>
      </c>
      <c r="AR112" s="6" t="str">
        <f t="shared" si="73"/>
        <v>Total de Servidore Aposentados e Pensionistas</v>
      </c>
      <c r="AU112" s="18" t="s">
        <v>95</v>
      </c>
      <c r="AV112" s="18" t="s">
        <v>96</v>
      </c>
      <c r="AW112" s="18" t="s">
        <v>97</v>
      </c>
      <c r="AX112" s="18" t="s">
        <v>98</v>
      </c>
      <c r="AY112" s="18" t="s">
        <v>99</v>
      </c>
      <c r="AZ112" s="18" t="s">
        <v>100</v>
      </c>
      <c r="BA112" s="18" t="s">
        <v>101</v>
      </c>
      <c r="BB112" s="18" t="s">
        <v>102</v>
      </c>
      <c r="BC112" s="6" t="s">
        <v>103</v>
      </c>
      <c r="BD112" s="6" t="s">
        <v>104</v>
      </c>
      <c r="BG112" s="18" t="str">
        <f t="shared" ref="BG112:BO112" si="74">BG14</f>
        <v>Folha Atual Aposentados e Pensionistas e Pensionistas
Sem IQ</v>
      </c>
      <c r="BH112" s="18" t="str">
        <f t="shared" si="74"/>
        <v>Folha Atual Aposentados e Pensionistas
IQ (10%)</v>
      </c>
      <c r="BI112" s="18" t="str">
        <f t="shared" si="74"/>
        <v>Folha Atual Aposentados e Pensionistas
IQ (15%)</v>
      </c>
      <c r="BJ112" s="18" t="str">
        <f t="shared" si="74"/>
        <v>Folha Atual Aposentados e Pensionistas
IQ (20%)</v>
      </c>
      <c r="BK112" s="18" t="str">
        <f t="shared" si="74"/>
        <v>Folha Atual Aposentados e Pensionistas
IQ (25%)</v>
      </c>
      <c r="BL112" s="18" t="str">
        <f t="shared" si="74"/>
        <v>Folha Atual Aposentados e Pensionistas
IQ (30%)</v>
      </c>
      <c r="BM112" s="18" t="str">
        <f t="shared" si="74"/>
        <v>Folha Atual Aposentados e Pensionistas
IQ (52%)</v>
      </c>
      <c r="BN112" s="18" t="str">
        <f t="shared" si="74"/>
        <v>Folha Atual Aposentados e Pensionistas
IQ (75%)</v>
      </c>
      <c r="BO112" s="6" t="str">
        <f t="shared" si="74"/>
        <v>Folha Atual Aposentados e Pensionistas
TOTAL</v>
      </c>
      <c r="BP112" s="6" t="s">
        <v>104</v>
      </c>
      <c r="BS112" s="20" t="str">
        <f t="shared" ref="BS112:CA112" si="75">BS14</f>
        <v>Impacto Folha Efetivos Proposta
Sem IQ</v>
      </c>
      <c r="BT112" s="20" t="str">
        <f t="shared" si="75"/>
        <v>Impacto Folha Efetivos Proposta
IQ (10%)</v>
      </c>
      <c r="BU112" s="20" t="str">
        <f t="shared" si="75"/>
        <v>Impacto Folha Efetivos Proposta
IQ (15%)</v>
      </c>
      <c r="BV112" s="20" t="str">
        <f t="shared" si="75"/>
        <v>Impacto Folha Efetivos Proposta
IQ (20%)</v>
      </c>
      <c r="BW112" s="20" t="str">
        <f t="shared" si="75"/>
        <v>Impacto Folha Efetivos Proposta
IQ (25%)</v>
      </c>
      <c r="BX112" s="20" t="str">
        <f t="shared" si="75"/>
        <v>Impacto Folha Efetivos Proposta
IQ (30%)</v>
      </c>
      <c r="BY112" s="20" t="str">
        <f t="shared" si="75"/>
        <v>Impacto Folha Efetivos Proposta
IQ (52%)</v>
      </c>
      <c r="BZ112" s="20" t="str">
        <f t="shared" si="75"/>
        <v>Impacto Folha Efetivos Proposta
IQ (75%)</v>
      </c>
      <c r="CA112" s="21" t="str">
        <f t="shared" si="75"/>
        <v>Impacto Folha Efetivos Efetivos Proposta
Total</v>
      </c>
      <c r="CC112" s="20" t="str">
        <f t="shared" ref="CC112:CK112" si="76">CC14</f>
        <v>Impacto 
Sem IQ - (Dif. 10% a 25%)</v>
      </c>
      <c r="CD112" s="20" t="str">
        <f t="shared" si="76"/>
        <v>Impacto no
IQ (10%) - (Dif. 15%)</v>
      </c>
      <c r="CE112" s="20" t="str">
        <f t="shared" si="76"/>
        <v>Impacto no
IQ (15%) - (Dif. 10%)</v>
      </c>
      <c r="CF112" s="20" t="str">
        <f t="shared" si="76"/>
        <v>Impacto no
IQ (20%) - (Dif. 5%)</v>
      </c>
      <c r="CG112" s="20" t="str">
        <f t="shared" si="76"/>
        <v>Impacto RSC no
IQ (25%) - (Dif. 5%)</v>
      </c>
      <c r="CH112" s="20" t="str">
        <f t="shared" si="76"/>
        <v>Impacto RSC no
IQ (30%) - (Dif. 22%)</v>
      </c>
      <c r="CI112" s="20" t="str">
        <f t="shared" si="76"/>
        <v>Impacto RSC no
IQ (52%) - (Dif. 23%)</v>
      </c>
      <c r="CJ112" s="20" t="str">
        <f t="shared" si="76"/>
        <v>Impacto RSC no IQ (75%)</v>
      </c>
      <c r="CK112" s="21" t="str">
        <f t="shared" si="76"/>
        <v>Impacto Folha Efetivos Efetivos Proposta
Total</v>
      </c>
      <c r="CN112" s="20" t="str">
        <f t="shared" ref="CN112:CV112" si="77">CN14</f>
        <v>Impacto Folha Aposentados e Pensionistas Proposta
Sem IQ</v>
      </c>
      <c r="CO112" s="20" t="str">
        <f t="shared" si="77"/>
        <v>Impacto Folha Aposentados e Pensionistas Proposta
IQ (10%)</v>
      </c>
      <c r="CP112" s="20" t="str">
        <f t="shared" si="77"/>
        <v>Impacto Folha Aposentados e Pensionistas Proposta
IQ (15%)</v>
      </c>
      <c r="CQ112" s="20" t="str">
        <f t="shared" si="77"/>
        <v>Impacto Folha Aposentados e Pensionistas Proposta
IQ (20%)</v>
      </c>
      <c r="CR112" s="20" t="str">
        <f t="shared" si="77"/>
        <v>Impacto Folha Aposentados e Pensionistas Proposta
IQ (25%)</v>
      </c>
      <c r="CS112" s="20" t="str">
        <f t="shared" si="77"/>
        <v>Impacto Folha Aposentados e Pensionistas Proposta
IQ (30%)</v>
      </c>
      <c r="CT112" s="20" t="str">
        <f t="shared" si="77"/>
        <v>Impacto Folha Aposentados e Pensionistas Proposta
IQ (52%)</v>
      </c>
      <c r="CU112" s="20" t="str">
        <f t="shared" si="77"/>
        <v>Impacto Folha Aposentados e Pensionistas Proposta
IQ (75%)</v>
      </c>
      <c r="CV112" s="21" t="str">
        <f t="shared" si="77"/>
        <v>Impacto Folha Aposentados e Pensionistas Proposta
Total</v>
      </c>
      <c r="CW112" s="21" t="s">
        <v>104</v>
      </c>
    </row>
    <row r="113" spans="16:106" ht="15.75" customHeight="1" x14ac:dyDescent="0.3">
      <c r="P113" s="9"/>
      <c r="W113" s="13" t="s">
        <v>8</v>
      </c>
      <c r="Y113" s="32">
        <f t="shared" ref="Y113:AG117" si="78">SUMIF($C$15:$C$109,$W113,Y$15:Y$109)</f>
        <v>772</v>
      </c>
      <c r="Z113" s="32">
        <f t="shared" si="78"/>
        <v>107</v>
      </c>
      <c r="AA113" s="32">
        <f t="shared" si="78"/>
        <v>0</v>
      </c>
      <c r="AB113" s="32">
        <f t="shared" si="78"/>
        <v>178</v>
      </c>
      <c r="AC113" s="32">
        <f t="shared" si="78"/>
        <v>191</v>
      </c>
      <c r="AD113" s="32">
        <f t="shared" si="78"/>
        <v>205</v>
      </c>
      <c r="AE113" s="32">
        <f t="shared" si="78"/>
        <v>12</v>
      </c>
      <c r="AF113" s="32">
        <f t="shared" si="78"/>
        <v>1</v>
      </c>
      <c r="AG113" s="33">
        <f t="shared" si="78"/>
        <v>1466</v>
      </c>
      <c r="AH113" s="9"/>
      <c r="AI113" s="13" t="s">
        <v>8</v>
      </c>
      <c r="AJ113" s="32">
        <f t="shared" ref="AJ113:AR117" si="79">SUMIF($C$15:$C$109,$W113,AJ$15:AJ$109)</f>
        <v>2313</v>
      </c>
      <c r="AK113" s="32">
        <f t="shared" si="79"/>
        <v>167</v>
      </c>
      <c r="AL113" s="32">
        <f t="shared" si="79"/>
        <v>442</v>
      </c>
      <c r="AM113" s="32">
        <f t="shared" si="79"/>
        <v>150</v>
      </c>
      <c r="AN113" s="32">
        <f t="shared" si="79"/>
        <v>65</v>
      </c>
      <c r="AO113" s="32">
        <f t="shared" si="79"/>
        <v>90</v>
      </c>
      <c r="AP113" s="32">
        <f t="shared" si="79"/>
        <v>0</v>
      </c>
      <c r="AQ113" s="32">
        <f t="shared" si="79"/>
        <v>0</v>
      </c>
      <c r="AR113" s="33">
        <f t="shared" si="79"/>
        <v>3227</v>
      </c>
      <c r="AT113" s="13" t="s">
        <v>8</v>
      </c>
      <c r="AU113" s="34">
        <f t="shared" ref="AU113:BC117" si="80">SUMIF($C$15:$C$109,$W113,AU$15:AU$109)</f>
        <v>2164835.2704630033</v>
      </c>
      <c r="AV113" s="34">
        <f t="shared" si="80"/>
        <v>333118.13728150097</v>
      </c>
      <c r="AW113" s="34">
        <f t="shared" si="80"/>
        <v>0</v>
      </c>
      <c r="AX113" s="34">
        <f t="shared" si="80"/>
        <v>607166.13773438986</v>
      </c>
      <c r="AY113" s="34">
        <f t="shared" si="80"/>
        <v>679788.09396322572</v>
      </c>
      <c r="AZ113" s="34">
        <f t="shared" si="80"/>
        <v>764325.90355301404</v>
      </c>
      <c r="BA113" s="34">
        <f t="shared" si="80"/>
        <v>51620.433810281815</v>
      </c>
      <c r="BB113" s="34">
        <f t="shared" si="80"/>
        <v>5038.7433409887726</v>
      </c>
      <c r="BC113" s="35">
        <f t="shared" si="80"/>
        <v>4605892.7201464055</v>
      </c>
      <c r="BD113" s="35">
        <f t="shared" ref="BD113:BD118" si="81">BC113/AG113</f>
        <v>3141.8094953249697</v>
      </c>
      <c r="BE113" s="3"/>
      <c r="BF113" s="13" t="s">
        <v>8</v>
      </c>
      <c r="BG113" s="34">
        <f t="shared" ref="BG113:BO117" si="82">SUMIF($C$15:$C$109,$W113,BG$15:BG$109)</f>
        <v>5570658.6500662295</v>
      </c>
      <c r="BH113" s="34">
        <f t="shared" si="82"/>
        <v>480082.97546140722</v>
      </c>
      <c r="BI113" s="34">
        <f t="shared" si="82"/>
        <v>1396692.8312961098</v>
      </c>
      <c r="BJ113" s="34">
        <f t="shared" si="82"/>
        <v>475739.33353516686</v>
      </c>
      <c r="BK113" s="34">
        <f t="shared" si="82"/>
        <v>227694.98691892289</v>
      </c>
      <c r="BL113" s="34">
        <f t="shared" si="82"/>
        <v>329620.40358311374</v>
      </c>
      <c r="BM113" s="34">
        <f t="shared" si="82"/>
        <v>0</v>
      </c>
      <c r="BN113" s="34">
        <f t="shared" si="82"/>
        <v>0</v>
      </c>
      <c r="BO113" s="35">
        <f t="shared" si="82"/>
        <v>8480489.1808609497</v>
      </c>
      <c r="BP113" s="35">
        <f t="shared" ref="BP113:BP118" si="83">BO113/AR113</f>
        <v>2627.979293728215</v>
      </c>
      <c r="BQ113" s="3"/>
      <c r="BR113" s="13" t="s">
        <v>8</v>
      </c>
      <c r="BS113" s="34">
        <f t="shared" ref="BS113:CA117" si="84">SUMIF($C$15:$C$109,$W113,BS$15:BS$109)</f>
        <v>2471156.9013710506</v>
      </c>
      <c r="BT113" s="34">
        <f t="shared" si="84"/>
        <v>380253.95980313612</v>
      </c>
      <c r="BU113" s="34">
        <f t="shared" si="84"/>
        <v>0</v>
      </c>
      <c r="BV113" s="34">
        <f t="shared" si="84"/>
        <v>693079.42826534109</v>
      </c>
      <c r="BW113" s="34">
        <f t="shared" si="84"/>
        <v>775977.30542694707</v>
      </c>
      <c r="BX113" s="34">
        <f t="shared" si="84"/>
        <v>872477.11510988779</v>
      </c>
      <c r="BY113" s="34">
        <f t="shared" si="84"/>
        <v>58924.664154590901</v>
      </c>
      <c r="BZ113" s="34">
        <f t="shared" si="84"/>
        <v>5751.7195655532569</v>
      </c>
      <c r="CA113" s="34">
        <f t="shared" si="84"/>
        <v>5257621.0936965076</v>
      </c>
      <c r="CC113" s="34">
        <f t="shared" ref="CC113:CK117" si="85">SUMIF($C$15:$C$109,$W113,CC$15:CC$109)</f>
        <v>0</v>
      </c>
      <c r="CD113" s="34">
        <f t="shared" si="85"/>
        <v>0</v>
      </c>
      <c r="CE113" s="34">
        <f t="shared" si="85"/>
        <v>0</v>
      </c>
      <c r="CF113" s="34">
        <f t="shared" si="85"/>
        <v>0</v>
      </c>
      <c r="CG113" s="34">
        <f t="shared" si="85"/>
        <v>0</v>
      </c>
      <c r="CH113" s="34">
        <f t="shared" si="85"/>
        <v>0</v>
      </c>
      <c r="CI113" s="34">
        <f t="shared" si="85"/>
        <v>0</v>
      </c>
      <c r="CJ113" s="34">
        <f t="shared" si="85"/>
        <v>0</v>
      </c>
      <c r="CK113" s="34">
        <f t="shared" si="85"/>
        <v>0</v>
      </c>
      <c r="CM113" s="13" t="s">
        <v>8</v>
      </c>
      <c r="CN113" s="36">
        <f t="shared" ref="CN113:CV117" si="86">SUMIF($C$15:$C$109,$W113,CN$15:CN$109)</f>
        <v>6358900.2618888924</v>
      </c>
      <c r="CO113" s="36">
        <f t="shared" si="86"/>
        <v>548014.14880332816</v>
      </c>
      <c r="CP113" s="36">
        <f t="shared" si="86"/>
        <v>1594323.2153708758</v>
      </c>
      <c r="CQ113" s="36">
        <f t="shared" si="86"/>
        <v>543055.88668077043</v>
      </c>
      <c r="CR113" s="36">
        <f t="shared" si="86"/>
        <v>259913.55832443852</v>
      </c>
      <c r="CS113" s="36">
        <f t="shared" si="86"/>
        <v>376261.300922408</v>
      </c>
      <c r="CT113" s="36">
        <f t="shared" si="86"/>
        <v>0</v>
      </c>
      <c r="CU113" s="36">
        <f t="shared" si="86"/>
        <v>0</v>
      </c>
      <c r="CV113" s="36">
        <f t="shared" si="86"/>
        <v>9680468.3719907142</v>
      </c>
      <c r="CW113" s="37">
        <f t="shared" ref="CW113:CW118" si="87">CA113/AG113</f>
        <v>3586.3718238038932</v>
      </c>
    </row>
    <row r="114" spans="16:106" ht="15.75" customHeight="1" x14ac:dyDescent="0.3">
      <c r="P114" s="9"/>
      <c r="W114" s="13" t="s">
        <v>13</v>
      </c>
      <c r="Y114" s="32">
        <f t="shared" si="78"/>
        <v>1347</v>
      </c>
      <c r="Z114" s="32">
        <f t="shared" si="78"/>
        <v>119</v>
      </c>
      <c r="AA114" s="32">
        <f t="shared" si="78"/>
        <v>0</v>
      </c>
      <c r="AB114" s="32">
        <f t="shared" si="78"/>
        <v>312</v>
      </c>
      <c r="AC114" s="32">
        <f t="shared" si="78"/>
        <v>387</v>
      </c>
      <c r="AD114" s="32">
        <f t="shared" si="78"/>
        <v>559</v>
      </c>
      <c r="AE114" s="32">
        <f t="shared" si="78"/>
        <v>90</v>
      </c>
      <c r="AF114" s="32">
        <f t="shared" si="78"/>
        <v>16</v>
      </c>
      <c r="AG114" s="33">
        <f t="shared" si="78"/>
        <v>2830</v>
      </c>
      <c r="AH114" s="9"/>
      <c r="AI114" s="13" t="s">
        <v>13</v>
      </c>
      <c r="AJ114" s="32">
        <f t="shared" si="79"/>
        <v>6894</v>
      </c>
      <c r="AK114" s="32">
        <f t="shared" si="79"/>
        <v>385</v>
      </c>
      <c r="AL114" s="32">
        <f t="shared" si="79"/>
        <v>968</v>
      </c>
      <c r="AM114" s="32">
        <f t="shared" si="79"/>
        <v>321</v>
      </c>
      <c r="AN114" s="32">
        <f t="shared" si="79"/>
        <v>220</v>
      </c>
      <c r="AO114" s="32">
        <f t="shared" si="79"/>
        <v>193</v>
      </c>
      <c r="AP114" s="32">
        <f t="shared" si="79"/>
        <v>10</v>
      </c>
      <c r="AQ114" s="32">
        <f t="shared" si="79"/>
        <v>2</v>
      </c>
      <c r="AR114" s="33">
        <f t="shared" si="79"/>
        <v>8993</v>
      </c>
      <c r="AT114" s="13" t="s">
        <v>13</v>
      </c>
      <c r="AU114" s="34">
        <f t="shared" si="80"/>
        <v>4551096.6413979782</v>
      </c>
      <c r="AV114" s="34">
        <f t="shared" si="80"/>
        <v>444914.71283560927</v>
      </c>
      <c r="AW114" s="34">
        <f t="shared" si="80"/>
        <v>0</v>
      </c>
      <c r="AX114" s="34">
        <f t="shared" si="80"/>
        <v>1274836.1154413675</v>
      </c>
      <c r="AY114" s="34">
        <f t="shared" si="80"/>
        <v>1634337.7216088627</v>
      </c>
      <c r="AZ114" s="34">
        <f t="shared" si="80"/>
        <v>2486151.8526906176</v>
      </c>
      <c r="BA114" s="34">
        <f t="shared" si="80"/>
        <v>452726.31366973155</v>
      </c>
      <c r="BB114" s="34">
        <f t="shared" si="80"/>
        <v>85386.546775655239</v>
      </c>
      <c r="BC114" s="35">
        <f t="shared" si="80"/>
        <v>10929449.904419821</v>
      </c>
      <c r="BD114" s="35">
        <f t="shared" si="81"/>
        <v>3861.9964326571803</v>
      </c>
      <c r="BE114" s="3"/>
      <c r="BF114" s="13" t="s">
        <v>13</v>
      </c>
      <c r="BG114" s="34">
        <f t="shared" si="82"/>
        <v>20194282.893836454</v>
      </c>
      <c r="BH114" s="34">
        <f t="shared" si="82"/>
        <v>1348222.539150693</v>
      </c>
      <c r="BI114" s="34">
        <f t="shared" si="82"/>
        <v>3688549.0125321448</v>
      </c>
      <c r="BJ114" s="34">
        <f t="shared" si="82"/>
        <v>1239073.3729357522</v>
      </c>
      <c r="BK114" s="34">
        <f t="shared" si="82"/>
        <v>916312.88123529742</v>
      </c>
      <c r="BL114" s="34">
        <f t="shared" si="82"/>
        <v>855427.65475310956</v>
      </c>
      <c r="BM114" s="34">
        <f t="shared" si="82"/>
        <v>51827.735583543552</v>
      </c>
      <c r="BN114" s="34">
        <f t="shared" si="82"/>
        <v>12202.015327411189</v>
      </c>
      <c r="BO114" s="35">
        <f t="shared" si="82"/>
        <v>28305898.105354406</v>
      </c>
      <c r="BP114" s="35">
        <f t="shared" si="83"/>
        <v>3147.5478822811529</v>
      </c>
      <c r="BQ114" s="3"/>
      <c r="BR114" s="13" t="s">
        <v>13</v>
      </c>
      <c r="BS114" s="34">
        <f t="shared" si="84"/>
        <v>4903476.9411289496</v>
      </c>
      <c r="BT114" s="34">
        <f t="shared" si="84"/>
        <v>479363.37262402731</v>
      </c>
      <c r="BU114" s="34">
        <f t="shared" si="84"/>
        <v>0</v>
      </c>
      <c r="BV114" s="34">
        <f t="shared" si="84"/>
        <v>1373543.562868611</v>
      </c>
      <c r="BW114" s="34">
        <f t="shared" si="84"/>
        <v>1760880.5005434053</v>
      </c>
      <c r="BX114" s="34">
        <f t="shared" si="84"/>
        <v>2678648.5197705594</v>
      </c>
      <c r="BY114" s="34">
        <f t="shared" si="84"/>
        <v>487779.80663577712</v>
      </c>
      <c r="BZ114" s="34">
        <f t="shared" si="84"/>
        <v>91997.818589157207</v>
      </c>
      <c r="CA114" s="34">
        <f t="shared" si="84"/>
        <v>11775690.522160487</v>
      </c>
      <c r="CC114" s="34">
        <f t="shared" si="85"/>
        <v>0</v>
      </c>
      <c r="CD114" s="34">
        <f t="shared" si="85"/>
        <v>0</v>
      </c>
      <c r="CE114" s="34">
        <f t="shared" si="85"/>
        <v>0</v>
      </c>
      <c r="CF114" s="34">
        <f t="shared" si="85"/>
        <v>0</v>
      </c>
      <c r="CG114" s="34">
        <f t="shared" si="85"/>
        <v>0</v>
      </c>
      <c r="CH114" s="34">
        <f t="shared" si="85"/>
        <v>0</v>
      </c>
      <c r="CI114" s="34">
        <f t="shared" si="85"/>
        <v>0</v>
      </c>
      <c r="CJ114" s="34">
        <f t="shared" si="85"/>
        <v>0</v>
      </c>
      <c r="CK114" s="34">
        <f t="shared" si="85"/>
        <v>0</v>
      </c>
      <c r="CM114" s="13" t="s">
        <v>13</v>
      </c>
      <c r="CN114" s="36">
        <f t="shared" si="86"/>
        <v>21757876.906376742</v>
      </c>
      <c r="CO114" s="36">
        <f t="shared" si="86"/>
        <v>1452612.118165222</v>
      </c>
      <c r="CP114" s="36">
        <f t="shared" si="86"/>
        <v>3974144.3555941628</v>
      </c>
      <c r="CQ114" s="36">
        <f t="shared" si="86"/>
        <v>1335011.7985389591</v>
      </c>
      <c r="CR114" s="36">
        <f t="shared" si="86"/>
        <v>987260.7501071525</v>
      </c>
      <c r="CS114" s="36">
        <f t="shared" si="86"/>
        <v>921661.32921260619</v>
      </c>
      <c r="CT114" s="36">
        <f t="shared" si="86"/>
        <v>55840.630592887195</v>
      </c>
      <c r="CU114" s="36">
        <f t="shared" si="86"/>
        <v>13146.787578407442</v>
      </c>
      <c r="CV114" s="36">
        <f t="shared" si="86"/>
        <v>30497554.67616614</v>
      </c>
      <c r="CW114" s="37">
        <f t="shared" si="87"/>
        <v>4161.0213859224341</v>
      </c>
    </row>
    <row r="115" spans="16:106" ht="15.75" customHeight="1" x14ac:dyDescent="0.3">
      <c r="P115" s="9"/>
      <c r="W115" s="13" t="s">
        <v>14</v>
      </c>
      <c r="Y115" s="32">
        <f t="shared" si="78"/>
        <v>3121</v>
      </c>
      <c r="Z115" s="32">
        <f t="shared" si="78"/>
        <v>118</v>
      </c>
      <c r="AA115" s="32">
        <f t="shared" si="78"/>
        <v>0</v>
      </c>
      <c r="AB115" s="32">
        <f t="shared" si="78"/>
        <v>1683</v>
      </c>
      <c r="AC115" s="32">
        <f t="shared" si="78"/>
        <v>2936</v>
      </c>
      <c r="AD115" s="32">
        <f t="shared" si="78"/>
        <v>7801</v>
      </c>
      <c r="AE115" s="32">
        <f t="shared" si="78"/>
        <v>1675</v>
      </c>
      <c r="AF115" s="32">
        <f t="shared" si="78"/>
        <v>183</v>
      </c>
      <c r="AG115" s="33">
        <f t="shared" si="78"/>
        <v>17517</v>
      </c>
      <c r="AH115" s="9"/>
      <c r="AI115" s="13" t="s">
        <v>14</v>
      </c>
      <c r="AJ115" s="32">
        <f t="shared" si="79"/>
        <v>16233</v>
      </c>
      <c r="AK115" s="32">
        <f t="shared" si="79"/>
        <v>283</v>
      </c>
      <c r="AL115" s="32">
        <f t="shared" si="79"/>
        <v>1542</v>
      </c>
      <c r="AM115" s="32">
        <f t="shared" si="79"/>
        <v>1691</v>
      </c>
      <c r="AN115" s="32">
        <f t="shared" si="79"/>
        <v>1047</v>
      </c>
      <c r="AO115" s="32">
        <f t="shared" si="79"/>
        <v>1844</v>
      </c>
      <c r="AP115" s="32">
        <f t="shared" si="79"/>
        <v>112</v>
      </c>
      <c r="AQ115" s="32">
        <f t="shared" si="79"/>
        <v>2</v>
      </c>
      <c r="AR115" s="33">
        <f t="shared" si="79"/>
        <v>22754</v>
      </c>
      <c r="AT115" s="13" t="s">
        <v>14</v>
      </c>
      <c r="AU115" s="34">
        <f t="shared" si="80"/>
        <v>11458963.146002617</v>
      </c>
      <c r="AV115" s="34">
        <f t="shared" si="80"/>
        <v>488711.30728461267</v>
      </c>
      <c r="AW115" s="34">
        <f t="shared" si="80"/>
        <v>0</v>
      </c>
      <c r="AX115" s="34">
        <f t="shared" si="80"/>
        <v>7346210.9168686625</v>
      </c>
      <c r="AY115" s="34">
        <f t="shared" si="80"/>
        <v>12563035.422185268</v>
      </c>
      <c r="AZ115" s="34">
        <f t="shared" si="80"/>
        <v>35206568.786504149</v>
      </c>
      <c r="BA115" s="34">
        <f t="shared" si="80"/>
        <v>8356942.9310099278</v>
      </c>
      <c r="BB115" s="34">
        <f t="shared" si="80"/>
        <v>1068016.079518805</v>
      </c>
      <c r="BC115" s="35">
        <f t="shared" si="80"/>
        <v>76488448.58937405</v>
      </c>
      <c r="BD115" s="35">
        <f t="shared" si="81"/>
        <v>4366.5267220057112</v>
      </c>
      <c r="BE115" s="3"/>
      <c r="BF115" s="13" t="s">
        <v>14</v>
      </c>
      <c r="BG115" s="34">
        <f t="shared" si="82"/>
        <v>57291050.42454613</v>
      </c>
      <c r="BH115" s="34">
        <f t="shared" si="82"/>
        <v>1134005.7080924977</v>
      </c>
      <c r="BI115" s="34">
        <f t="shared" si="82"/>
        <v>6991276.4227071209</v>
      </c>
      <c r="BJ115" s="34">
        <f t="shared" si="82"/>
        <v>7696846.5401229504</v>
      </c>
      <c r="BK115" s="34">
        <f t="shared" si="82"/>
        <v>5111671.7160379253</v>
      </c>
      <c r="BL115" s="34">
        <f t="shared" si="82"/>
        <v>9782861.0004600622</v>
      </c>
      <c r="BM115" s="34">
        <f t="shared" si="82"/>
        <v>696278.76502250484</v>
      </c>
      <c r="BN115" s="34">
        <f t="shared" si="82"/>
        <v>13952.965704261795</v>
      </c>
      <c r="BO115" s="35">
        <f t="shared" si="82"/>
        <v>88717943.542693451</v>
      </c>
      <c r="BP115" s="35">
        <f t="shared" si="83"/>
        <v>3899.0042868371911</v>
      </c>
      <c r="BQ115" s="3"/>
      <c r="BR115" s="13" t="s">
        <v>14</v>
      </c>
      <c r="BS115" s="34">
        <f t="shared" si="84"/>
        <v>12745726.342525482</v>
      </c>
      <c r="BT115" s="34">
        <f t="shared" si="84"/>
        <v>543590.2449272204</v>
      </c>
      <c r="BU115" s="34">
        <f t="shared" si="84"/>
        <v>0</v>
      </c>
      <c r="BV115" s="34">
        <f t="shared" si="84"/>
        <v>8171140.1640683673</v>
      </c>
      <c r="BW115" s="34">
        <f t="shared" si="84"/>
        <v>13973778.384869501</v>
      </c>
      <c r="BX115" s="34">
        <f t="shared" si="84"/>
        <v>39160025.692954533</v>
      </c>
      <c r="BY115" s="34">
        <f t="shared" si="84"/>
        <v>9295370.4712727461</v>
      </c>
      <c r="BZ115" s="34">
        <f t="shared" si="84"/>
        <v>1187946.9813734679</v>
      </c>
      <c r="CA115" s="34">
        <f t="shared" si="84"/>
        <v>85077578.281991303</v>
      </c>
      <c r="CC115" s="34">
        <f t="shared" si="85"/>
        <v>0</v>
      </c>
      <c r="CD115" s="34">
        <f t="shared" si="85"/>
        <v>0</v>
      </c>
      <c r="CE115" s="34">
        <f t="shared" si="85"/>
        <v>0</v>
      </c>
      <c r="CF115" s="34">
        <f t="shared" si="85"/>
        <v>0</v>
      </c>
      <c r="CG115" s="34">
        <f t="shared" si="85"/>
        <v>0</v>
      </c>
      <c r="CH115" s="34">
        <f t="shared" si="85"/>
        <v>0</v>
      </c>
      <c r="CI115" s="34">
        <f t="shared" si="85"/>
        <v>0</v>
      </c>
      <c r="CJ115" s="34">
        <f t="shared" si="85"/>
        <v>0</v>
      </c>
      <c r="CK115" s="34">
        <f t="shared" si="85"/>
        <v>0</v>
      </c>
      <c r="CM115" s="13" t="s">
        <v>14</v>
      </c>
      <c r="CN115" s="36">
        <f t="shared" si="86"/>
        <v>63724443.589106441</v>
      </c>
      <c r="CO115" s="36">
        <f t="shared" si="86"/>
        <v>1261346.7939506285</v>
      </c>
      <c r="CP115" s="36">
        <f t="shared" si="86"/>
        <v>7776348.9535142221</v>
      </c>
      <c r="CQ115" s="36">
        <f t="shared" si="86"/>
        <v>8561149.7699111998</v>
      </c>
      <c r="CR115" s="36">
        <f t="shared" si="86"/>
        <v>5685677.492398154</v>
      </c>
      <c r="CS115" s="36">
        <f t="shared" si="86"/>
        <v>10881409.388451189</v>
      </c>
      <c r="CT115" s="36">
        <f t="shared" si="86"/>
        <v>774466.10867094819</v>
      </c>
      <c r="CU115" s="36">
        <f t="shared" si="86"/>
        <v>15519.788332263093</v>
      </c>
      <c r="CV115" s="36">
        <f t="shared" si="86"/>
        <v>98680361.884335041</v>
      </c>
      <c r="CW115" s="37">
        <f t="shared" si="87"/>
        <v>4856.8578113827316</v>
      </c>
    </row>
    <row r="116" spans="16:106" ht="15.75" customHeight="1" x14ac:dyDescent="0.3">
      <c r="P116" s="9"/>
      <c r="W116" s="13" t="s">
        <v>15</v>
      </c>
      <c r="Y116" s="32">
        <f t="shared" si="78"/>
        <v>7668</v>
      </c>
      <c r="Z116" s="32">
        <f t="shared" si="78"/>
        <v>88</v>
      </c>
      <c r="AA116" s="32">
        <f t="shared" si="78"/>
        <v>0</v>
      </c>
      <c r="AB116" s="32">
        <f t="shared" si="78"/>
        <v>642</v>
      </c>
      <c r="AC116" s="32">
        <f t="shared" si="78"/>
        <v>10340</v>
      </c>
      <c r="AD116" s="32">
        <f t="shared" si="78"/>
        <v>30196</v>
      </c>
      <c r="AE116" s="32">
        <f t="shared" si="78"/>
        <v>12174</v>
      </c>
      <c r="AF116" s="32">
        <f t="shared" si="78"/>
        <v>2569</v>
      </c>
      <c r="AG116" s="33">
        <f t="shared" si="78"/>
        <v>63677</v>
      </c>
      <c r="AH116" s="9"/>
      <c r="AI116" s="13" t="s">
        <v>15</v>
      </c>
      <c r="AJ116" s="32">
        <f t="shared" si="79"/>
        <v>24208</v>
      </c>
      <c r="AK116" s="32">
        <f t="shared" si="79"/>
        <v>70</v>
      </c>
      <c r="AL116" s="32">
        <f t="shared" si="79"/>
        <v>751</v>
      </c>
      <c r="AM116" s="32">
        <f t="shared" si="79"/>
        <v>256</v>
      </c>
      <c r="AN116" s="32">
        <f t="shared" si="79"/>
        <v>3464</v>
      </c>
      <c r="AO116" s="32">
        <f t="shared" si="79"/>
        <v>5295</v>
      </c>
      <c r="AP116" s="32">
        <f t="shared" si="79"/>
        <v>751</v>
      </c>
      <c r="AQ116" s="32">
        <f t="shared" si="79"/>
        <v>116</v>
      </c>
      <c r="AR116" s="33">
        <f t="shared" si="79"/>
        <v>34911</v>
      </c>
      <c r="AT116" s="13" t="s">
        <v>15</v>
      </c>
      <c r="AU116" s="34">
        <f t="shared" si="80"/>
        <v>30609697.613087066</v>
      </c>
      <c r="AV116" s="34">
        <f t="shared" si="80"/>
        <v>360864.070517477</v>
      </c>
      <c r="AW116" s="34">
        <f t="shared" si="80"/>
        <v>0</v>
      </c>
      <c r="AX116" s="34">
        <f t="shared" si="80"/>
        <v>3082222.6081516864</v>
      </c>
      <c r="AY116" s="34">
        <f t="shared" si="80"/>
        <v>49990569.727759726</v>
      </c>
      <c r="AZ116" s="34">
        <f t="shared" si="80"/>
        <v>155601229.77586117</v>
      </c>
      <c r="BA116" s="34">
        <f t="shared" si="80"/>
        <v>73404892.999933243</v>
      </c>
      <c r="BB116" s="34">
        <f t="shared" si="80"/>
        <v>17404357.973004125</v>
      </c>
      <c r="BC116" s="35">
        <f t="shared" si="80"/>
        <v>330453834.76831454</v>
      </c>
      <c r="BD116" s="35">
        <f t="shared" si="81"/>
        <v>5189.5320880115978</v>
      </c>
      <c r="BE116" s="3"/>
      <c r="BF116" s="13" t="s">
        <v>15</v>
      </c>
      <c r="BG116" s="34">
        <f t="shared" si="82"/>
        <v>109984386.38695264</v>
      </c>
      <c r="BH116" s="34">
        <f t="shared" si="82"/>
        <v>349386.56494744972</v>
      </c>
      <c r="BI116" s="34">
        <f t="shared" si="82"/>
        <v>4202489.1385328779</v>
      </c>
      <c r="BJ116" s="34">
        <f t="shared" si="82"/>
        <v>1579097.6745313865</v>
      </c>
      <c r="BK116" s="34">
        <f t="shared" si="82"/>
        <v>20848054.236286517</v>
      </c>
      <c r="BL116" s="34">
        <f t="shared" si="82"/>
        <v>35581729.16966179</v>
      </c>
      <c r="BM116" s="34">
        <f t="shared" si="82"/>
        <v>5917145.1378514674</v>
      </c>
      <c r="BN116" s="34">
        <f t="shared" si="82"/>
        <v>1053461.0604741212</v>
      </c>
      <c r="BO116" s="35">
        <f t="shared" si="82"/>
        <v>179515749.36923826</v>
      </c>
      <c r="BP116" s="35">
        <f t="shared" si="83"/>
        <v>5142.0970287083801</v>
      </c>
      <c r="BQ116" s="3"/>
      <c r="BR116" s="13" t="s">
        <v>15</v>
      </c>
      <c r="BS116" s="34">
        <f t="shared" si="84"/>
        <v>32476415.537102658</v>
      </c>
      <c r="BT116" s="34">
        <f t="shared" si="84"/>
        <v>382871.19509227824</v>
      </c>
      <c r="BU116" s="34">
        <f t="shared" si="84"/>
        <v>0</v>
      </c>
      <c r="BV116" s="34">
        <f t="shared" si="84"/>
        <v>3270190.4953608327</v>
      </c>
      <c r="BW116" s="34">
        <f t="shared" si="84"/>
        <v>53039220.966400594</v>
      </c>
      <c r="BX116" s="34">
        <f t="shared" si="84"/>
        <v>165090497.14115795</v>
      </c>
      <c r="BY116" s="34">
        <f t="shared" si="84"/>
        <v>77881455.663356513</v>
      </c>
      <c r="BZ116" s="34">
        <f t="shared" si="84"/>
        <v>18465754.50801269</v>
      </c>
      <c r="CA116" s="34">
        <f t="shared" si="84"/>
        <v>350606405.5064835</v>
      </c>
      <c r="CC116" s="34">
        <f t="shared" si="85"/>
        <v>0</v>
      </c>
      <c r="CD116" s="34">
        <f t="shared" si="85"/>
        <v>0</v>
      </c>
      <c r="CE116" s="34">
        <f t="shared" si="85"/>
        <v>0</v>
      </c>
      <c r="CF116" s="34">
        <f t="shared" si="85"/>
        <v>0</v>
      </c>
      <c r="CG116" s="34">
        <f t="shared" si="85"/>
        <v>0</v>
      </c>
      <c r="CH116" s="34">
        <f t="shared" si="85"/>
        <v>0</v>
      </c>
      <c r="CI116" s="34">
        <f t="shared" si="85"/>
        <v>0</v>
      </c>
      <c r="CJ116" s="34">
        <f t="shared" si="85"/>
        <v>0</v>
      </c>
      <c r="CK116" s="34">
        <f t="shared" si="85"/>
        <v>0</v>
      </c>
      <c r="CM116" s="13" t="s">
        <v>15</v>
      </c>
      <c r="CN116" s="36">
        <f t="shared" si="86"/>
        <v>116691732.14467749</v>
      </c>
      <c r="CO116" s="36">
        <f t="shared" si="86"/>
        <v>370693.73927637195</v>
      </c>
      <c r="CP116" s="36">
        <f t="shared" si="86"/>
        <v>4458775.9499722086</v>
      </c>
      <c r="CQ116" s="36">
        <f t="shared" si="86"/>
        <v>1675398.1989625322</v>
      </c>
      <c r="CR116" s="36">
        <f t="shared" si="86"/>
        <v>22119462.958308205</v>
      </c>
      <c r="CS116" s="36">
        <f t="shared" si="86"/>
        <v>37751664.085323229</v>
      </c>
      <c r="CT116" s="36">
        <f t="shared" si="86"/>
        <v>6277999.4340110766</v>
      </c>
      <c r="CU116" s="36">
        <f t="shared" si="86"/>
        <v>1117705.8847352646</v>
      </c>
      <c r="CV116" s="36">
        <f t="shared" si="86"/>
        <v>190463432.39526641</v>
      </c>
      <c r="CW116" s="37">
        <f t="shared" si="87"/>
        <v>5506.0132466429559</v>
      </c>
    </row>
    <row r="117" spans="16:106" ht="15.75" customHeight="1" x14ac:dyDescent="0.3">
      <c r="P117" s="9"/>
      <c r="W117" s="13" t="s">
        <v>16</v>
      </c>
      <c r="Y117" s="32">
        <f t="shared" si="78"/>
        <v>2081</v>
      </c>
      <c r="Z117" s="32">
        <f t="shared" si="78"/>
        <v>0</v>
      </c>
      <c r="AA117" s="32">
        <f t="shared" si="78"/>
        <v>0</v>
      </c>
      <c r="AB117" s="32">
        <f t="shared" si="78"/>
        <v>44</v>
      </c>
      <c r="AC117" s="32">
        <f t="shared" si="78"/>
        <v>2</v>
      </c>
      <c r="AD117" s="32">
        <f t="shared" si="78"/>
        <v>18788</v>
      </c>
      <c r="AE117" s="32">
        <f t="shared" si="78"/>
        <v>19481</v>
      </c>
      <c r="AF117" s="32">
        <f t="shared" si="78"/>
        <v>6284</v>
      </c>
      <c r="AG117" s="33">
        <f t="shared" si="78"/>
        <v>46680</v>
      </c>
      <c r="AH117" s="9"/>
      <c r="AI117" s="13" t="s">
        <v>16</v>
      </c>
      <c r="AJ117" s="32">
        <f t="shared" si="79"/>
        <v>10043</v>
      </c>
      <c r="AK117" s="32">
        <f t="shared" si="79"/>
        <v>20</v>
      </c>
      <c r="AL117" s="32">
        <f t="shared" si="79"/>
        <v>0</v>
      </c>
      <c r="AM117" s="32">
        <f t="shared" si="79"/>
        <v>56</v>
      </c>
      <c r="AN117" s="32">
        <f t="shared" si="79"/>
        <v>4</v>
      </c>
      <c r="AO117" s="32">
        <f t="shared" si="79"/>
        <v>8261</v>
      </c>
      <c r="AP117" s="32">
        <f t="shared" si="79"/>
        <v>2802</v>
      </c>
      <c r="AQ117" s="32">
        <f t="shared" si="79"/>
        <v>1430</v>
      </c>
      <c r="AR117" s="33">
        <f t="shared" si="79"/>
        <v>22616</v>
      </c>
      <c r="AT117" s="13" t="s">
        <v>16</v>
      </c>
      <c r="AU117" s="34">
        <f t="shared" si="80"/>
        <v>12868001.630177796</v>
      </c>
      <c r="AV117" s="34">
        <f t="shared" si="80"/>
        <v>0</v>
      </c>
      <c r="AW117" s="34">
        <f t="shared" si="80"/>
        <v>0</v>
      </c>
      <c r="AX117" s="34">
        <f t="shared" si="80"/>
        <v>371731.80568409961</v>
      </c>
      <c r="AY117" s="34">
        <f t="shared" si="80"/>
        <v>14989.066612908002</v>
      </c>
      <c r="AZ117" s="34">
        <f t="shared" si="80"/>
        <v>161735040.01829818</v>
      </c>
      <c r="BA117" s="34">
        <f t="shared" si="80"/>
        <v>200389517.88822728</v>
      </c>
      <c r="BB117" s="34">
        <f t="shared" si="80"/>
        <v>76980717.848509297</v>
      </c>
      <c r="BC117" s="35">
        <f t="shared" si="80"/>
        <v>452359998.25750947</v>
      </c>
      <c r="BD117" s="35">
        <f t="shared" si="81"/>
        <v>9690.6597741540154</v>
      </c>
      <c r="BE117" s="3"/>
      <c r="BF117" s="13" t="s">
        <v>16</v>
      </c>
      <c r="BG117" s="34">
        <f t="shared" si="82"/>
        <v>75812519.139606223</v>
      </c>
      <c r="BH117" s="34">
        <f t="shared" si="82"/>
        <v>155945.75887461659</v>
      </c>
      <c r="BI117" s="34">
        <f t="shared" si="82"/>
        <v>0</v>
      </c>
      <c r="BJ117" s="34">
        <f t="shared" si="82"/>
        <v>546307.69090936892</v>
      </c>
      <c r="BK117" s="34">
        <f t="shared" si="82"/>
        <v>37627.095833042913</v>
      </c>
      <c r="BL117" s="34">
        <f t="shared" si="82"/>
        <v>89394497.131542355</v>
      </c>
      <c r="BM117" s="34">
        <f t="shared" si="82"/>
        <v>36022744.826121598</v>
      </c>
      <c r="BN117" s="34">
        <f t="shared" si="82"/>
        <v>21217460.458876841</v>
      </c>
      <c r="BO117" s="35">
        <f t="shared" si="82"/>
        <v>223187102.10176402</v>
      </c>
      <c r="BP117" s="35">
        <f t="shared" si="83"/>
        <v>9868.5489079308463</v>
      </c>
      <c r="BQ117" s="3"/>
      <c r="BR117" s="13" t="s">
        <v>16</v>
      </c>
      <c r="BS117" s="34">
        <f t="shared" si="84"/>
        <v>13318381.68723402</v>
      </c>
      <c r="BT117" s="34">
        <f t="shared" si="84"/>
        <v>0</v>
      </c>
      <c r="BU117" s="34">
        <f t="shared" si="84"/>
        <v>0</v>
      </c>
      <c r="BV117" s="34">
        <f t="shared" si="84"/>
        <v>384742.41888304317</v>
      </c>
      <c r="BW117" s="34">
        <f t="shared" si="84"/>
        <v>15513.683944359784</v>
      </c>
      <c r="BX117" s="34">
        <f t="shared" si="84"/>
        <v>167395766.41893861</v>
      </c>
      <c r="BY117" s="34">
        <f t="shared" si="84"/>
        <v>207403151.01431525</v>
      </c>
      <c r="BZ117" s="34">
        <f t="shared" si="84"/>
        <v>79675042.973207116</v>
      </c>
      <c r="CA117" s="34">
        <f t="shared" si="84"/>
        <v>468192598.19652247</v>
      </c>
      <c r="CC117" s="34">
        <f t="shared" si="85"/>
        <v>0</v>
      </c>
      <c r="CD117" s="34">
        <f t="shared" si="85"/>
        <v>0</v>
      </c>
      <c r="CE117" s="34">
        <f t="shared" si="85"/>
        <v>0</v>
      </c>
      <c r="CF117" s="34">
        <f t="shared" si="85"/>
        <v>0</v>
      </c>
      <c r="CG117" s="34">
        <f t="shared" si="85"/>
        <v>0</v>
      </c>
      <c r="CH117" s="34">
        <f t="shared" si="85"/>
        <v>0</v>
      </c>
      <c r="CI117" s="34">
        <f t="shared" si="85"/>
        <v>0</v>
      </c>
      <c r="CJ117" s="34">
        <f t="shared" si="85"/>
        <v>0</v>
      </c>
      <c r="CK117" s="34">
        <f t="shared" si="85"/>
        <v>0</v>
      </c>
      <c r="CM117" s="13" t="s">
        <v>16</v>
      </c>
      <c r="CN117" s="36">
        <f t="shared" si="86"/>
        <v>78465957.309492469</v>
      </c>
      <c r="CO117" s="36">
        <f t="shared" si="86"/>
        <v>161403.86043522821</v>
      </c>
      <c r="CP117" s="36">
        <f t="shared" si="86"/>
        <v>0</v>
      </c>
      <c r="CQ117" s="36">
        <f t="shared" si="86"/>
        <v>565428.46009119693</v>
      </c>
      <c r="CR117" s="36">
        <f t="shared" si="86"/>
        <v>38944.044187199426</v>
      </c>
      <c r="CS117" s="36">
        <f t="shared" si="86"/>
        <v>92523304.531146362</v>
      </c>
      <c r="CT117" s="36">
        <f t="shared" si="86"/>
        <v>37283540.89503587</v>
      </c>
      <c r="CU117" s="36">
        <f t="shared" si="86"/>
        <v>21960071.574937537</v>
      </c>
      <c r="CV117" s="36">
        <f t="shared" si="86"/>
        <v>230998650.67532584</v>
      </c>
      <c r="CW117" s="37">
        <f t="shared" si="87"/>
        <v>10029.83286624941</v>
      </c>
    </row>
    <row r="118" spans="16:106" ht="15.75" customHeight="1" x14ac:dyDescent="0.3">
      <c r="P118" s="9"/>
      <c r="W118" s="14" t="s">
        <v>5</v>
      </c>
      <c r="X118" s="9"/>
      <c r="Y118" s="33">
        <f t="shared" ref="Y118:AG118" si="88">SUM(Y113:Y117)</f>
        <v>14989</v>
      </c>
      <c r="Z118" s="33">
        <f t="shared" si="88"/>
        <v>432</v>
      </c>
      <c r="AA118" s="33">
        <f t="shared" si="88"/>
        <v>0</v>
      </c>
      <c r="AB118" s="33">
        <f t="shared" si="88"/>
        <v>2859</v>
      </c>
      <c r="AC118" s="33">
        <f t="shared" si="88"/>
        <v>13856</v>
      </c>
      <c r="AD118" s="33">
        <f t="shared" si="88"/>
        <v>57549</v>
      </c>
      <c r="AE118" s="33">
        <f t="shared" si="88"/>
        <v>33432</v>
      </c>
      <c r="AF118" s="33">
        <f t="shared" si="88"/>
        <v>9053</v>
      </c>
      <c r="AG118" s="33">
        <f t="shared" si="88"/>
        <v>132170</v>
      </c>
      <c r="AH118" s="9"/>
      <c r="AI118" s="14" t="s">
        <v>5</v>
      </c>
      <c r="AJ118" s="33">
        <f t="shared" ref="AJ118:AR118" si="89">SUM(AJ113:AJ117)</f>
        <v>59691</v>
      </c>
      <c r="AK118" s="33">
        <f t="shared" si="89"/>
        <v>925</v>
      </c>
      <c r="AL118" s="33">
        <f t="shared" si="89"/>
        <v>3703</v>
      </c>
      <c r="AM118" s="33">
        <f t="shared" si="89"/>
        <v>2474</v>
      </c>
      <c r="AN118" s="33">
        <f t="shared" si="89"/>
        <v>4800</v>
      </c>
      <c r="AO118" s="33">
        <f t="shared" si="89"/>
        <v>15683</v>
      </c>
      <c r="AP118" s="33">
        <f t="shared" si="89"/>
        <v>3675</v>
      </c>
      <c r="AQ118" s="33">
        <f t="shared" si="89"/>
        <v>1550</v>
      </c>
      <c r="AR118" s="33">
        <f t="shared" si="89"/>
        <v>92501</v>
      </c>
      <c r="AT118" s="14" t="s">
        <v>5</v>
      </c>
      <c r="AU118" s="35">
        <f t="shared" ref="AU118:BC118" si="90">SUM(AU113:AU117)</f>
        <v>61652594.301128462</v>
      </c>
      <c r="AV118" s="35">
        <f t="shared" si="90"/>
        <v>1627608.2279192</v>
      </c>
      <c r="AW118" s="35">
        <f t="shared" si="90"/>
        <v>0</v>
      </c>
      <c r="AX118" s="35">
        <f t="shared" si="90"/>
        <v>12682167.583880207</v>
      </c>
      <c r="AY118" s="35">
        <f t="shared" si="90"/>
        <v>64882720.032129988</v>
      </c>
      <c r="AZ118" s="35">
        <f t="shared" si="90"/>
        <v>355793316.33690715</v>
      </c>
      <c r="BA118" s="35">
        <f t="shared" si="90"/>
        <v>282655700.56665045</v>
      </c>
      <c r="BB118" s="35">
        <f t="shared" si="90"/>
        <v>95543517.191148877</v>
      </c>
      <c r="BC118" s="35">
        <f t="shared" si="90"/>
        <v>874837624.23976421</v>
      </c>
      <c r="BD118" s="35">
        <f t="shared" si="81"/>
        <v>6619.0332468772358</v>
      </c>
      <c r="BE118" s="9"/>
      <c r="BF118" s="14" t="s">
        <v>5</v>
      </c>
      <c r="BG118" s="35">
        <f t="shared" ref="BG118:BO118" si="91">SUM(BG113:BG117)</f>
        <v>268852897.49500769</v>
      </c>
      <c r="BH118" s="35">
        <f t="shared" si="91"/>
        <v>3467643.5465266639</v>
      </c>
      <c r="BI118" s="35">
        <f t="shared" si="91"/>
        <v>16279007.405068252</v>
      </c>
      <c r="BJ118" s="35">
        <f t="shared" si="91"/>
        <v>11537064.612034626</v>
      </c>
      <c r="BK118" s="35">
        <f t="shared" si="91"/>
        <v>27141360.916311707</v>
      </c>
      <c r="BL118" s="35">
        <f t="shared" si="91"/>
        <v>135944135.36000043</v>
      </c>
      <c r="BM118" s="35">
        <f t="shared" si="91"/>
        <v>42687996.464579113</v>
      </c>
      <c r="BN118" s="35">
        <f t="shared" si="91"/>
        <v>22297076.500382636</v>
      </c>
      <c r="BO118" s="35">
        <f t="shared" si="91"/>
        <v>528207182.29991108</v>
      </c>
      <c r="BP118" s="35">
        <f t="shared" si="83"/>
        <v>5710.2861839321858</v>
      </c>
      <c r="BQ118" s="9"/>
      <c r="BR118" s="14" t="s">
        <v>5</v>
      </c>
      <c r="BS118" s="38">
        <f t="shared" ref="BS118:CA118" si="92">SUM(BS113:BS117)</f>
        <v>65915157.40936216</v>
      </c>
      <c r="BT118" s="38">
        <f t="shared" si="92"/>
        <v>1786078.772446662</v>
      </c>
      <c r="BU118" s="38">
        <f t="shared" si="92"/>
        <v>0</v>
      </c>
      <c r="BV118" s="38">
        <f t="shared" si="92"/>
        <v>13892696.069446195</v>
      </c>
      <c r="BW118" s="38">
        <f t="shared" si="92"/>
        <v>69565370.84118481</v>
      </c>
      <c r="BX118" s="38">
        <f t="shared" si="92"/>
        <v>375197414.88793159</v>
      </c>
      <c r="BY118" s="38">
        <f t="shared" si="92"/>
        <v>295126681.61973488</v>
      </c>
      <c r="BZ118" s="38">
        <f t="shared" si="92"/>
        <v>99426494.000747979</v>
      </c>
      <c r="CA118" s="38">
        <f t="shared" si="92"/>
        <v>920909893.60085428</v>
      </c>
      <c r="CC118" s="38">
        <f t="shared" ref="CC118:CK118" si="93">SUM(CC113:CC117)</f>
        <v>0</v>
      </c>
      <c r="CD118" s="38">
        <f t="shared" si="93"/>
        <v>0</v>
      </c>
      <c r="CE118" s="38">
        <f t="shared" si="93"/>
        <v>0</v>
      </c>
      <c r="CF118" s="38">
        <f t="shared" si="93"/>
        <v>0</v>
      </c>
      <c r="CG118" s="38">
        <f t="shared" si="93"/>
        <v>0</v>
      </c>
      <c r="CH118" s="38">
        <f t="shared" si="93"/>
        <v>0</v>
      </c>
      <c r="CI118" s="38">
        <f t="shared" si="93"/>
        <v>0</v>
      </c>
      <c r="CJ118" s="38">
        <f t="shared" si="93"/>
        <v>0</v>
      </c>
      <c r="CK118" s="38">
        <f t="shared" si="93"/>
        <v>0</v>
      </c>
      <c r="CM118" s="14" t="s">
        <v>5</v>
      </c>
      <c r="CN118" s="37">
        <f t="shared" ref="CN118:CV118" si="94">SUM(CN113:CN117)</f>
        <v>286998910.21154201</v>
      </c>
      <c r="CO118" s="37">
        <f t="shared" si="94"/>
        <v>3794070.6606307789</v>
      </c>
      <c r="CP118" s="37">
        <f t="shared" si="94"/>
        <v>17803592.474451467</v>
      </c>
      <c r="CQ118" s="37">
        <f t="shared" si="94"/>
        <v>12680044.114184659</v>
      </c>
      <c r="CR118" s="37">
        <f t="shared" si="94"/>
        <v>29091258.80332515</v>
      </c>
      <c r="CS118" s="37">
        <f t="shared" si="94"/>
        <v>142454300.63505578</v>
      </c>
      <c r="CT118" s="37">
        <f t="shared" si="94"/>
        <v>44391847.068310782</v>
      </c>
      <c r="CU118" s="37">
        <f t="shared" si="94"/>
        <v>23106444.035583474</v>
      </c>
      <c r="CV118" s="37">
        <f t="shared" si="94"/>
        <v>560320468.00308418</v>
      </c>
      <c r="CW118" s="37">
        <f t="shared" si="87"/>
        <v>6967.6166573417131</v>
      </c>
    </row>
    <row r="119" spans="16:106" ht="15.75" customHeight="1" x14ac:dyDescent="0.3">
      <c r="P119" s="9"/>
      <c r="Y119" s="5"/>
      <c r="Z119" s="5"/>
      <c r="AA119" s="5"/>
      <c r="AB119" s="5"/>
      <c r="AC119" s="5"/>
      <c r="AD119" s="5"/>
      <c r="AE119" s="5"/>
      <c r="AF119" s="5"/>
      <c r="AG119" s="9"/>
      <c r="AH119" s="9"/>
      <c r="AI119" s="9"/>
      <c r="AJ119" s="5"/>
      <c r="AK119" s="5"/>
      <c r="AL119" s="5"/>
      <c r="AM119" s="5"/>
      <c r="AN119" s="5"/>
      <c r="AO119" s="5"/>
      <c r="AP119" s="5"/>
      <c r="AQ119" s="5"/>
      <c r="AR119" s="9"/>
      <c r="BZ119" s="3" t="s">
        <v>105</v>
      </c>
      <c r="CA119" s="15">
        <f>CA118/BC118-1</f>
        <v>5.2663795068401464E-2</v>
      </c>
      <c r="CJ119" s="3"/>
      <c r="CK119" s="15"/>
      <c r="CU119" s="3"/>
      <c r="CV119" s="15"/>
      <c r="CW119" s="15"/>
    </row>
    <row r="120" spans="16:106" ht="15.75" customHeight="1" x14ac:dyDescent="0.3">
      <c r="P120" s="9"/>
      <c r="Y120" s="5"/>
      <c r="Z120" s="5"/>
      <c r="AA120" s="5"/>
      <c r="AB120" s="5"/>
      <c r="AC120" s="5"/>
      <c r="AD120" s="5"/>
      <c r="AE120" s="5"/>
      <c r="AF120" s="5"/>
      <c r="AG120" s="9"/>
      <c r="AH120" s="9"/>
      <c r="AI120" s="9"/>
      <c r="AJ120" s="5"/>
      <c r="AK120" s="5"/>
      <c r="AL120" s="5"/>
      <c r="AM120" s="5"/>
      <c r="AN120" s="5"/>
      <c r="AO120" s="5"/>
      <c r="AP120" s="5"/>
      <c r="AQ120" s="5"/>
      <c r="AR120" s="9"/>
      <c r="BC120" s="66">
        <f>BC118/3</f>
        <v>291612541.41325474</v>
      </c>
      <c r="CA120" s="66"/>
      <c r="CY120" t="s">
        <v>562</v>
      </c>
    </row>
    <row r="121" spans="16:106" ht="33.65" customHeight="1" x14ac:dyDescent="0.3">
      <c r="P121" s="9"/>
      <c r="Y121" s="5"/>
      <c r="Z121" s="5"/>
      <c r="AA121" s="5"/>
      <c r="AB121" s="5"/>
      <c r="AC121" s="5"/>
      <c r="AD121" s="5"/>
      <c r="AE121" s="5"/>
      <c r="AF121" s="5"/>
      <c r="AG121" s="9"/>
      <c r="AH121" s="9"/>
      <c r="AI121" s="9"/>
      <c r="AJ121" s="5"/>
      <c r="AK121" s="5"/>
      <c r="AL121" s="5"/>
      <c r="AM121" s="5"/>
      <c r="AN121" s="5"/>
      <c r="AO121" s="5"/>
      <c r="AP121" s="5"/>
      <c r="AQ121" s="5"/>
      <c r="AR121" s="9"/>
      <c r="BC121" s="66">
        <f>BC118*13</f>
        <v>11372889115.116936</v>
      </c>
      <c r="CA121" s="66"/>
      <c r="CT121" s="39"/>
      <c r="CU121" s="40" t="s">
        <v>4</v>
      </c>
      <c r="CV121" s="40" t="s">
        <v>106</v>
      </c>
      <c r="CW121" s="40" t="s">
        <v>5</v>
      </c>
      <c r="CY121" s="102" t="s">
        <v>559</v>
      </c>
      <c r="CZ121" s="103">
        <v>1.0619934954796171</v>
      </c>
    </row>
    <row r="122" spans="16:106" ht="33.65" customHeight="1" x14ac:dyDescent="0.3">
      <c r="P122" s="9"/>
      <c r="Y122" s="5"/>
      <c r="Z122" s="5"/>
      <c r="AA122" s="5"/>
      <c r="AB122" s="5"/>
      <c r="AC122" s="5"/>
      <c r="AD122" s="5"/>
      <c r="AE122" s="5"/>
      <c r="AF122" s="5"/>
      <c r="AG122" s="9"/>
      <c r="AH122" s="9"/>
      <c r="AI122" s="9"/>
      <c r="AJ122" s="5"/>
      <c r="AK122" s="5"/>
      <c r="AL122" s="5"/>
      <c r="AM122" s="5"/>
      <c r="AN122" s="5"/>
      <c r="AO122" s="5"/>
      <c r="AP122" s="5"/>
      <c r="AQ122" s="5"/>
      <c r="AR122" s="9"/>
      <c r="AZ122" s="67"/>
      <c r="BC122" s="68">
        <f>SUM(BC120:BC121)</f>
        <v>11664501656.53019</v>
      </c>
      <c r="BY122" s="41"/>
      <c r="BZ122" s="42" t="s">
        <v>7</v>
      </c>
      <c r="CA122" s="43">
        <f>(BC118*13)+(BC118/3)</f>
        <v>11664501656.53019</v>
      </c>
      <c r="CI122" s="41"/>
      <c r="CJ122" s="42" t="s">
        <v>7</v>
      </c>
      <c r="CK122" s="43">
        <v>0</v>
      </c>
      <c r="CT122" s="104" t="s">
        <v>561</v>
      </c>
      <c r="CU122" s="44">
        <f>(BC118*CZ121*13)+(BC118*CZ121/3)</f>
        <v>12387624887.246279</v>
      </c>
      <c r="CV122" s="44">
        <f>(BO118*CZ122*13)</f>
        <v>7925809402.3640308</v>
      </c>
      <c r="CW122" s="44">
        <f>SUM(CU122:CV122)</f>
        <v>20313434289.61031</v>
      </c>
      <c r="CY122" s="102" t="s">
        <v>560</v>
      </c>
      <c r="CZ122" s="103">
        <v>1.1542395990926253</v>
      </c>
    </row>
    <row r="123" spans="16:106" ht="33.65" customHeight="1" x14ac:dyDescent="0.3">
      <c r="P123" s="9"/>
      <c r="Y123" s="5"/>
      <c r="Z123" s="5"/>
      <c r="AA123" s="5"/>
      <c r="AB123" s="5"/>
      <c r="AC123" s="5"/>
      <c r="AD123" s="5"/>
      <c r="AE123" s="5"/>
      <c r="AF123" s="5"/>
      <c r="AG123" s="9"/>
      <c r="AH123" s="9"/>
      <c r="AI123" s="9"/>
      <c r="AJ123" s="5"/>
      <c r="AK123" s="5"/>
      <c r="AL123" s="5"/>
      <c r="AM123" s="5"/>
      <c r="AN123" s="5"/>
      <c r="AO123" s="5"/>
      <c r="AP123" s="5"/>
      <c r="AQ123" s="5"/>
      <c r="AR123" s="9"/>
      <c r="BC123" s="66">
        <f>(BC118*13)+(BC118/3)</f>
        <v>11664501656.53019</v>
      </c>
      <c r="BY123" s="41"/>
      <c r="BZ123" s="42" t="s">
        <v>10</v>
      </c>
      <c r="CA123" s="45">
        <f>(CA118*13)+(CA118/3)</f>
        <v>12278798581.344725</v>
      </c>
      <c r="CI123" s="41"/>
      <c r="CJ123" s="42" t="s">
        <v>10</v>
      </c>
      <c r="CK123" s="45">
        <f>(CK118*13)+(CK118/3)</f>
        <v>0</v>
      </c>
      <c r="CT123" s="105" t="s">
        <v>563</v>
      </c>
      <c r="CU123" s="46">
        <f>(CA118*CZ121*13)+(CA118*CZ121/3)</f>
        <v>13040004225.692448</v>
      </c>
      <c r="CV123" s="46">
        <f>(CV118*CZ122*13)</f>
        <v>8407672940.5665379</v>
      </c>
      <c r="CW123" s="46">
        <f>SUM(CU123:CV123)</f>
        <v>21447677166.258987</v>
      </c>
      <c r="DB123" s="15"/>
    </row>
    <row r="124" spans="16:106" ht="33.65" customHeight="1" x14ac:dyDescent="0.3">
      <c r="P124" s="9"/>
      <c r="Y124" s="5"/>
      <c r="Z124" s="5"/>
      <c r="AA124" s="5"/>
      <c r="AB124" s="5"/>
      <c r="AC124" s="5"/>
      <c r="AD124" s="5"/>
      <c r="AE124" s="5"/>
      <c r="AF124" s="5"/>
      <c r="AG124" s="9"/>
      <c r="AH124" s="9"/>
      <c r="AI124" s="9"/>
      <c r="AJ124" s="5"/>
      <c r="AK124" s="5"/>
      <c r="AL124" s="5"/>
      <c r="AM124" s="5"/>
      <c r="AN124" s="5"/>
      <c r="AO124" s="5"/>
      <c r="AP124" s="5"/>
      <c r="AQ124" s="5"/>
      <c r="AR124" s="9"/>
      <c r="BC124" s="66"/>
      <c r="BY124" s="47"/>
      <c r="BZ124" s="48" t="s">
        <v>12</v>
      </c>
      <c r="CA124" s="49">
        <f>CA123-CA122</f>
        <v>614296924.81453514</v>
      </c>
      <c r="CI124" s="47"/>
      <c r="CJ124" s="48" t="s">
        <v>12</v>
      </c>
      <c r="CK124" s="49">
        <f>CK123-CK122</f>
        <v>0</v>
      </c>
      <c r="CT124" s="105" t="s">
        <v>578</v>
      </c>
      <c r="CU124" s="46">
        <f>(CK118*13)+(CK118/3)</f>
        <v>0</v>
      </c>
      <c r="CV124" s="46">
        <v>0</v>
      </c>
      <c r="CW124" s="46">
        <f>SUM(CU124:CV124)</f>
        <v>0</v>
      </c>
    </row>
    <row r="125" spans="16:106" ht="33.65" customHeight="1" x14ac:dyDescent="0.3">
      <c r="P125" s="9"/>
      <c r="Y125" s="5"/>
      <c r="Z125" s="5"/>
      <c r="AA125" s="5"/>
      <c r="AB125" s="5"/>
      <c r="AC125" s="5"/>
      <c r="AD125" s="5"/>
      <c r="AE125" s="5"/>
      <c r="AF125" s="5"/>
      <c r="AG125" s="9"/>
      <c r="AH125" s="9"/>
      <c r="AI125" s="9"/>
      <c r="AJ125" s="5"/>
      <c r="AK125" s="5"/>
      <c r="AL125" s="5"/>
      <c r="AM125" s="5"/>
      <c r="AN125" s="5"/>
      <c r="AO125" s="5"/>
      <c r="AP125" s="5"/>
      <c r="AQ125" s="5"/>
      <c r="AR125" s="9"/>
      <c r="CT125" s="50" t="s">
        <v>107</v>
      </c>
      <c r="CU125" s="51">
        <f>CU123-CU122</f>
        <v>652379338.4461689</v>
      </c>
      <c r="CV125" s="51">
        <f>CV123-CV122</f>
        <v>481863538.20250702</v>
      </c>
      <c r="CW125" s="51">
        <f>CW123-CW122</f>
        <v>1134242876.6486778</v>
      </c>
    </row>
    <row r="126" spans="16:106" ht="33.65" customHeight="1" x14ac:dyDescent="0.3">
      <c r="P126" s="9"/>
      <c r="Y126" s="5"/>
      <c r="Z126" s="5"/>
      <c r="AA126" s="5"/>
      <c r="AB126" s="5"/>
      <c r="AC126" s="5"/>
      <c r="AD126" s="5"/>
      <c r="AE126" s="5"/>
      <c r="AF126" s="5"/>
      <c r="AG126" s="9"/>
      <c r="AH126" s="9"/>
      <c r="AI126" s="9"/>
      <c r="AJ126" s="5"/>
      <c r="AK126" s="5"/>
      <c r="AL126" s="5"/>
      <c r="AM126" s="5"/>
      <c r="AN126" s="5"/>
      <c r="AO126" s="5"/>
      <c r="AP126" s="5"/>
      <c r="AQ126" s="5"/>
      <c r="AR126" s="9"/>
      <c r="CT126" s="52" t="s">
        <v>108</v>
      </c>
      <c r="CU126" s="53">
        <f>CU123-CU122+CU124</f>
        <v>652379338.4461689</v>
      </c>
      <c r="CV126" s="53">
        <f>CV123-CV122+CV124</f>
        <v>481863538.20250702</v>
      </c>
      <c r="CW126" s="53">
        <f>CW123-CW122+CW124</f>
        <v>1134242876.6486778</v>
      </c>
    </row>
    <row r="127" spans="16:106" ht="32.5" customHeight="1" x14ac:dyDescent="0.3">
      <c r="P127" s="9"/>
      <c r="Y127" s="5"/>
      <c r="Z127" s="5"/>
      <c r="AA127" s="5"/>
      <c r="AB127" s="5"/>
      <c r="AC127" s="5"/>
      <c r="AD127" s="5"/>
      <c r="AE127" s="5"/>
      <c r="AF127" s="5"/>
      <c r="AG127" s="9"/>
      <c r="AH127" s="9"/>
      <c r="AI127" s="9"/>
      <c r="AJ127" s="5"/>
      <c r="AK127" s="5"/>
      <c r="AL127" s="5"/>
      <c r="AM127" s="5"/>
      <c r="AN127" s="5"/>
      <c r="AO127" s="5"/>
      <c r="AP127" s="5"/>
      <c r="AQ127" s="5"/>
      <c r="AR127" s="9"/>
      <c r="CT127" s="91" t="s">
        <v>138</v>
      </c>
      <c r="CU127" s="92">
        <f>CU125/12</f>
        <v>54364944.870514072</v>
      </c>
      <c r="CV127" s="92">
        <f>CV125/12</f>
        <v>40155294.850208916</v>
      </c>
      <c r="CW127" s="92">
        <f>CW125/12</f>
        <v>94520239.720723152</v>
      </c>
    </row>
    <row r="128" spans="16:106" ht="32.5" customHeight="1" x14ac:dyDescent="0.3">
      <c r="P128" s="9"/>
      <c r="Y128" s="5"/>
      <c r="Z128" s="5"/>
      <c r="AA128" s="5"/>
      <c r="AB128" s="5"/>
      <c r="AC128" s="5"/>
      <c r="AD128" s="5"/>
      <c r="AE128" s="5"/>
      <c r="AF128" s="5"/>
      <c r="AG128" s="9"/>
      <c r="AH128" s="9"/>
      <c r="AI128" s="9"/>
      <c r="AJ128" s="5"/>
      <c r="AK128" s="5"/>
      <c r="AL128" s="5"/>
      <c r="AM128" s="5"/>
      <c r="AN128" s="5"/>
      <c r="AO128" s="5"/>
      <c r="AP128" s="5"/>
      <c r="AQ128" s="5"/>
      <c r="AR128" s="9"/>
      <c r="CT128" s="94" t="s">
        <v>150</v>
      </c>
      <c r="CU128" s="92">
        <f>CU124/12</f>
        <v>0</v>
      </c>
      <c r="CV128" s="92">
        <f>CV124/12</f>
        <v>0</v>
      </c>
      <c r="CW128" s="92">
        <f>CW124/12</f>
        <v>0</v>
      </c>
    </row>
    <row r="129" spans="16:101" ht="32.5" customHeight="1" x14ac:dyDescent="0.3">
      <c r="P129" s="9"/>
      <c r="Y129" s="5"/>
      <c r="Z129" s="5"/>
      <c r="AA129" s="5"/>
      <c r="AB129" s="5"/>
      <c r="AC129" s="5"/>
      <c r="AD129" s="5"/>
      <c r="AE129" s="5"/>
      <c r="AF129" s="5"/>
      <c r="AG129" s="9"/>
      <c r="AH129" s="9"/>
      <c r="AI129" s="9"/>
      <c r="AJ129" s="5"/>
      <c r="AK129" s="5"/>
      <c r="AL129" s="5"/>
      <c r="AM129" s="5"/>
      <c r="AN129" s="5"/>
      <c r="AO129" s="5"/>
      <c r="AP129" s="5"/>
      <c r="AQ129" s="5"/>
      <c r="AR129" s="9"/>
      <c r="CT129" s="91" t="s">
        <v>139</v>
      </c>
      <c r="CU129" s="92">
        <f>CU126/12</f>
        <v>54364944.870514072</v>
      </c>
      <c r="CV129" s="92">
        <f>CV126/12</f>
        <v>40155294.850208916</v>
      </c>
      <c r="CW129" s="92">
        <f>CW126/12</f>
        <v>94520239.720723152</v>
      </c>
    </row>
    <row r="130" spans="16:101" ht="15.75" customHeight="1" x14ac:dyDescent="0.3">
      <c r="P130" s="9"/>
      <c r="Y130" s="5"/>
      <c r="Z130" s="5"/>
      <c r="AA130" s="5"/>
      <c r="AB130" s="5"/>
      <c r="AC130" s="5"/>
      <c r="AD130" s="5"/>
      <c r="AE130" s="5"/>
      <c r="AF130" s="5"/>
      <c r="AG130" s="9"/>
      <c r="AH130" s="9"/>
      <c r="AI130" s="9"/>
      <c r="AJ130" s="5"/>
      <c r="AK130" s="5"/>
      <c r="AL130" s="5"/>
      <c r="AM130" s="5"/>
      <c r="AN130" s="5"/>
      <c r="AO130" s="5"/>
      <c r="AP130" s="5"/>
      <c r="AQ130" s="5"/>
      <c r="AR130" s="9"/>
    </row>
    <row r="131" spans="16:101" ht="15.75" customHeight="1" x14ac:dyDescent="0.3">
      <c r="P131" s="9"/>
      <c r="Y131" s="5"/>
      <c r="Z131" s="5"/>
      <c r="AA131" s="5"/>
      <c r="AB131" s="5"/>
      <c r="AC131" s="5"/>
      <c r="AD131" s="5"/>
      <c r="AE131" s="5"/>
      <c r="AF131" s="5"/>
      <c r="AG131" s="9"/>
      <c r="AH131" s="9"/>
      <c r="AI131" s="9"/>
      <c r="AJ131" s="5"/>
      <c r="AK131" s="5"/>
      <c r="AL131" s="5"/>
      <c r="AM131" s="5"/>
      <c r="AN131" s="5"/>
      <c r="AO131" s="5"/>
      <c r="AP131" s="5"/>
      <c r="AQ131" s="5"/>
      <c r="AR131" s="9"/>
    </row>
    <row r="132" spans="16:101" ht="15.75" customHeight="1" x14ac:dyDescent="0.3">
      <c r="P132" s="9"/>
      <c r="Y132" s="5"/>
      <c r="Z132" s="5"/>
      <c r="AA132" s="5"/>
      <c r="AB132" s="5"/>
      <c r="AC132" s="5"/>
      <c r="AD132" s="5"/>
      <c r="AE132" s="5"/>
      <c r="AF132" s="5"/>
      <c r="AG132" s="9"/>
      <c r="AH132" s="9"/>
      <c r="AI132" s="9"/>
      <c r="AJ132" s="5"/>
      <c r="AK132" s="5"/>
      <c r="AL132" s="5"/>
      <c r="AM132" s="5"/>
      <c r="AN132" s="5"/>
      <c r="AO132" s="5"/>
      <c r="AP132" s="5"/>
      <c r="AQ132" s="5"/>
      <c r="AR132" s="9"/>
    </row>
    <row r="133" spans="16:101" ht="15.75" customHeight="1" x14ac:dyDescent="0.3">
      <c r="P133" s="9"/>
      <c r="Y133" s="5"/>
      <c r="Z133" s="5"/>
      <c r="AA133" s="5"/>
      <c r="AB133" s="5"/>
      <c r="AC133" s="5"/>
      <c r="AD133" s="5"/>
      <c r="AE133" s="5"/>
      <c r="AF133" s="5"/>
      <c r="AG133" s="9"/>
      <c r="AH133" s="9"/>
      <c r="AI133" s="9"/>
      <c r="AJ133" s="5"/>
      <c r="AK133" s="5"/>
      <c r="AL133" s="5"/>
      <c r="AM133" s="5"/>
      <c r="AN133" s="5"/>
      <c r="AO133" s="5"/>
      <c r="AP133" s="5"/>
      <c r="AQ133" s="5"/>
      <c r="AR133" s="9"/>
    </row>
    <row r="134" spans="16:101" ht="15.75" customHeight="1" x14ac:dyDescent="0.3">
      <c r="P134" s="9"/>
      <c r="Y134" s="5"/>
      <c r="Z134" s="5"/>
      <c r="AA134" s="5"/>
      <c r="AB134" s="5"/>
      <c r="AC134" s="5"/>
      <c r="AD134" s="5"/>
      <c r="AE134" s="5"/>
      <c r="AF134" s="5"/>
      <c r="AG134" s="9"/>
      <c r="AH134" s="9"/>
      <c r="AI134" s="9"/>
      <c r="AJ134" s="5"/>
      <c r="AK134" s="5"/>
      <c r="AL134" s="5"/>
      <c r="AM134" s="5"/>
      <c r="AN134" s="5"/>
      <c r="AO134" s="5"/>
      <c r="AP134" s="5"/>
      <c r="AQ134" s="5"/>
      <c r="AR134" s="9"/>
    </row>
    <row r="135" spans="16:101" ht="15.75" customHeight="1" x14ac:dyDescent="0.3">
      <c r="P135" s="9"/>
      <c r="Y135" s="5"/>
      <c r="Z135" s="5"/>
      <c r="AA135" s="5"/>
      <c r="AB135" s="5"/>
      <c r="AC135" s="5"/>
      <c r="AD135" s="5"/>
      <c r="AE135" s="5"/>
      <c r="AF135" s="5"/>
      <c r="AG135" s="9"/>
      <c r="AH135" s="9"/>
      <c r="AI135" s="9"/>
      <c r="AJ135" s="5"/>
      <c r="AK135" s="5"/>
      <c r="AL135" s="5"/>
      <c r="AM135" s="5"/>
      <c r="AN135" s="5"/>
      <c r="AO135" s="5"/>
      <c r="AP135" s="5"/>
      <c r="AQ135" s="5"/>
      <c r="AR135" s="9"/>
    </row>
    <row r="136" spans="16:101" ht="15.75" customHeight="1" x14ac:dyDescent="0.3">
      <c r="P136" s="9"/>
      <c r="Y136" s="5"/>
      <c r="Z136" s="5"/>
      <c r="AA136" s="5"/>
      <c r="AB136" s="5"/>
      <c r="AC136" s="5"/>
      <c r="AD136" s="5"/>
      <c r="AE136" s="5"/>
      <c r="AF136" s="5"/>
      <c r="AG136" s="9"/>
      <c r="AH136" s="9"/>
      <c r="AI136" s="9"/>
      <c r="AJ136" s="5"/>
      <c r="AK136" s="5"/>
      <c r="AL136" s="5"/>
      <c r="AM136" s="5"/>
      <c r="AN136" s="5"/>
      <c r="AO136" s="5"/>
      <c r="AP136" s="5"/>
      <c r="AQ136" s="5"/>
      <c r="AR136" s="9"/>
    </row>
    <row r="137" spans="16:101" ht="15.75" customHeight="1" x14ac:dyDescent="0.3">
      <c r="P137" s="9"/>
      <c r="Y137" s="5"/>
      <c r="Z137" s="5"/>
      <c r="AA137" s="5"/>
      <c r="AB137" s="5"/>
      <c r="AC137" s="5"/>
      <c r="AD137" s="5"/>
      <c r="AE137" s="5"/>
      <c r="AF137" s="5"/>
      <c r="AG137" s="9"/>
      <c r="AH137" s="9"/>
      <c r="AI137" s="9"/>
      <c r="AJ137" s="5"/>
      <c r="AK137" s="5"/>
      <c r="AL137" s="5"/>
      <c r="AM137" s="5"/>
      <c r="AN137" s="5"/>
      <c r="AO137" s="5"/>
      <c r="AP137" s="5"/>
      <c r="AQ137" s="5"/>
      <c r="AR137" s="9"/>
    </row>
    <row r="138" spans="16:101" ht="15.75" customHeight="1" x14ac:dyDescent="0.3">
      <c r="P138" s="9"/>
      <c r="Y138" s="5"/>
      <c r="Z138" s="5"/>
      <c r="AA138" s="5"/>
      <c r="AB138" s="5"/>
      <c r="AC138" s="5"/>
      <c r="AD138" s="5"/>
      <c r="AE138" s="5"/>
      <c r="AF138" s="5"/>
      <c r="AG138" s="9"/>
      <c r="AH138" s="9"/>
      <c r="AI138" s="9"/>
      <c r="AJ138" s="5"/>
      <c r="AK138" s="5"/>
      <c r="AL138" s="5"/>
      <c r="AM138" s="5"/>
      <c r="AN138" s="5"/>
      <c r="AO138" s="5"/>
      <c r="AP138" s="5"/>
      <c r="AQ138" s="5"/>
      <c r="AR138" s="9"/>
    </row>
    <row r="139" spans="16:101" ht="15.75" customHeight="1" x14ac:dyDescent="0.3">
      <c r="P139" s="9"/>
      <c r="Y139" s="5"/>
      <c r="Z139" s="5"/>
      <c r="AA139" s="5"/>
      <c r="AB139" s="5"/>
      <c r="AC139" s="5"/>
      <c r="AD139" s="5"/>
      <c r="AE139" s="5"/>
      <c r="AF139" s="5"/>
      <c r="AG139" s="9"/>
      <c r="AH139" s="9"/>
      <c r="AI139" s="9"/>
      <c r="AJ139" s="5"/>
      <c r="AK139" s="5"/>
      <c r="AL139" s="5"/>
      <c r="AM139" s="5"/>
      <c r="AN139" s="5"/>
      <c r="AO139" s="5"/>
      <c r="AP139" s="5"/>
      <c r="AQ139" s="5"/>
      <c r="AR139" s="9"/>
    </row>
    <row r="140" spans="16:101" ht="15.75" customHeight="1" x14ac:dyDescent="0.3">
      <c r="P140" s="9"/>
      <c r="Y140" s="5"/>
      <c r="Z140" s="5"/>
      <c r="AA140" s="5"/>
      <c r="AB140" s="5"/>
      <c r="AC140" s="5"/>
      <c r="AD140" s="5"/>
      <c r="AE140" s="5"/>
      <c r="AF140" s="5"/>
      <c r="AG140" s="9"/>
      <c r="AH140" s="9"/>
      <c r="AI140" s="9"/>
      <c r="AJ140" s="5"/>
      <c r="AK140" s="5"/>
      <c r="AL140" s="5"/>
      <c r="AM140" s="5"/>
      <c r="AN140" s="5"/>
      <c r="AO140" s="5"/>
      <c r="AP140" s="5"/>
      <c r="AQ140" s="5"/>
      <c r="AR140" s="9"/>
    </row>
    <row r="141" spans="16:101" ht="15.75" customHeight="1" x14ac:dyDescent="0.3">
      <c r="P141" s="9"/>
      <c r="Y141" s="5"/>
      <c r="Z141" s="5"/>
      <c r="AA141" s="5"/>
      <c r="AB141" s="5"/>
      <c r="AC141" s="5"/>
      <c r="AD141" s="5"/>
      <c r="AE141" s="5"/>
      <c r="AF141" s="5"/>
      <c r="AG141" s="9"/>
      <c r="AH141" s="9"/>
      <c r="AI141" s="9"/>
      <c r="AJ141" s="5"/>
      <c r="AK141" s="5"/>
      <c r="AL141" s="5"/>
      <c r="AM141" s="5"/>
      <c r="AN141" s="5"/>
      <c r="AO141" s="5"/>
      <c r="AP141" s="5"/>
      <c r="AQ141" s="5"/>
      <c r="AR141" s="9"/>
    </row>
    <row r="142" spans="16:101" ht="15.75" customHeight="1" x14ac:dyDescent="0.3">
      <c r="P142" s="9"/>
      <c r="Y142" s="5"/>
      <c r="Z142" s="5"/>
      <c r="AA142" s="5"/>
      <c r="AB142" s="5"/>
      <c r="AC142" s="5"/>
      <c r="AD142" s="5"/>
      <c r="AE142" s="5"/>
      <c r="AF142" s="5"/>
      <c r="AG142" s="9"/>
      <c r="AH142" s="9"/>
      <c r="AI142" s="9"/>
      <c r="AJ142" s="5"/>
      <c r="AK142" s="5"/>
      <c r="AL142" s="5"/>
      <c r="AM142" s="5"/>
      <c r="AN142" s="5"/>
      <c r="AO142" s="5"/>
      <c r="AP142" s="5"/>
      <c r="AQ142" s="5"/>
      <c r="AR142" s="9"/>
    </row>
    <row r="143" spans="16:101" ht="15.75" customHeight="1" x14ac:dyDescent="0.3">
      <c r="P143" s="9"/>
      <c r="Y143" s="5"/>
      <c r="Z143" s="5"/>
      <c r="AA143" s="5"/>
      <c r="AB143" s="5"/>
      <c r="AC143" s="5"/>
      <c r="AD143" s="5"/>
      <c r="AE143" s="5"/>
      <c r="AF143" s="5"/>
      <c r="AG143" s="9"/>
      <c r="AH143" s="9"/>
      <c r="AI143" s="9"/>
      <c r="AJ143" s="5"/>
      <c r="AK143" s="5"/>
      <c r="AL143" s="5"/>
      <c r="AM143" s="5"/>
      <c r="AN143" s="5"/>
      <c r="AO143" s="5"/>
      <c r="AP143" s="5"/>
      <c r="AQ143" s="5"/>
      <c r="AR143" s="9"/>
    </row>
    <row r="144" spans="16:101" ht="15.75" customHeight="1" x14ac:dyDescent="0.3">
      <c r="P144" s="9"/>
      <c r="Y144" s="5"/>
      <c r="Z144" s="5"/>
      <c r="AA144" s="5"/>
      <c r="AB144" s="5"/>
      <c r="AC144" s="5"/>
      <c r="AD144" s="5"/>
      <c r="AE144" s="5"/>
      <c r="AF144" s="5"/>
      <c r="AG144" s="9"/>
      <c r="AH144" s="9"/>
      <c r="AI144" s="9"/>
      <c r="AJ144" s="5"/>
      <c r="AK144" s="5"/>
      <c r="AL144" s="5"/>
      <c r="AM144" s="5"/>
      <c r="AN144" s="5"/>
      <c r="AO144" s="5"/>
      <c r="AP144" s="5"/>
      <c r="AQ144" s="5"/>
      <c r="AR144" s="9"/>
    </row>
    <row r="145" spans="16:44" ht="15.75" customHeight="1" x14ac:dyDescent="0.3">
      <c r="P145" s="9"/>
      <c r="Y145" s="5"/>
      <c r="Z145" s="5"/>
      <c r="AA145" s="5"/>
      <c r="AB145" s="5"/>
      <c r="AC145" s="5"/>
      <c r="AD145" s="5"/>
      <c r="AE145" s="5"/>
      <c r="AF145" s="5"/>
      <c r="AG145" s="9"/>
      <c r="AH145" s="9"/>
      <c r="AI145" s="9"/>
      <c r="AJ145" s="5"/>
      <c r="AK145" s="5"/>
      <c r="AL145" s="5"/>
      <c r="AM145" s="5"/>
      <c r="AN145" s="5"/>
      <c r="AO145" s="5"/>
      <c r="AP145" s="5"/>
      <c r="AQ145" s="5"/>
      <c r="AR145" s="9"/>
    </row>
    <row r="146" spans="16:44" ht="15.75" customHeight="1" x14ac:dyDescent="0.3">
      <c r="P146" s="9"/>
      <c r="Y146" s="5"/>
      <c r="Z146" s="5"/>
      <c r="AA146" s="5"/>
      <c r="AB146" s="5"/>
      <c r="AC146" s="5"/>
      <c r="AD146" s="5"/>
      <c r="AE146" s="5"/>
      <c r="AF146" s="5"/>
      <c r="AG146" s="9"/>
      <c r="AH146" s="9"/>
      <c r="AI146" s="9"/>
      <c r="AJ146" s="5"/>
      <c r="AK146" s="5"/>
      <c r="AL146" s="5"/>
      <c r="AM146" s="5"/>
      <c r="AN146" s="5"/>
      <c r="AO146" s="5"/>
      <c r="AP146" s="5"/>
      <c r="AQ146" s="5"/>
      <c r="AR146" s="9"/>
    </row>
    <row r="147" spans="16:44" ht="15.75" customHeight="1" x14ac:dyDescent="0.3">
      <c r="P147" s="9"/>
      <c r="Y147" s="5"/>
      <c r="Z147" s="5"/>
      <c r="AA147" s="5"/>
      <c r="AB147" s="5"/>
      <c r="AC147" s="5"/>
      <c r="AD147" s="5"/>
      <c r="AE147" s="5"/>
      <c r="AF147" s="5"/>
      <c r="AG147" s="9"/>
      <c r="AH147" s="9"/>
      <c r="AI147" s="9"/>
      <c r="AJ147" s="5"/>
      <c r="AK147" s="5"/>
      <c r="AL147" s="5"/>
      <c r="AM147" s="5"/>
      <c r="AN147" s="5"/>
      <c r="AO147" s="5"/>
      <c r="AP147" s="5"/>
      <c r="AQ147" s="5"/>
      <c r="AR147" s="9"/>
    </row>
    <row r="148" spans="16:44" ht="15.75" customHeight="1" x14ac:dyDescent="0.3">
      <c r="P148" s="9"/>
      <c r="Y148" s="5"/>
      <c r="Z148" s="5"/>
      <c r="AA148" s="5"/>
      <c r="AB148" s="5"/>
      <c r="AC148" s="5"/>
      <c r="AD148" s="5"/>
      <c r="AE148" s="5"/>
      <c r="AF148" s="5"/>
      <c r="AG148" s="9"/>
      <c r="AH148" s="9"/>
      <c r="AI148" s="9"/>
      <c r="AJ148" s="5"/>
      <c r="AK148" s="5"/>
      <c r="AL148" s="5"/>
      <c r="AM148" s="5"/>
      <c r="AN148" s="5"/>
      <c r="AO148" s="5"/>
      <c r="AP148" s="5"/>
      <c r="AQ148" s="5"/>
      <c r="AR148" s="9"/>
    </row>
    <row r="149" spans="16:44" ht="15.75" customHeight="1" x14ac:dyDescent="0.3">
      <c r="P149" s="9"/>
      <c r="Y149" s="5"/>
      <c r="Z149" s="5"/>
      <c r="AA149" s="5"/>
      <c r="AB149" s="5"/>
      <c r="AC149" s="5"/>
      <c r="AD149" s="5"/>
      <c r="AE149" s="5"/>
      <c r="AF149" s="5"/>
      <c r="AG149" s="9"/>
      <c r="AH149" s="9"/>
      <c r="AI149" s="9"/>
      <c r="AJ149" s="5"/>
      <c r="AK149" s="5"/>
      <c r="AL149" s="5"/>
      <c r="AM149" s="5"/>
      <c r="AN149" s="5"/>
      <c r="AO149" s="5"/>
      <c r="AP149" s="5"/>
      <c r="AQ149" s="5"/>
      <c r="AR149" s="9"/>
    </row>
    <row r="150" spans="16:44" ht="15.75" customHeight="1" x14ac:dyDescent="0.3">
      <c r="P150" s="9"/>
      <c r="Y150" s="5"/>
      <c r="Z150" s="5"/>
      <c r="AA150" s="5"/>
      <c r="AB150" s="5"/>
      <c r="AC150" s="5"/>
      <c r="AD150" s="5"/>
      <c r="AE150" s="5"/>
      <c r="AF150" s="5"/>
      <c r="AG150" s="9"/>
      <c r="AH150" s="9"/>
      <c r="AI150" s="9"/>
      <c r="AJ150" s="5"/>
      <c r="AK150" s="5"/>
      <c r="AL150" s="5"/>
      <c r="AM150" s="5"/>
      <c r="AN150" s="5"/>
      <c r="AO150" s="5"/>
      <c r="AP150" s="5"/>
      <c r="AQ150" s="5"/>
      <c r="AR150" s="9"/>
    </row>
    <row r="151" spans="16:44" ht="15.75" customHeight="1" x14ac:dyDescent="0.3">
      <c r="P151" s="9"/>
      <c r="Y151" s="5"/>
      <c r="Z151" s="5"/>
      <c r="AA151" s="5"/>
      <c r="AB151" s="5"/>
      <c r="AC151" s="5"/>
      <c r="AD151" s="5"/>
      <c r="AE151" s="5"/>
      <c r="AF151" s="5"/>
      <c r="AG151" s="9"/>
      <c r="AH151" s="9"/>
      <c r="AI151" s="9"/>
      <c r="AJ151" s="5"/>
      <c r="AK151" s="5"/>
      <c r="AL151" s="5"/>
      <c r="AM151" s="5"/>
      <c r="AN151" s="5"/>
      <c r="AO151" s="5"/>
      <c r="AP151" s="5"/>
      <c r="AQ151" s="5"/>
      <c r="AR151" s="9"/>
    </row>
    <row r="152" spans="16:44" ht="15.75" customHeight="1" x14ac:dyDescent="0.3">
      <c r="P152" s="9"/>
      <c r="Y152" s="5"/>
      <c r="Z152" s="5"/>
      <c r="AA152" s="5"/>
      <c r="AB152" s="5"/>
      <c r="AC152" s="5"/>
      <c r="AD152" s="5"/>
      <c r="AE152" s="5"/>
      <c r="AF152" s="5"/>
      <c r="AG152" s="9"/>
      <c r="AH152" s="9"/>
      <c r="AI152" s="9"/>
      <c r="AJ152" s="5"/>
      <c r="AK152" s="5"/>
      <c r="AL152" s="5"/>
      <c r="AM152" s="5"/>
      <c r="AN152" s="5"/>
      <c r="AO152" s="5"/>
      <c r="AP152" s="5"/>
      <c r="AQ152" s="5"/>
      <c r="AR152" s="9"/>
    </row>
    <row r="153" spans="16:44" ht="15.75" customHeight="1" x14ac:dyDescent="0.3">
      <c r="P153" s="9"/>
      <c r="Y153" s="5"/>
      <c r="Z153" s="5"/>
      <c r="AA153" s="5"/>
      <c r="AB153" s="5"/>
      <c r="AC153" s="5"/>
      <c r="AD153" s="5"/>
      <c r="AE153" s="5"/>
      <c r="AF153" s="5"/>
      <c r="AG153" s="9"/>
      <c r="AH153" s="9"/>
      <c r="AI153" s="9"/>
      <c r="AJ153" s="5"/>
      <c r="AK153" s="5"/>
      <c r="AL153" s="5"/>
      <c r="AM153" s="5"/>
      <c r="AN153" s="5"/>
      <c r="AO153" s="5"/>
      <c r="AP153" s="5"/>
      <c r="AQ153" s="5"/>
      <c r="AR153" s="9"/>
    </row>
    <row r="154" spans="16:44" ht="15.75" customHeight="1" x14ac:dyDescent="0.3">
      <c r="P154" s="9"/>
      <c r="Y154" s="5"/>
      <c r="Z154" s="5"/>
      <c r="AA154" s="5"/>
      <c r="AB154" s="5"/>
      <c r="AC154" s="5"/>
      <c r="AD154" s="5"/>
      <c r="AE154" s="5"/>
      <c r="AF154" s="5"/>
      <c r="AG154" s="9"/>
      <c r="AH154" s="9"/>
      <c r="AI154" s="9"/>
      <c r="AJ154" s="5"/>
      <c r="AK154" s="5"/>
      <c r="AL154" s="5"/>
      <c r="AM154" s="5"/>
      <c r="AN154" s="5"/>
      <c r="AO154" s="5"/>
      <c r="AP154" s="5"/>
      <c r="AQ154" s="5"/>
      <c r="AR154" s="9"/>
    </row>
    <row r="155" spans="16:44" ht="15.75" customHeight="1" x14ac:dyDescent="0.3">
      <c r="P155" s="9"/>
      <c r="Y155" s="5"/>
      <c r="Z155" s="5"/>
      <c r="AA155" s="5"/>
      <c r="AB155" s="5"/>
      <c r="AC155" s="5"/>
      <c r="AD155" s="5"/>
      <c r="AE155" s="5"/>
      <c r="AF155" s="5"/>
      <c r="AG155" s="9"/>
      <c r="AH155" s="9"/>
      <c r="AI155" s="9"/>
      <c r="AJ155" s="5"/>
      <c r="AK155" s="5"/>
      <c r="AL155" s="5"/>
      <c r="AM155" s="5"/>
      <c r="AN155" s="5"/>
      <c r="AO155" s="5"/>
      <c r="AP155" s="5"/>
      <c r="AQ155" s="5"/>
      <c r="AR155" s="9"/>
    </row>
    <row r="156" spans="16:44" ht="15.75" customHeight="1" x14ac:dyDescent="0.3">
      <c r="P156" s="9"/>
      <c r="Y156" s="5"/>
      <c r="Z156" s="5"/>
      <c r="AA156" s="5"/>
      <c r="AB156" s="5"/>
      <c r="AC156" s="5"/>
      <c r="AD156" s="5"/>
      <c r="AE156" s="5"/>
      <c r="AF156" s="5"/>
      <c r="AG156" s="9"/>
      <c r="AH156" s="9"/>
      <c r="AI156" s="9"/>
      <c r="AJ156" s="5"/>
      <c r="AK156" s="5"/>
      <c r="AL156" s="5"/>
      <c r="AM156" s="5"/>
      <c r="AN156" s="5"/>
      <c r="AO156" s="5"/>
      <c r="AP156" s="5"/>
      <c r="AQ156" s="5"/>
      <c r="AR156" s="9"/>
    </row>
    <row r="157" spans="16:44" ht="15.75" customHeight="1" x14ac:dyDescent="0.3">
      <c r="P157" s="9"/>
      <c r="Y157" s="5"/>
      <c r="Z157" s="5"/>
      <c r="AA157" s="5"/>
      <c r="AB157" s="5"/>
      <c r="AC157" s="5"/>
      <c r="AD157" s="5"/>
      <c r="AE157" s="5"/>
      <c r="AF157" s="5"/>
      <c r="AG157" s="9"/>
      <c r="AH157" s="9"/>
      <c r="AI157" s="9"/>
      <c r="AJ157" s="5"/>
      <c r="AK157" s="5"/>
      <c r="AL157" s="5"/>
      <c r="AM157" s="5"/>
      <c r="AN157" s="5"/>
      <c r="AO157" s="5"/>
      <c r="AP157" s="5"/>
      <c r="AQ157" s="5"/>
      <c r="AR157" s="9"/>
    </row>
    <row r="158" spans="16:44" ht="15.75" customHeight="1" x14ac:dyDescent="0.3">
      <c r="P158" s="9"/>
      <c r="Y158" s="5"/>
      <c r="Z158" s="5"/>
      <c r="AA158" s="5"/>
      <c r="AB158" s="5"/>
      <c r="AC158" s="5"/>
      <c r="AD158" s="5"/>
      <c r="AE158" s="5"/>
      <c r="AF158" s="5"/>
      <c r="AG158" s="9"/>
      <c r="AH158" s="9"/>
      <c r="AI158" s="9"/>
      <c r="AJ158" s="5"/>
      <c r="AK158" s="5"/>
      <c r="AL158" s="5"/>
      <c r="AM158" s="5"/>
      <c r="AN158" s="5"/>
      <c r="AO158" s="5"/>
      <c r="AP158" s="5"/>
      <c r="AQ158" s="5"/>
      <c r="AR158" s="9"/>
    </row>
    <row r="159" spans="16:44" ht="15.75" customHeight="1" x14ac:dyDescent="0.3">
      <c r="P159" s="9"/>
      <c r="Y159" s="5"/>
      <c r="Z159" s="5"/>
      <c r="AA159" s="5"/>
      <c r="AB159" s="5"/>
      <c r="AC159" s="5"/>
      <c r="AD159" s="5"/>
      <c r="AE159" s="5"/>
      <c r="AF159" s="5"/>
      <c r="AG159" s="9"/>
      <c r="AH159" s="9"/>
      <c r="AI159" s="9"/>
      <c r="AJ159" s="5"/>
      <c r="AK159" s="5"/>
      <c r="AL159" s="5"/>
      <c r="AM159" s="5"/>
      <c r="AN159" s="5"/>
      <c r="AO159" s="5"/>
      <c r="AP159" s="5"/>
      <c r="AQ159" s="5"/>
      <c r="AR159" s="9"/>
    </row>
    <row r="160" spans="16:44" ht="15.75" customHeight="1" x14ac:dyDescent="0.3">
      <c r="P160" s="9"/>
      <c r="Y160" s="5"/>
      <c r="Z160" s="5"/>
      <c r="AA160" s="5"/>
      <c r="AB160" s="5"/>
      <c r="AC160" s="5"/>
      <c r="AD160" s="5"/>
      <c r="AE160" s="5"/>
      <c r="AF160" s="5"/>
      <c r="AG160" s="9"/>
      <c r="AH160" s="9"/>
      <c r="AI160" s="9"/>
      <c r="AJ160" s="5"/>
      <c r="AK160" s="5"/>
      <c r="AL160" s="5"/>
      <c r="AM160" s="5"/>
      <c r="AN160" s="5"/>
      <c r="AO160" s="5"/>
      <c r="AP160" s="5"/>
      <c r="AQ160" s="5"/>
      <c r="AR160" s="9"/>
    </row>
    <row r="161" spans="16:44" ht="15.75" customHeight="1" x14ac:dyDescent="0.3">
      <c r="P161" s="9"/>
      <c r="Y161" s="5"/>
      <c r="Z161" s="5"/>
      <c r="AA161" s="5"/>
      <c r="AB161" s="5"/>
      <c r="AC161" s="5"/>
      <c r="AD161" s="5"/>
      <c r="AE161" s="5"/>
      <c r="AF161" s="5"/>
      <c r="AG161" s="9"/>
      <c r="AH161" s="9"/>
      <c r="AI161" s="9"/>
      <c r="AJ161" s="5"/>
      <c r="AK161" s="5"/>
      <c r="AL161" s="5"/>
      <c r="AM161" s="5"/>
      <c r="AN161" s="5"/>
      <c r="AO161" s="5"/>
      <c r="AP161" s="5"/>
      <c r="AQ161" s="5"/>
      <c r="AR161" s="9"/>
    </row>
    <row r="162" spans="16:44" ht="15.75" customHeight="1" x14ac:dyDescent="0.3">
      <c r="P162" s="9"/>
      <c r="Y162" s="5"/>
      <c r="Z162" s="5"/>
      <c r="AA162" s="5"/>
      <c r="AB162" s="5"/>
      <c r="AC162" s="5"/>
      <c r="AD162" s="5"/>
      <c r="AE162" s="5"/>
      <c r="AF162" s="5"/>
      <c r="AG162" s="9"/>
      <c r="AH162" s="9"/>
      <c r="AI162" s="9"/>
      <c r="AJ162" s="5"/>
      <c r="AK162" s="5"/>
      <c r="AL162" s="5"/>
      <c r="AM162" s="5"/>
      <c r="AN162" s="5"/>
      <c r="AO162" s="5"/>
      <c r="AP162" s="5"/>
      <c r="AQ162" s="5"/>
      <c r="AR162" s="9"/>
    </row>
    <row r="163" spans="16:44" ht="15.75" customHeight="1" x14ac:dyDescent="0.3">
      <c r="P163" s="9"/>
      <c r="Y163" s="5"/>
      <c r="Z163" s="5"/>
      <c r="AA163" s="5"/>
      <c r="AB163" s="5"/>
      <c r="AC163" s="5"/>
      <c r="AD163" s="5"/>
      <c r="AE163" s="5"/>
      <c r="AF163" s="5"/>
      <c r="AG163" s="9"/>
      <c r="AH163" s="9"/>
      <c r="AI163" s="9"/>
      <c r="AJ163" s="5"/>
      <c r="AK163" s="5"/>
      <c r="AL163" s="5"/>
      <c r="AM163" s="5"/>
      <c r="AN163" s="5"/>
      <c r="AO163" s="5"/>
      <c r="AP163" s="5"/>
      <c r="AQ163" s="5"/>
      <c r="AR163" s="9"/>
    </row>
    <row r="164" spans="16:44" ht="15.75" customHeight="1" x14ac:dyDescent="0.3">
      <c r="P164" s="9"/>
      <c r="Y164" s="5"/>
      <c r="Z164" s="5"/>
      <c r="AA164" s="5"/>
      <c r="AB164" s="5"/>
      <c r="AC164" s="5"/>
      <c r="AD164" s="5"/>
      <c r="AE164" s="5"/>
      <c r="AF164" s="5"/>
      <c r="AG164" s="9"/>
      <c r="AH164" s="9"/>
      <c r="AI164" s="9"/>
      <c r="AJ164" s="5"/>
      <c r="AK164" s="5"/>
      <c r="AL164" s="5"/>
      <c r="AM164" s="5"/>
      <c r="AN164" s="5"/>
      <c r="AO164" s="5"/>
      <c r="AP164" s="5"/>
      <c r="AQ164" s="5"/>
      <c r="AR164" s="9"/>
    </row>
    <row r="165" spans="16:44" ht="15.75" customHeight="1" x14ac:dyDescent="0.3">
      <c r="P165" s="9"/>
      <c r="Y165" s="5"/>
      <c r="Z165" s="5"/>
      <c r="AA165" s="5"/>
      <c r="AB165" s="5"/>
      <c r="AC165" s="5"/>
      <c r="AD165" s="5"/>
      <c r="AE165" s="5"/>
      <c r="AF165" s="5"/>
      <c r="AG165" s="9"/>
      <c r="AH165" s="9"/>
      <c r="AI165" s="9"/>
      <c r="AJ165" s="5"/>
      <c r="AK165" s="5"/>
      <c r="AL165" s="5"/>
      <c r="AM165" s="5"/>
      <c r="AN165" s="5"/>
      <c r="AO165" s="5"/>
      <c r="AP165" s="5"/>
      <c r="AQ165" s="5"/>
      <c r="AR165" s="9"/>
    </row>
    <row r="166" spans="16:44" ht="15.75" customHeight="1" x14ac:dyDescent="0.3">
      <c r="P166" s="9"/>
      <c r="Y166" s="5"/>
      <c r="Z166" s="5"/>
      <c r="AA166" s="5"/>
      <c r="AB166" s="5"/>
      <c r="AC166" s="5"/>
      <c r="AD166" s="5"/>
      <c r="AE166" s="5"/>
      <c r="AF166" s="5"/>
      <c r="AG166" s="9"/>
      <c r="AH166" s="9"/>
      <c r="AI166" s="9"/>
      <c r="AJ166" s="5"/>
      <c r="AK166" s="5"/>
      <c r="AL166" s="5"/>
      <c r="AM166" s="5"/>
      <c r="AN166" s="5"/>
      <c r="AO166" s="5"/>
      <c r="AP166" s="5"/>
      <c r="AQ166" s="5"/>
      <c r="AR166" s="9"/>
    </row>
    <row r="167" spans="16:44" ht="15.75" customHeight="1" x14ac:dyDescent="0.3">
      <c r="P167" s="9"/>
      <c r="Y167" s="5"/>
      <c r="Z167" s="5"/>
      <c r="AA167" s="5"/>
      <c r="AB167" s="5"/>
      <c r="AC167" s="5"/>
      <c r="AD167" s="5"/>
      <c r="AE167" s="5"/>
      <c r="AF167" s="5"/>
      <c r="AG167" s="9"/>
      <c r="AH167" s="9"/>
      <c r="AI167" s="9"/>
      <c r="AJ167" s="5"/>
      <c r="AK167" s="5"/>
      <c r="AL167" s="5"/>
      <c r="AM167" s="5"/>
      <c r="AN167" s="5"/>
      <c r="AO167" s="5"/>
      <c r="AP167" s="5"/>
      <c r="AQ167" s="5"/>
      <c r="AR167" s="9"/>
    </row>
    <row r="168" spans="16:44" ht="15.75" customHeight="1" x14ac:dyDescent="0.3">
      <c r="P168" s="9"/>
      <c r="Y168" s="5"/>
      <c r="Z168" s="5"/>
      <c r="AA168" s="5"/>
      <c r="AB168" s="5"/>
      <c r="AC168" s="5"/>
      <c r="AD168" s="5"/>
      <c r="AE168" s="5"/>
      <c r="AF168" s="5"/>
      <c r="AG168" s="9"/>
      <c r="AH168" s="9"/>
      <c r="AI168" s="9"/>
      <c r="AJ168" s="5"/>
      <c r="AK168" s="5"/>
      <c r="AL168" s="5"/>
      <c r="AM168" s="5"/>
      <c r="AN168" s="5"/>
      <c r="AO168" s="5"/>
      <c r="AP168" s="5"/>
      <c r="AQ168" s="5"/>
      <c r="AR168" s="9"/>
    </row>
    <row r="169" spans="16:44" ht="15.75" customHeight="1" x14ac:dyDescent="0.3">
      <c r="P169" s="9"/>
      <c r="Y169" s="5"/>
      <c r="Z169" s="5"/>
      <c r="AA169" s="5"/>
      <c r="AB169" s="5"/>
      <c r="AC169" s="5"/>
      <c r="AD169" s="5"/>
      <c r="AE169" s="5"/>
      <c r="AF169" s="5"/>
      <c r="AG169" s="9"/>
      <c r="AH169" s="9"/>
      <c r="AI169" s="9"/>
      <c r="AJ169" s="5"/>
      <c r="AK169" s="5"/>
      <c r="AL169" s="5"/>
      <c r="AM169" s="5"/>
      <c r="AN169" s="5"/>
      <c r="AO169" s="5"/>
      <c r="AP169" s="5"/>
      <c r="AQ169" s="5"/>
      <c r="AR169" s="9"/>
    </row>
    <row r="170" spans="16:44" ht="15.75" customHeight="1" x14ac:dyDescent="0.3">
      <c r="P170" s="9"/>
      <c r="Y170" s="5"/>
      <c r="Z170" s="5"/>
      <c r="AA170" s="5"/>
      <c r="AB170" s="5"/>
      <c r="AC170" s="5"/>
      <c r="AD170" s="5"/>
      <c r="AE170" s="5"/>
      <c r="AF170" s="5"/>
      <c r="AG170" s="9"/>
      <c r="AH170" s="9"/>
      <c r="AI170" s="9"/>
      <c r="AJ170" s="5"/>
      <c r="AK170" s="5"/>
      <c r="AL170" s="5"/>
      <c r="AM170" s="5"/>
      <c r="AN170" s="5"/>
      <c r="AO170" s="5"/>
      <c r="AP170" s="5"/>
      <c r="AQ170" s="5"/>
      <c r="AR170" s="9"/>
    </row>
    <row r="171" spans="16:44" ht="15.75" customHeight="1" x14ac:dyDescent="0.3">
      <c r="P171" s="9"/>
      <c r="Y171" s="5"/>
      <c r="Z171" s="5"/>
      <c r="AA171" s="5"/>
      <c r="AB171" s="5"/>
      <c r="AC171" s="5"/>
      <c r="AD171" s="5"/>
      <c r="AE171" s="5"/>
      <c r="AF171" s="5"/>
      <c r="AG171" s="9"/>
      <c r="AH171" s="9"/>
      <c r="AI171" s="9"/>
      <c r="AJ171" s="5"/>
      <c r="AK171" s="5"/>
      <c r="AL171" s="5"/>
      <c r="AM171" s="5"/>
      <c r="AN171" s="5"/>
      <c r="AO171" s="5"/>
      <c r="AP171" s="5"/>
      <c r="AQ171" s="5"/>
      <c r="AR171" s="9"/>
    </row>
    <row r="172" spans="16:44" ht="15.75" customHeight="1" x14ac:dyDescent="0.3">
      <c r="P172" s="9"/>
      <c r="Y172" s="5"/>
      <c r="Z172" s="5"/>
      <c r="AA172" s="5"/>
      <c r="AB172" s="5"/>
      <c r="AC172" s="5"/>
      <c r="AD172" s="5"/>
      <c r="AE172" s="5"/>
      <c r="AF172" s="5"/>
      <c r="AG172" s="9"/>
      <c r="AH172" s="9"/>
      <c r="AI172" s="9"/>
      <c r="AJ172" s="5"/>
      <c r="AK172" s="5"/>
      <c r="AL172" s="5"/>
      <c r="AM172" s="5"/>
      <c r="AN172" s="5"/>
      <c r="AO172" s="5"/>
      <c r="AP172" s="5"/>
      <c r="AQ172" s="5"/>
      <c r="AR172" s="9"/>
    </row>
    <row r="173" spans="16:44" ht="15.75" customHeight="1" x14ac:dyDescent="0.3">
      <c r="P173" s="9"/>
      <c r="Y173" s="5"/>
      <c r="Z173" s="5"/>
      <c r="AA173" s="5"/>
      <c r="AB173" s="5"/>
      <c r="AC173" s="5"/>
      <c r="AD173" s="5"/>
      <c r="AE173" s="5"/>
      <c r="AF173" s="5"/>
      <c r="AG173" s="9"/>
      <c r="AH173" s="9"/>
      <c r="AI173" s="9"/>
      <c r="AJ173" s="5"/>
      <c r="AK173" s="5"/>
      <c r="AL173" s="5"/>
      <c r="AM173" s="5"/>
      <c r="AN173" s="5"/>
      <c r="AO173" s="5"/>
      <c r="AP173" s="5"/>
      <c r="AQ173" s="5"/>
      <c r="AR173" s="9"/>
    </row>
    <row r="174" spans="16:44" ht="15.75" customHeight="1" x14ac:dyDescent="0.3">
      <c r="P174" s="9"/>
      <c r="Y174" s="5"/>
      <c r="Z174" s="5"/>
      <c r="AA174" s="5"/>
      <c r="AB174" s="5"/>
      <c r="AC174" s="5"/>
      <c r="AD174" s="5"/>
      <c r="AE174" s="5"/>
      <c r="AF174" s="5"/>
      <c r="AG174" s="9"/>
      <c r="AH174" s="9"/>
      <c r="AI174" s="9"/>
      <c r="AJ174" s="5"/>
      <c r="AK174" s="5"/>
      <c r="AL174" s="5"/>
      <c r="AM174" s="5"/>
      <c r="AN174" s="5"/>
      <c r="AO174" s="5"/>
      <c r="AP174" s="5"/>
      <c r="AQ174" s="5"/>
      <c r="AR174" s="9"/>
    </row>
    <row r="175" spans="16:44" ht="15.75" customHeight="1" x14ac:dyDescent="0.3">
      <c r="P175" s="9"/>
      <c r="Y175" s="5"/>
      <c r="Z175" s="5"/>
      <c r="AA175" s="5"/>
      <c r="AB175" s="5"/>
      <c r="AC175" s="5"/>
      <c r="AD175" s="5"/>
      <c r="AE175" s="5"/>
      <c r="AF175" s="5"/>
      <c r="AG175" s="9"/>
      <c r="AH175" s="9"/>
      <c r="AI175" s="9"/>
      <c r="AJ175" s="5"/>
      <c r="AK175" s="5"/>
      <c r="AL175" s="5"/>
      <c r="AM175" s="5"/>
      <c r="AN175" s="5"/>
      <c r="AO175" s="5"/>
      <c r="AP175" s="5"/>
      <c r="AQ175" s="5"/>
      <c r="AR175" s="9"/>
    </row>
    <row r="176" spans="16:44" ht="15.75" customHeight="1" x14ac:dyDescent="0.3">
      <c r="P176" s="9"/>
      <c r="Y176" s="5"/>
      <c r="Z176" s="5"/>
      <c r="AA176" s="5"/>
      <c r="AB176" s="5"/>
      <c r="AC176" s="5"/>
      <c r="AD176" s="5"/>
      <c r="AE176" s="5"/>
      <c r="AF176" s="5"/>
      <c r="AG176" s="9"/>
      <c r="AH176" s="9"/>
      <c r="AI176" s="9"/>
      <c r="AJ176" s="5"/>
      <c r="AK176" s="5"/>
      <c r="AL176" s="5"/>
      <c r="AM176" s="5"/>
      <c r="AN176" s="5"/>
      <c r="AO176" s="5"/>
      <c r="AP176" s="5"/>
      <c r="AQ176" s="5"/>
      <c r="AR176" s="9"/>
    </row>
    <row r="177" spans="16:44" ht="15.75" customHeight="1" x14ac:dyDescent="0.3">
      <c r="P177" s="9"/>
      <c r="Y177" s="5"/>
      <c r="Z177" s="5"/>
      <c r="AA177" s="5"/>
      <c r="AB177" s="5"/>
      <c r="AC177" s="5"/>
      <c r="AD177" s="5"/>
      <c r="AE177" s="5"/>
      <c r="AF177" s="5"/>
      <c r="AG177" s="9"/>
      <c r="AH177" s="9"/>
      <c r="AI177" s="9"/>
      <c r="AJ177" s="5"/>
      <c r="AK177" s="5"/>
      <c r="AL177" s="5"/>
      <c r="AM177" s="5"/>
      <c r="AN177" s="5"/>
      <c r="AO177" s="5"/>
      <c r="AP177" s="5"/>
      <c r="AQ177" s="5"/>
      <c r="AR177" s="9"/>
    </row>
    <row r="178" spans="16:44" ht="15.75" customHeight="1" x14ac:dyDescent="0.3">
      <c r="P178" s="9"/>
      <c r="Y178" s="5"/>
      <c r="Z178" s="5"/>
      <c r="AA178" s="5"/>
      <c r="AB178" s="5"/>
      <c r="AC178" s="5"/>
      <c r="AD178" s="5"/>
      <c r="AE178" s="5"/>
      <c r="AF178" s="5"/>
      <c r="AG178" s="9"/>
      <c r="AH178" s="9"/>
      <c r="AI178" s="9"/>
      <c r="AJ178" s="5"/>
      <c r="AK178" s="5"/>
      <c r="AL178" s="5"/>
      <c r="AM178" s="5"/>
      <c r="AN178" s="5"/>
      <c r="AO178" s="5"/>
      <c r="AP178" s="5"/>
      <c r="AQ178" s="5"/>
      <c r="AR178" s="9"/>
    </row>
    <row r="179" spans="16:44" ht="15.75" customHeight="1" x14ac:dyDescent="0.3">
      <c r="P179" s="9"/>
      <c r="Y179" s="5"/>
      <c r="Z179" s="5"/>
      <c r="AA179" s="5"/>
      <c r="AB179" s="5"/>
      <c r="AC179" s="5"/>
      <c r="AD179" s="5"/>
      <c r="AE179" s="5"/>
      <c r="AF179" s="5"/>
      <c r="AG179" s="9"/>
      <c r="AH179" s="9"/>
      <c r="AI179" s="9"/>
      <c r="AJ179" s="5"/>
      <c r="AK179" s="5"/>
      <c r="AL179" s="5"/>
      <c r="AM179" s="5"/>
      <c r="AN179" s="5"/>
      <c r="AO179" s="5"/>
      <c r="AP179" s="5"/>
      <c r="AQ179" s="5"/>
      <c r="AR179" s="9"/>
    </row>
    <row r="180" spans="16:44" ht="15.75" customHeight="1" x14ac:dyDescent="0.3">
      <c r="P180" s="9"/>
      <c r="Y180" s="5"/>
      <c r="Z180" s="5"/>
      <c r="AA180" s="5"/>
      <c r="AB180" s="5"/>
      <c r="AC180" s="5"/>
      <c r="AD180" s="5"/>
      <c r="AE180" s="5"/>
      <c r="AF180" s="5"/>
      <c r="AG180" s="9"/>
      <c r="AH180" s="9"/>
      <c r="AI180" s="9"/>
      <c r="AJ180" s="5"/>
      <c r="AK180" s="5"/>
      <c r="AL180" s="5"/>
      <c r="AM180" s="5"/>
      <c r="AN180" s="5"/>
      <c r="AO180" s="5"/>
      <c r="AP180" s="5"/>
      <c r="AQ180" s="5"/>
      <c r="AR180" s="9"/>
    </row>
    <row r="181" spans="16:44" ht="15.75" customHeight="1" x14ac:dyDescent="0.3">
      <c r="P181" s="9"/>
      <c r="Y181" s="5"/>
      <c r="Z181" s="5"/>
      <c r="AA181" s="5"/>
      <c r="AB181" s="5"/>
      <c r="AC181" s="5"/>
      <c r="AD181" s="5"/>
      <c r="AE181" s="5"/>
      <c r="AF181" s="5"/>
      <c r="AG181" s="9"/>
      <c r="AH181" s="9"/>
      <c r="AI181" s="9"/>
      <c r="AJ181" s="5"/>
      <c r="AK181" s="5"/>
      <c r="AL181" s="5"/>
      <c r="AM181" s="5"/>
      <c r="AN181" s="5"/>
      <c r="AO181" s="5"/>
      <c r="AP181" s="5"/>
      <c r="AQ181" s="5"/>
      <c r="AR181" s="9"/>
    </row>
    <row r="182" spans="16:44" ht="15.75" customHeight="1" x14ac:dyDescent="0.3">
      <c r="P182" s="9"/>
      <c r="Y182" s="5"/>
      <c r="Z182" s="5"/>
      <c r="AA182" s="5"/>
      <c r="AB182" s="5"/>
      <c r="AC182" s="5"/>
      <c r="AD182" s="5"/>
      <c r="AE182" s="5"/>
      <c r="AF182" s="5"/>
      <c r="AG182" s="9"/>
      <c r="AH182" s="9"/>
      <c r="AI182" s="9"/>
      <c r="AJ182" s="5"/>
      <c r="AK182" s="5"/>
      <c r="AL182" s="5"/>
      <c r="AM182" s="5"/>
      <c r="AN182" s="5"/>
      <c r="AO182" s="5"/>
      <c r="AP182" s="5"/>
      <c r="AQ182" s="5"/>
      <c r="AR182" s="9"/>
    </row>
    <row r="183" spans="16:44" ht="15.75" customHeight="1" x14ac:dyDescent="0.3">
      <c r="P183" s="9"/>
      <c r="Y183" s="5"/>
      <c r="Z183" s="5"/>
      <c r="AA183" s="5"/>
      <c r="AB183" s="5"/>
      <c r="AC183" s="5"/>
      <c r="AD183" s="5"/>
      <c r="AE183" s="5"/>
      <c r="AF183" s="5"/>
      <c r="AG183" s="9"/>
      <c r="AH183" s="9"/>
      <c r="AI183" s="9"/>
      <c r="AJ183" s="5"/>
      <c r="AK183" s="5"/>
      <c r="AL183" s="5"/>
      <c r="AM183" s="5"/>
      <c r="AN183" s="5"/>
      <c r="AO183" s="5"/>
      <c r="AP183" s="5"/>
      <c r="AQ183" s="5"/>
      <c r="AR183" s="9"/>
    </row>
    <row r="184" spans="16:44" ht="15.75" customHeight="1" x14ac:dyDescent="0.3">
      <c r="P184" s="9"/>
      <c r="Y184" s="5"/>
      <c r="Z184" s="5"/>
      <c r="AA184" s="5"/>
      <c r="AB184" s="5"/>
      <c r="AC184" s="5"/>
      <c r="AD184" s="5"/>
      <c r="AE184" s="5"/>
      <c r="AF184" s="5"/>
      <c r="AG184" s="9"/>
      <c r="AH184" s="9"/>
      <c r="AI184" s="9"/>
      <c r="AJ184" s="5"/>
      <c r="AK184" s="5"/>
      <c r="AL184" s="5"/>
      <c r="AM184" s="5"/>
      <c r="AN184" s="5"/>
      <c r="AO184" s="5"/>
      <c r="AP184" s="5"/>
      <c r="AQ184" s="5"/>
      <c r="AR184" s="9"/>
    </row>
    <row r="185" spans="16:44" ht="15.75" customHeight="1" x14ac:dyDescent="0.3">
      <c r="P185" s="9"/>
      <c r="Y185" s="5"/>
      <c r="Z185" s="5"/>
      <c r="AA185" s="5"/>
      <c r="AB185" s="5"/>
      <c r="AC185" s="5"/>
      <c r="AD185" s="5"/>
      <c r="AE185" s="5"/>
      <c r="AF185" s="5"/>
      <c r="AG185" s="9"/>
      <c r="AH185" s="9"/>
      <c r="AI185" s="9"/>
      <c r="AJ185" s="5"/>
      <c r="AK185" s="5"/>
      <c r="AL185" s="5"/>
      <c r="AM185" s="5"/>
      <c r="AN185" s="5"/>
      <c r="AO185" s="5"/>
      <c r="AP185" s="5"/>
      <c r="AQ185" s="5"/>
      <c r="AR185" s="9"/>
    </row>
    <row r="186" spans="16:44" ht="15.75" customHeight="1" x14ac:dyDescent="0.3">
      <c r="P186" s="9"/>
      <c r="Y186" s="5"/>
      <c r="Z186" s="5"/>
      <c r="AA186" s="5"/>
      <c r="AB186" s="5"/>
      <c r="AC186" s="5"/>
      <c r="AD186" s="5"/>
      <c r="AE186" s="5"/>
      <c r="AF186" s="5"/>
      <c r="AG186" s="9"/>
      <c r="AH186" s="9"/>
      <c r="AI186" s="9"/>
      <c r="AJ186" s="5"/>
      <c r="AK186" s="5"/>
      <c r="AL186" s="5"/>
      <c r="AM186" s="5"/>
      <c r="AN186" s="5"/>
      <c r="AO186" s="5"/>
      <c r="AP186" s="5"/>
      <c r="AQ186" s="5"/>
      <c r="AR186" s="9"/>
    </row>
    <row r="187" spans="16:44" ht="15.75" customHeight="1" x14ac:dyDescent="0.3">
      <c r="P187" s="9"/>
      <c r="Y187" s="5"/>
      <c r="Z187" s="5"/>
      <c r="AA187" s="5"/>
      <c r="AB187" s="5"/>
      <c r="AC187" s="5"/>
      <c r="AD187" s="5"/>
      <c r="AE187" s="5"/>
      <c r="AF187" s="5"/>
      <c r="AG187" s="9"/>
      <c r="AH187" s="9"/>
      <c r="AI187" s="9"/>
      <c r="AJ187" s="5"/>
      <c r="AK187" s="5"/>
      <c r="AL187" s="5"/>
      <c r="AM187" s="5"/>
      <c r="AN187" s="5"/>
      <c r="AO187" s="5"/>
      <c r="AP187" s="5"/>
      <c r="AQ187" s="5"/>
      <c r="AR187" s="9"/>
    </row>
    <row r="188" spans="16:44" ht="15.75" customHeight="1" x14ac:dyDescent="0.3">
      <c r="P188" s="9"/>
      <c r="Y188" s="5"/>
      <c r="Z188" s="5"/>
      <c r="AA188" s="5"/>
      <c r="AB188" s="5"/>
      <c r="AC188" s="5"/>
      <c r="AD188" s="5"/>
      <c r="AE188" s="5"/>
      <c r="AF188" s="5"/>
      <c r="AG188" s="9"/>
      <c r="AH188" s="9"/>
      <c r="AI188" s="9"/>
      <c r="AJ188" s="5"/>
      <c r="AK188" s="5"/>
      <c r="AL188" s="5"/>
      <c r="AM188" s="5"/>
      <c r="AN188" s="5"/>
      <c r="AO188" s="5"/>
      <c r="AP188" s="5"/>
      <c r="AQ188" s="5"/>
      <c r="AR188" s="9"/>
    </row>
    <row r="189" spans="16:44" ht="15.75" customHeight="1" x14ac:dyDescent="0.3">
      <c r="P189" s="9"/>
      <c r="Y189" s="5"/>
      <c r="Z189" s="5"/>
      <c r="AA189" s="5"/>
      <c r="AB189" s="5"/>
      <c r="AC189" s="5"/>
      <c r="AD189" s="5"/>
      <c r="AE189" s="5"/>
      <c r="AF189" s="5"/>
      <c r="AG189" s="9"/>
      <c r="AH189" s="9"/>
      <c r="AI189" s="9"/>
      <c r="AJ189" s="5"/>
      <c r="AK189" s="5"/>
      <c r="AL189" s="5"/>
      <c r="AM189" s="5"/>
      <c r="AN189" s="5"/>
      <c r="AO189" s="5"/>
      <c r="AP189" s="5"/>
      <c r="AQ189" s="5"/>
      <c r="AR189" s="9"/>
    </row>
    <row r="190" spans="16:44" ht="15.75" customHeight="1" x14ac:dyDescent="0.3">
      <c r="P190" s="9"/>
      <c r="Y190" s="5"/>
      <c r="Z190" s="5"/>
      <c r="AA190" s="5"/>
      <c r="AB190" s="5"/>
      <c r="AC190" s="5"/>
      <c r="AD190" s="5"/>
      <c r="AE190" s="5"/>
      <c r="AF190" s="5"/>
      <c r="AG190" s="9"/>
      <c r="AH190" s="9"/>
      <c r="AI190" s="9"/>
      <c r="AJ190" s="5"/>
      <c r="AK190" s="5"/>
      <c r="AL190" s="5"/>
      <c r="AM190" s="5"/>
      <c r="AN190" s="5"/>
      <c r="AO190" s="5"/>
      <c r="AP190" s="5"/>
      <c r="AQ190" s="5"/>
      <c r="AR190" s="9"/>
    </row>
    <row r="191" spans="16:44" ht="15.75" customHeight="1" x14ac:dyDescent="0.3">
      <c r="P191" s="9"/>
      <c r="Y191" s="5"/>
      <c r="Z191" s="5"/>
      <c r="AA191" s="5"/>
      <c r="AB191" s="5"/>
      <c r="AC191" s="5"/>
      <c r="AD191" s="5"/>
      <c r="AE191" s="5"/>
      <c r="AF191" s="5"/>
      <c r="AG191" s="9"/>
      <c r="AH191" s="9"/>
      <c r="AI191" s="9"/>
      <c r="AJ191" s="5"/>
      <c r="AK191" s="5"/>
      <c r="AL191" s="5"/>
      <c r="AM191" s="5"/>
      <c r="AN191" s="5"/>
      <c r="AO191" s="5"/>
      <c r="AP191" s="5"/>
      <c r="AQ191" s="5"/>
      <c r="AR191" s="9"/>
    </row>
    <row r="192" spans="16:44" ht="15.75" customHeight="1" x14ac:dyDescent="0.3">
      <c r="P192" s="9"/>
      <c r="Y192" s="5"/>
      <c r="Z192" s="5"/>
      <c r="AA192" s="5"/>
      <c r="AB192" s="5"/>
      <c r="AC192" s="5"/>
      <c r="AD192" s="5"/>
      <c r="AE192" s="5"/>
      <c r="AF192" s="5"/>
      <c r="AG192" s="9"/>
      <c r="AH192" s="9"/>
      <c r="AI192" s="9"/>
      <c r="AJ192" s="5"/>
      <c r="AK192" s="5"/>
      <c r="AL192" s="5"/>
      <c r="AM192" s="5"/>
      <c r="AN192" s="5"/>
      <c r="AO192" s="5"/>
      <c r="AP192" s="5"/>
      <c r="AQ192" s="5"/>
      <c r="AR192" s="9"/>
    </row>
    <row r="193" spans="16:44" ht="15.75" customHeight="1" x14ac:dyDescent="0.3">
      <c r="P193" s="9"/>
      <c r="Y193" s="5"/>
      <c r="Z193" s="5"/>
      <c r="AA193" s="5"/>
      <c r="AB193" s="5"/>
      <c r="AC193" s="5"/>
      <c r="AD193" s="5"/>
      <c r="AE193" s="5"/>
      <c r="AF193" s="5"/>
      <c r="AG193" s="9"/>
      <c r="AH193" s="9"/>
      <c r="AI193" s="9"/>
      <c r="AJ193" s="5"/>
      <c r="AK193" s="5"/>
      <c r="AL193" s="5"/>
      <c r="AM193" s="5"/>
      <c r="AN193" s="5"/>
      <c r="AO193" s="5"/>
      <c r="AP193" s="5"/>
      <c r="AQ193" s="5"/>
      <c r="AR193" s="9"/>
    </row>
    <row r="194" spans="16:44" ht="15.75" customHeight="1" x14ac:dyDescent="0.3">
      <c r="P194" s="9"/>
      <c r="Y194" s="5"/>
      <c r="Z194" s="5"/>
      <c r="AA194" s="5"/>
      <c r="AB194" s="5"/>
      <c r="AC194" s="5"/>
      <c r="AD194" s="5"/>
      <c r="AE194" s="5"/>
      <c r="AF194" s="5"/>
      <c r="AG194" s="9"/>
      <c r="AH194" s="9"/>
      <c r="AI194" s="9"/>
      <c r="AJ194" s="5"/>
      <c r="AK194" s="5"/>
      <c r="AL194" s="5"/>
      <c r="AM194" s="5"/>
      <c r="AN194" s="5"/>
      <c r="AO194" s="5"/>
      <c r="AP194" s="5"/>
      <c r="AQ194" s="5"/>
      <c r="AR194" s="9"/>
    </row>
    <row r="195" spans="16:44" ht="15.75" customHeight="1" x14ac:dyDescent="0.3">
      <c r="P195" s="9"/>
      <c r="Y195" s="5"/>
      <c r="Z195" s="5"/>
      <c r="AA195" s="5"/>
      <c r="AB195" s="5"/>
      <c r="AC195" s="5"/>
      <c r="AD195" s="5"/>
      <c r="AE195" s="5"/>
      <c r="AF195" s="5"/>
      <c r="AG195" s="9"/>
      <c r="AH195" s="9"/>
      <c r="AI195" s="9"/>
      <c r="AJ195" s="5"/>
      <c r="AK195" s="5"/>
      <c r="AL195" s="5"/>
      <c r="AM195" s="5"/>
      <c r="AN195" s="5"/>
      <c r="AO195" s="5"/>
      <c r="AP195" s="5"/>
      <c r="AQ195" s="5"/>
      <c r="AR195" s="9"/>
    </row>
    <row r="196" spans="16:44" ht="15.75" customHeight="1" x14ac:dyDescent="0.3">
      <c r="P196" s="9"/>
      <c r="Y196" s="5"/>
      <c r="Z196" s="5"/>
      <c r="AA196" s="5"/>
      <c r="AB196" s="5"/>
      <c r="AC196" s="5"/>
      <c r="AD196" s="5"/>
      <c r="AE196" s="5"/>
      <c r="AF196" s="5"/>
      <c r="AG196" s="9"/>
      <c r="AH196" s="9"/>
      <c r="AI196" s="9"/>
      <c r="AJ196" s="5"/>
      <c r="AK196" s="5"/>
      <c r="AL196" s="5"/>
      <c r="AM196" s="5"/>
      <c r="AN196" s="5"/>
      <c r="AO196" s="5"/>
      <c r="AP196" s="5"/>
      <c r="AQ196" s="5"/>
      <c r="AR196" s="9"/>
    </row>
    <row r="197" spans="16:44" ht="15.75" customHeight="1" x14ac:dyDescent="0.3">
      <c r="P197" s="9"/>
      <c r="Y197" s="5"/>
      <c r="Z197" s="5"/>
      <c r="AA197" s="5"/>
      <c r="AB197" s="5"/>
      <c r="AC197" s="5"/>
      <c r="AD197" s="5"/>
      <c r="AE197" s="5"/>
      <c r="AF197" s="5"/>
      <c r="AG197" s="9"/>
      <c r="AH197" s="9"/>
      <c r="AI197" s="9"/>
      <c r="AJ197" s="5"/>
      <c r="AK197" s="5"/>
      <c r="AL197" s="5"/>
      <c r="AM197" s="5"/>
      <c r="AN197" s="5"/>
      <c r="AO197" s="5"/>
      <c r="AP197" s="5"/>
      <c r="AQ197" s="5"/>
      <c r="AR197" s="9"/>
    </row>
    <row r="198" spans="16:44" ht="15.75" customHeight="1" x14ac:dyDescent="0.3">
      <c r="P198" s="9"/>
      <c r="Y198" s="5"/>
      <c r="Z198" s="5"/>
      <c r="AA198" s="5"/>
      <c r="AB198" s="5"/>
      <c r="AC198" s="5"/>
      <c r="AD198" s="5"/>
      <c r="AE198" s="5"/>
      <c r="AF198" s="5"/>
      <c r="AG198" s="9"/>
      <c r="AH198" s="9"/>
      <c r="AI198" s="9"/>
      <c r="AJ198" s="5"/>
      <c r="AK198" s="5"/>
      <c r="AL198" s="5"/>
      <c r="AM198" s="5"/>
      <c r="AN198" s="5"/>
      <c r="AO198" s="5"/>
      <c r="AP198" s="5"/>
      <c r="AQ198" s="5"/>
      <c r="AR198" s="9"/>
    </row>
    <row r="199" spans="16:44" ht="15.75" customHeight="1" x14ac:dyDescent="0.3">
      <c r="P199" s="9"/>
      <c r="Y199" s="5"/>
      <c r="Z199" s="5"/>
      <c r="AA199" s="5"/>
      <c r="AB199" s="5"/>
      <c r="AC199" s="5"/>
      <c r="AD199" s="5"/>
      <c r="AE199" s="5"/>
      <c r="AF199" s="5"/>
      <c r="AG199" s="9"/>
      <c r="AH199" s="9"/>
      <c r="AI199" s="9"/>
      <c r="AJ199" s="5"/>
      <c r="AK199" s="5"/>
      <c r="AL199" s="5"/>
      <c r="AM199" s="5"/>
      <c r="AN199" s="5"/>
      <c r="AO199" s="5"/>
      <c r="AP199" s="5"/>
      <c r="AQ199" s="5"/>
      <c r="AR199" s="9"/>
    </row>
    <row r="200" spans="16:44" ht="15.75" customHeight="1" x14ac:dyDescent="0.3">
      <c r="P200" s="9"/>
      <c r="Y200" s="5"/>
      <c r="Z200" s="5"/>
      <c r="AA200" s="5"/>
      <c r="AB200" s="5"/>
      <c r="AC200" s="5"/>
      <c r="AD200" s="5"/>
      <c r="AE200" s="5"/>
      <c r="AF200" s="5"/>
      <c r="AG200" s="9"/>
      <c r="AH200" s="9"/>
      <c r="AI200" s="9"/>
      <c r="AJ200" s="5"/>
      <c r="AK200" s="5"/>
      <c r="AL200" s="5"/>
      <c r="AM200" s="5"/>
      <c r="AN200" s="5"/>
      <c r="AO200" s="5"/>
      <c r="AP200" s="5"/>
      <c r="AQ200" s="5"/>
      <c r="AR200" s="9"/>
    </row>
    <row r="201" spans="16:44" ht="15.75" customHeight="1" x14ac:dyDescent="0.3">
      <c r="P201" s="9"/>
      <c r="Y201" s="5"/>
      <c r="Z201" s="5"/>
      <c r="AA201" s="5"/>
      <c r="AB201" s="5"/>
      <c r="AC201" s="5"/>
      <c r="AD201" s="5"/>
      <c r="AE201" s="5"/>
      <c r="AF201" s="5"/>
      <c r="AG201" s="9"/>
      <c r="AH201" s="9"/>
      <c r="AI201" s="9"/>
      <c r="AJ201" s="5"/>
      <c r="AK201" s="5"/>
      <c r="AL201" s="5"/>
      <c r="AM201" s="5"/>
      <c r="AN201" s="5"/>
      <c r="AO201" s="5"/>
      <c r="AP201" s="5"/>
      <c r="AQ201" s="5"/>
      <c r="AR201" s="9"/>
    </row>
    <row r="202" spans="16:44" ht="15.75" customHeight="1" x14ac:dyDescent="0.3">
      <c r="P202" s="9"/>
      <c r="Y202" s="5"/>
      <c r="Z202" s="5"/>
      <c r="AA202" s="5"/>
      <c r="AB202" s="5"/>
      <c r="AC202" s="5"/>
      <c r="AD202" s="5"/>
      <c r="AE202" s="5"/>
      <c r="AF202" s="5"/>
      <c r="AG202" s="9"/>
      <c r="AH202" s="9"/>
      <c r="AI202" s="9"/>
      <c r="AJ202" s="5"/>
      <c r="AK202" s="5"/>
      <c r="AL202" s="5"/>
      <c r="AM202" s="5"/>
      <c r="AN202" s="5"/>
      <c r="AO202" s="5"/>
      <c r="AP202" s="5"/>
      <c r="AQ202" s="5"/>
      <c r="AR202" s="9"/>
    </row>
    <row r="203" spans="16:44" ht="15.75" customHeight="1" x14ac:dyDescent="0.3">
      <c r="P203" s="9"/>
      <c r="Y203" s="5"/>
      <c r="Z203" s="5"/>
      <c r="AA203" s="5"/>
      <c r="AB203" s="5"/>
      <c r="AC203" s="5"/>
      <c r="AD203" s="5"/>
      <c r="AE203" s="5"/>
      <c r="AF203" s="5"/>
      <c r="AG203" s="9"/>
      <c r="AH203" s="9"/>
      <c r="AI203" s="9"/>
      <c r="AJ203" s="5"/>
      <c r="AK203" s="5"/>
      <c r="AL203" s="5"/>
      <c r="AM203" s="5"/>
      <c r="AN203" s="5"/>
      <c r="AO203" s="5"/>
      <c r="AP203" s="5"/>
      <c r="AQ203" s="5"/>
      <c r="AR203" s="9"/>
    </row>
    <row r="204" spans="16:44" ht="15.75" customHeight="1" x14ac:dyDescent="0.3">
      <c r="P204" s="9"/>
      <c r="Y204" s="5"/>
      <c r="Z204" s="5"/>
      <c r="AA204" s="5"/>
      <c r="AB204" s="5"/>
      <c r="AC204" s="5"/>
      <c r="AD204" s="5"/>
      <c r="AE204" s="5"/>
      <c r="AF204" s="5"/>
      <c r="AG204" s="9"/>
      <c r="AH204" s="9"/>
      <c r="AI204" s="9"/>
      <c r="AJ204" s="5"/>
      <c r="AK204" s="5"/>
      <c r="AL204" s="5"/>
      <c r="AM204" s="5"/>
      <c r="AN204" s="5"/>
      <c r="AO204" s="5"/>
      <c r="AP204" s="5"/>
      <c r="AQ204" s="5"/>
      <c r="AR204" s="9"/>
    </row>
    <row r="205" spans="16:44" ht="15.75" customHeight="1" x14ac:dyDescent="0.3">
      <c r="P205" s="9"/>
      <c r="Y205" s="5"/>
      <c r="Z205" s="5"/>
      <c r="AA205" s="5"/>
      <c r="AB205" s="5"/>
      <c r="AC205" s="5"/>
      <c r="AD205" s="5"/>
      <c r="AE205" s="5"/>
      <c r="AF205" s="5"/>
      <c r="AG205" s="9"/>
      <c r="AH205" s="9"/>
      <c r="AI205" s="9"/>
      <c r="AJ205" s="5"/>
      <c r="AK205" s="5"/>
      <c r="AL205" s="5"/>
      <c r="AM205" s="5"/>
      <c r="AN205" s="5"/>
      <c r="AO205" s="5"/>
      <c r="AP205" s="5"/>
      <c r="AQ205" s="5"/>
      <c r="AR205" s="9"/>
    </row>
    <row r="206" spans="16:44" ht="15.75" customHeight="1" x14ac:dyDescent="0.3">
      <c r="P206" s="9"/>
      <c r="Y206" s="5"/>
      <c r="Z206" s="5"/>
      <c r="AA206" s="5"/>
      <c r="AB206" s="5"/>
      <c r="AC206" s="5"/>
      <c r="AD206" s="5"/>
      <c r="AE206" s="5"/>
      <c r="AF206" s="5"/>
      <c r="AG206" s="9"/>
      <c r="AH206" s="9"/>
      <c r="AI206" s="9"/>
      <c r="AJ206" s="5"/>
      <c r="AK206" s="5"/>
      <c r="AL206" s="5"/>
      <c r="AM206" s="5"/>
      <c r="AN206" s="5"/>
      <c r="AO206" s="5"/>
      <c r="AP206" s="5"/>
      <c r="AQ206" s="5"/>
      <c r="AR206" s="9"/>
    </row>
    <row r="207" spans="16:44" ht="15.75" customHeight="1" x14ac:dyDescent="0.3">
      <c r="P207" s="9"/>
      <c r="Y207" s="5"/>
      <c r="Z207" s="5"/>
      <c r="AA207" s="5"/>
      <c r="AB207" s="5"/>
      <c r="AC207" s="5"/>
      <c r="AD207" s="5"/>
      <c r="AE207" s="5"/>
      <c r="AF207" s="5"/>
      <c r="AG207" s="9"/>
      <c r="AH207" s="9"/>
      <c r="AI207" s="9"/>
      <c r="AJ207" s="5"/>
      <c r="AK207" s="5"/>
      <c r="AL207" s="5"/>
      <c r="AM207" s="5"/>
      <c r="AN207" s="5"/>
      <c r="AO207" s="5"/>
      <c r="AP207" s="5"/>
      <c r="AQ207" s="5"/>
      <c r="AR207" s="9"/>
    </row>
    <row r="208" spans="16:44" ht="15.75" customHeight="1" x14ac:dyDescent="0.3">
      <c r="P208" s="9"/>
      <c r="Y208" s="5"/>
      <c r="Z208" s="5"/>
      <c r="AA208" s="5"/>
      <c r="AB208" s="5"/>
      <c r="AC208" s="5"/>
      <c r="AD208" s="5"/>
      <c r="AE208" s="5"/>
      <c r="AF208" s="5"/>
      <c r="AG208" s="9"/>
      <c r="AH208" s="9"/>
      <c r="AI208" s="9"/>
      <c r="AJ208" s="5"/>
      <c r="AK208" s="5"/>
      <c r="AL208" s="5"/>
      <c r="AM208" s="5"/>
      <c r="AN208" s="5"/>
      <c r="AO208" s="5"/>
      <c r="AP208" s="5"/>
      <c r="AQ208" s="5"/>
      <c r="AR208" s="9"/>
    </row>
    <row r="209" spans="16:44" ht="15.75" customHeight="1" x14ac:dyDescent="0.3">
      <c r="P209" s="9"/>
      <c r="Y209" s="5"/>
      <c r="Z209" s="5"/>
      <c r="AA209" s="5"/>
      <c r="AB209" s="5"/>
      <c r="AC209" s="5"/>
      <c r="AD209" s="5"/>
      <c r="AE209" s="5"/>
      <c r="AF209" s="5"/>
      <c r="AG209" s="9"/>
      <c r="AH209" s="9"/>
      <c r="AI209" s="9"/>
      <c r="AJ209" s="5"/>
      <c r="AK209" s="5"/>
      <c r="AL209" s="5"/>
      <c r="AM209" s="5"/>
      <c r="AN209" s="5"/>
      <c r="AO209" s="5"/>
      <c r="AP209" s="5"/>
      <c r="AQ209" s="5"/>
      <c r="AR209" s="9"/>
    </row>
    <row r="210" spans="16:44" ht="15.75" customHeight="1" x14ac:dyDescent="0.3">
      <c r="P210" s="9"/>
      <c r="Y210" s="5"/>
      <c r="Z210" s="5"/>
      <c r="AA210" s="5"/>
      <c r="AB210" s="5"/>
      <c r="AC210" s="5"/>
      <c r="AD210" s="5"/>
      <c r="AE210" s="5"/>
      <c r="AF210" s="5"/>
      <c r="AG210" s="9"/>
      <c r="AH210" s="9"/>
      <c r="AI210" s="9"/>
      <c r="AJ210" s="5"/>
      <c r="AK210" s="5"/>
      <c r="AL210" s="5"/>
      <c r="AM210" s="5"/>
      <c r="AN210" s="5"/>
      <c r="AO210" s="5"/>
      <c r="AP210" s="5"/>
      <c r="AQ210" s="5"/>
      <c r="AR210" s="9"/>
    </row>
    <row r="211" spans="16:44" ht="15.75" customHeight="1" x14ac:dyDescent="0.3">
      <c r="P211" s="9"/>
      <c r="Y211" s="5"/>
      <c r="Z211" s="5"/>
      <c r="AA211" s="5"/>
      <c r="AB211" s="5"/>
      <c r="AC211" s="5"/>
      <c r="AD211" s="5"/>
      <c r="AE211" s="5"/>
      <c r="AF211" s="5"/>
      <c r="AG211" s="9"/>
      <c r="AH211" s="9"/>
      <c r="AI211" s="9"/>
      <c r="AJ211" s="5"/>
      <c r="AK211" s="5"/>
      <c r="AL211" s="5"/>
      <c r="AM211" s="5"/>
      <c r="AN211" s="5"/>
      <c r="AO211" s="5"/>
      <c r="AP211" s="5"/>
      <c r="AQ211" s="5"/>
      <c r="AR211" s="9"/>
    </row>
    <row r="212" spans="16:44" ht="15.75" customHeight="1" x14ac:dyDescent="0.3">
      <c r="P212" s="9"/>
      <c r="Y212" s="5"/>
      <c r="Z212" s="5"/>
      <c r="AA212" s="5"/>
      <c r="AB212" s="5"/>
      <c r="AC212" s="5"/>
      <c r="AD212" s="5"/>
      <c r="AE212" s="5"/>
      <c r="AF212" s="5"/>
      <c r="AG212" s="9"/>
      <c r="AH212" s="9"/>
      <c r="AI212" s="9"/>
      <c r="AJ212" s="5"/>
      <c r="AK212" s="5"/>
      <c r="AL212" s="5"/>
      <c r="AM212" s="5"/>
      <c r="AN212" s="5"/>
      <c r="AO212" s="5"/>
      <c r="AP212" s="5"/>
      <c r="AQ212" s="5"/>
      <c r="AR212" s="9"/>
    </row>
    <row r="213" spans="16:44" ht="15.75" customHeight="1" x14ac:dyDescent="0.3">
      <c r="P213" s="9"/>
      <c r="Y213" s="5"/>
      <c r="Z213" s="5"/>
      <c r="AA213" s="5"/>
      <c r="AB213" s="5"/>
      <c r="AC213" s="5"/>
      <c r="AD213" s="5"/>
      <c r="AE213" s="5"/>
      <c r="AF213" s="5"/>
      <c r="AG213" s="9"/>
      <c r="AH213" s="9"/>
      <c r="AI213" s="9"/>
      <c r="AJ213" s="5"/>
      <c r="AK213" s="5"/>
      <c r="AL213" s="5"/>
      <c r="AM213" s="5"/>
      <c r="AN213" s="5"/>
      <c r="AO213" s="5"/>
      <c r="AP213" s="5"/>
      <c r="AQ213" s="5"/>
      <c r="AR213" s="9"/>
    </row>
    <row r="214" spans="16:44" ht="15.75" customHeight="1" x14ac:dyDescent="0.3">
      <c r="P214" s="9"/>
      <c r="Y214" s="5"/>
      <c r="Z214" s="5"/>
      <c r="AA214" s="5"/>
      <c r="AB214" s="5"/>
      <c r="AC214" s="5"/>
      <c r="AD214" s="5"/>
      <c r="AE214" s="5"/>
      <c r="AF214" s="5"/>
      <c r="AG214" s="9"/>
      <c r="AH214" s="9"/>
      <c r="AI214" s="9"/>
      <c r="AJ214" s="5"/>
      <c r="AK214" s="5"/>
      <c r="AL214" s="5"/>
      <c r="AM214" s="5"/>
      <c r="AN214" s="5"/>
      <c r="AO214" s="5"/>
      <c r="AP214" s="5"/>
      <c r="AQ214" s="5"/>
      <c r="AR214" s="9"/>
    </row>
    <row r="215" spans="16:44" ht="15.75" customHeight="1" x14ac:dyDescent="0.3">
      <c r="P215" s="9"/>
      <c r="Y215" s="5"/>
      <c r="Z215" s="5"/>
      <c r="AA215" s="5"/>
      <c r="AB215" s="5"/>
      <c r="AC215" s="5"/>
      <c r="AD215" s="5"/>
      <c r="AE215" s="5"/>
      <c r="AF215" s="5"/>
      <c r="AG215" s="9"/>
      <c r="AH215" s="9"/>
      <c r="AI215" s="9"/>
      <c r="AJ215" s="5"/>
      <c r="AK215" s="5"/>
      <c r="AL215" s="5"/>
      <c r="AM215" s="5"/>
      <c r="AN215" s="5"/>
      <c r="AO215" s="5"/>
      <c r="AP215" s="5"/>
      <c r="AQ215" s="5"/>
      <c r="AR215" s="9"/>
    </row>
    <row r="216" spans="16:44" ht="15.75" customHeight="1" x14ac:dyDescent="0.3">
      <c r="P216" s="9"/>
      <c r="Y216" s="5"/>
      <c r="Z216" s="5"/>
      <c r="AA216" s="5"/>
      <c r="AB216" s="5"/>
      <c r="AC216" s="5"/>
      <c r="AD216" s="5"/>
      <c r="AE216" s="5"/>
      <c r="AF216" s="5"/>
      <c r="AG216" s="9"/>
      <c r="AH216" s="9"/>
      <c r="AI216" s="9"/>
      <c r="AJ216" s="5"/>
      <c r="AK216" s="5"/>
      <c r="AL216" s="5"/>
      <c r="AM216" s="5"/>
      <c r="AN216" s="5"/>
      <c r="AO216" s="5"/>
      <c r="AP216" s="5"/>
      <c r="AQ216" s="5"/>
      <c r="AR216" s="9"/>
    </row>
    <row r="217" spans="16:44" ht="15.75" customHeight="1" x14ac:dyDescent="0.3">
      <c r="P217" s="9"/>
      <c r="Y217" s="5"/>
      <c r="Z217" s="5"/>
      <c r="AA217" s="5"/>
      <c r="AB217" s="5"/>
      <c r="AC217" s="5"/>
      <c r="AD217" s="5"/>
      <c r="AE217" s="5"/>
      <c r="AF217" s="5"/>
      <c r="AG217" s="9"/>
      <c r="AH217" s="9"/>
      <c r="AI217" s="9"/>
      <c r="AJ217" s="5"/>
      <c r="AK217" s="5"/>
      <c r="AL217" s="5"/>
      <c r="AM217" s="5"/>
      <c r="AN217" s="5"/>
      <c r="AO217" s="5"/>
      <c r="AP217" s="5"/>
      <c r="AQ217" s="5"/>
      <c r="AR217" s="9"/>
    </row>
    <row r="218" spans="16:44" ht="15.75" customHeight="1" x14ac:dyDescent="0.3">
      <c r="P218" s="9"/>
      <c r="Y218" s="5"/>
      <c r="Z218" s="5"/>
      <c r="AA218" s="5"/>
      <c r="AB218" s="5"/>
      <c r="AC218" s="5"/>
      <c r="AD218" s="5"/>
      <c r="AE218" s="5"/>
      <c r="AF218" s="5"/>
      <c r="AG218" s="9"/>
      <c r="AH218" s="9"/>
      <c r="AI218" s="9"/>
      <c r="AJ218" s="5"/>
      <c r="AK218" s="5"/>
      <c r="AL218" s="5"/>
      <c r="AM218" s="5"/>
      <c r="AN218" s="5"/>
      <c r="AO218" s="5"/>
      <c r="AP218" s="5"/>
      <c r="AQ218" s="5"/>
      <c r="AR218" s="9"/>
    </row>
    <row r="219" spans="16:44" ht="15.75" customHeight="1" x14ac:dyDescent="0.3">
      <c r="P219" s="9"/>
      <c r="Y219" s="5"/>
      <c r="Z219" s="5"/>
      <c r="AA219" s="5"/>
      <c r="AB219" s="5"/>
      <c r="AC219" s="5"/>
      <c r="AD219" s="5"/>
      <c r="AE219" s="5"/>
      <c r="AF219" s="5"/>
      <c r="AG219" s="9"/>
      <c r="AH219" s="9"/>
      <c r="AI219" s="9"/>
      <c r="AJ219" s="5"/>
      <c r="AK219" s="5"/>
      <c r="AL219" s="5"/>
      <c r="AM219" s="5"/>
      <c r="AN219" s="5"/>
      <c r="AO219" s="5"/>
      <c r="AP219" s="5"/>
      <c r="AQ219" s="5"/>
      <c r="AR219" s="9"/>
    </row>
    <row r="220" spans="16:44" ht="15.75" customHeight="1" x14ac:dyDescent="0.3">
      <c r="P220" s="9"/>
      <c r="Y220" s="5"/>
      <c r="Z220" s="5"/>
      <c r="AA220" s="5"/>
      <c r="AB220" s="5"/>
      <c r="AC220" s="5"/>
      <c r="AD220" s="5"/>
      <c r="AE220" s="5"/>
      <c r="AF220" s="5"/>
      <c r="AG220" s="9"/>
      <c r="AH220" s="9"/>
      <c r="AI220" s="9"/>
      <c r="AJ220" s="5"/>
      <c r="AK220" s="5"/>
      <c r="AL220" s="5"/>
      <c r="AM220" s="5"/>
      <c r="AN220" s="5"/>
      <c r="AO220" s="5"/>
      <c r="AP220" s="5"/>
      <c r="AQ220" s="5"/>
      <c r="AR220" s="9"/>
    </row>
    <row r="221" spans="16:44" ht="15.75" customHeight="1" x14ac:dyDescent="0.3">
      <c r="P221" s="9"/>
      <c r="Y221" s="5"/>
      <c r="Z221" s="5"/>
      <c r="AA221" s="5"/>
      <c r="AB221" s="5"/>
      <c r="AC221" s="5"/>
      <c r="AD221" s="5"/>
      <c r="AE221" s="5"/>
      <c r="AF221" s="5"/>
      <c r="AG221" s="9"/>
      <c r="AH221" s="9"/>
      <c r="AI221" s="9"/>
      <c r="AJ221" s="5"/>
      <c r="AK221" s="5"/>
      <c r="AL221" s="5"/>
      <c r="AM221" s="5"/>
      <c r="AN221" s="5"/>
      <c r="AO221" s="5"/>
      <c r="AP221" s="5"/>
      <c r="AQ221" s="5"/>
      <c r="AR221" s="9"/>
    </row>
    <row r="222" spans="16:44" ht="15.75" customHeight="1" x14ac:dyDescent="0.3">
      <c r="P222" s="9"/>
      <c r="Y222" s="5"/>
      <c r="Z222" s="5"/>
      <c r="AA222" s="5"/>
      <c r="AB222" s="5"/>
      <c r="AC222" s="5"/>
      <c r="AD222" s="5"/>
      <c r="AE222" s="5"/>
      <c r="AF222" s="5"/>
      <c r="AG222" s="9"/>
      <c r="AH222" s="9"/>
      <c r="AI222" s="9"/>
      <c r="AJ222" s="5"/>
      <c r="AK222" s="5"/>
      <c r="AL222" s="5"/>
      <c r="AM222" s="5"/>
      <c r="AN222" s="5"/>
      <c r="AO222" s="5"/>
      <c r="AP222" s="5"/>
      <c r="AQ222" s="5"/>
      <c r="AR222" s="9"/>
    </row>
    <row r="223" spans="16:44" ht="15.75" customHeight="1" x14ac:dyDescent="0.3">
      <c r="P223" s="9"/>
      <c r="Y223" s="5"/>
      <c r="Z223" s="5"/>
      <c r="AA223" s="5"/>
      <c r="AB223" s="5"/>
      <c r="AC223" s="5"/>
      <c r="AD223" s="5"/>
      <c r="AE223" s="5"/>
      <c r="AF223" s="5"/>
      <c r="AG223" s="9"/>
      <c r="AH223" s="9"/>
      <c r="AI223" s="9"/>
      <c r="AJ223" s="5"/>
      <c r="AK223" s="5"/>
      <c r="AL223" s="5"/>
      <c r="AM223" s="5"/>
      <c r="AN223" s="5"/>
      <c r="AO223" s="5"/>
      <c r="AP223" s="5"/>
      <c r="AQ223" s="5"/>
      <c r="AR223" s="9"/>
    </row>
    <row r="224" spans="16:44" ht="15.75" customHeight="1" x14ac:dyDescent="0.3">
      <c r="P224" s="9"/>
      <c r="Y224" s="5"/>
      <c r="Z224" s="5"/>
      <c r="AA224" s="5"/>
      <c r="AB224" s="5"/>
      <c r="AC224" s="5"/>
      <c r="AD224" s="5"/>
      <c r="AE224" s="5"/>
      <c r="AF224" s="5"/>
      <c r="AG224" s="9"/>
      <c r="AH224" s="9"/>
      <c r="AI224" s="9"/>
      <c r="AJ224" s="5"/>
      <c r="AK224" s="5"/>
      <c r="AL224" s="5"/>
      <c r="AM224" s="5"/>
      <c r="AN224" s="5"/>
      <c r="AO224" s="5"/>
      <c r="AP224" s="5"/>
      <c r="AQ224" s="5"/>
      <c r="AR224" s="9"/>
    </row>
    <row r="225" spans="16:44" ht="15.75" customHeight="1" x14ac:dyDescent="0.3">
      <c r="P225" s="9"/>
      <c r="Y225" s="5"/>
      <c r="Z225" s="5"/>
      <c r="AA225" s="5"/>
      <c r="AB225" s="5"/>
      <c r="AC225" s="5"/>
      <c r="AD225" s="5"/>
      <c r="AE225" s="5"/>
      <c r="AF225" s="5"/>
      <c r="AG225" s="9"/>
      <c r="AH225" s="9"/>
      <c r="AI225" s="9"/>
      <c r="AJ225" s="5"/>
      <c r="AK225" s="5"/>
      <c r="AL225" s="5"/>
      <c r="AM225" s="5"/>
      <c r="AN225" s="5"/>
      <c r="AO225" s="5"/>
      <c r="AP225" s="5"/>
      <c r="AQ225" s="5"/>
      <c r="AR225" s="9"/>
    </row>
    <row r="226" spans="16:44" ht="15.75" customHeight="1" x14ac:dyDescent="0.3">
      <c r="P226" s="9"/>
      <c r="Y226" s="5"/>
      <c r="Z226" s="5"/>
      <c r="AA226" s="5"/>
      <c r="AB226" s="5"/>
      <c r="AC226" s="5"/>
      <c r="AD226" s="5"/>
      <c r="AE226" s="5"/>
      <c r="AF226" s="5"/>
      <c r="AG226" s="9"/>
      <c r="AH226" s="9"/>
      <c r="AI226" s="9"/>
      <c r="AJ226" s="5"/>
      <c r="AK226" s="5"/>
      <c r="AL226" s="5"/>
      <c r="AM226" s="5"/>
      <c r="AN226" s="5"/>
      <c r="AO226" s="5"/>
      <c r="AP226" s="5"/>
      <c r="AQ226" s="5"/>
      <c r="AR226" s="9"/>
    </row>
    <row r="227" spans="16:44" ht="15.75" customHeight="1" x14ac:dyDescent="0.3">
      <c r="P227" s="9"/>
      <c r="Y227" s="5"/>
      <c r="Z227" s="5"/>
      <c r="AA227" s="5"/>
      <c r="AB227" s="5"/>
      <c r="AC227" s="5"/>
      <c r="AD227" s="5"/>
      <c r="AE227" s="5"/>
      <c r="AF227" s="5"/>
      <c r="AG227" s="9"/>
      <c r="AH227" s="9"/>
      <c r="AI227" s="9"/>
      <c r="AJ227" s="5"/>
      <c r="AK227" s="5"/>
      <c r="AL227" s="5"/>
      <c r="AM227" s="5"/>
      <c r="AN227" s="5"/>
      <c r="AO227" s="5"/>
      <c r="AP227" s="5"/>
      <c r="AQ227" s="5"/>
      <c r="AR227" s="9"/>
    </row>
    <row r="228" spans="16:44" ht="15.75" customHeight="1" x14ac:dyDescent="0.3">
      <c r="P228" s="9"/>
      <c r="Y228" s="5"/>
      <c r="Z228" s="5"/>
      <c r="AA228" s="5"/>
      <c r="AB228" s="5"/>
      <c r="AC228" s="5"/>
      <c r="AD228" s="5"/>
      <c r="AE228" s="5"/>
      <c r="AF228" s="5"/>
      <c r="AG228" s="9"/>
      <c r="AH228" s="9"/>
      <c r="AI228" s="9"/>
      <c r="AJ228" s="5"/>
      <c r="AK228" s="5"/>
      <c r="AL228" s="5"/>
      <c r="AM228" s="5"/>
      <c r="AN228" s="5"/>
      <c r="AO228" s="5"/>
      <c r="AP228" s="5"/>
      <c r="AQ228" s="5"/>
      <c r="AR228" s="9"/>
    </row>
    <row r="229" spans="16:44" ht="15.75" customHeight="1" x14ac:dyDescent="0.3">
      <c r="P229" s="9"/>
      <c r="Y229" s="5"/>
      <c r="Z229" s="5"/>
      <c r="AA229" s="5"/>
      <c r="AB229" s="5"/>
      <c r="AC229" s="5"/>
      <c r="AD229" s="5"/>
      <c r="AE229" s="5"/>
      <c r="AF229" s="5"/>
      <c r="AG229" s="9"/>
      <c r="AH229" s="9"/>
      <c r="AI229" s="9"/>
      <c r="AJ229" s="5"/>
      <c r="AK229" s="5"/>
      <c r="AL229" s="5"/>
      <c r="AM229" s="5"/>
      <c r="AN229" s="5"/>
      <c r="AO229" s="5"/>
      <c r="AP229" s="5"/>
      <c r="AQ229" s="5"/>
      <c r="AR229" s="9"/>
    </row>
    <row r="230" spans="16:44" ht="15.75" customHeight="1" x14ac:dyDescent="0.3">
      <c r="P230" s="9"/>
      <c r="Y230" s="5"/>
      <c r="Z230" s="5"/>
      <c r="AA230" s="5"/>
      <c r="AB230" s="5"/>
      <c r="AC230" s="5"/>
      <c r="AD230" s="5"/>
      <c r="AE230" s="5"/>
      <c r="AF230" s="5"/>
      <c r="AG230" s="9"/>
      <c r="AH230" s="9"/>
      <c r="AI230" s="9"/>
      <c r="AJ230" s="5"/>
      <c r="AK230" s="5"/>
      <c r="AL230" s="5"/>
      <c r="AM230" s="5"/>
      <c r="AN230" s="5"/>
      <c r="AO230" s="5"/>
      <c r="AP230" s="5"/>
      <c r="AQ230" s="5"/>
      <c r="AR230" s="9"/>
    </row>
    <row r="231" spans="16:44" ht="15.75" customHeight="1" x14ac:dyDescent="0.3">
      <c r="P231" s="9"/>
      <c r="Y231" s="5"/>
      <c r="Z231" s="5"/>
      <c r="AA231" s="5"/>
      <c r="AB231" s="5"/>
      <c r="AC231" s="5"/>
      <c r="AD231" s="5"/>
      <c r="AE231" s="5"/>
      <c r="AF231" s="5"/>
      <c r="AG231" s="9"/>
      <c r="AH231" s="9"/>
      <c r="AI231" s="9"/>
      <c r="AJ231" s="5"/>
      <c r="AK231" s="5"/>
      <c r="AL231" s="5"/>
      <c r="AM231" s="5"/>
      <c r="AN231" s="5"/>
      <c r="AO231" s="5"/>
      <c r="AP231" s="5"/>
      <c r="AQ231" s="5"/>
      <c r="AR231" s="9"/>
    </row>
    <row r="232" spans="16:44" ht="15.75" customHeight="1" x14ac:dyDescent="0.3">
      <c r="P232" s="9"/>
      <c r="Y232" s="5"/>
      <c r="Z232" s="5"/>
      <c r="AA232" s="5"/>
      <c r="AB232" s="5"/>
      <c r="AC232" s="5"/>
      <c r="AD232" s="5"/>
      <c r="AE232" s="5"/>
      <c r="AF232" s="5"/>
      <c r="AG232" s="9"/>
      <c r="AH232" s="9"/>
      <c r="AI232" s="9"/>
      <c r="AJ232" s="5"/>
      <c r="AK232" s="5"/>
      <c r="AL232" s="5"/>
      <c r="AM232" s="5"/>
      <c r="AN232" s="5"/>
      <c r="AO232" s="5"/>
      <c r="AP232" s="5"/>
      <c r="AQ232" s="5"/>
      <c r="AR232" s="9"/>
    </row>
    <row r="233" spans="16:44" ht="15.75" customHeight="1" x14ac:dyDescent="0.3">
      <c r="P233" s="9"/>
      <c r="Y233" s="5"/>
      <c r="Z233" s="5"/>
      <c r="AA233" s="5"/>
      <c r="AB233" s="5"/>
      <c r="AC233" s="5"/>
      <c r="AD233" s="5"/>
      <c r="AE233" s="5"/>
      <c r="AF233" s="5"/>
      <c r="AG233" s="9"/>
      <c r="AH233" s="9"/>
      <c r="AI233" s="9"/>
      <c r="AJ233" s="5"/>
      <c r="AK233" s="5"/>
      <c r="AL233" s="5"/>
      <c r="AM233" s="5"/>
      <c r="AN233" s="5"/>
      <c r="AO233" s="5"/>
      <c r="AP233" s="5"/>
      <c r="AQ233" s="5"/>
      <c r="AR233" s="9"/>
    </row>
    <row r="234" spans="16:44" ht="15.75" customHeight="1" x14ac:dyDescent="0.3">
      <c r="P234" s="9"/>
      <c r="Y234" s="5"/>
      <c r="Z234" s="5"/>
      <c r="AA234" s="5"/>
      <c r="AB234" s="5"/>
      <c r="AC234" s="5"/>
      <c r="AD234" s="5"/>
      <c r="AE234" s="5"/>
      <c r="AF234" s="5"/>
      <c r="AG234" s="9"/>
      <c r="AH234" s="9"/>
      <c r="AI234" s="9"/>
      <c r="AJ234" s="5"/>
      <c r="AK234" s="5"/>
      <c r="AL234" s="5"/>
      <c r="AM234" s="5"/>
      <c r="AN234" s="5"/>
      <c r="AO234" s="5"/>
      <c r="AP234" s="5"/>
      <c r="AQ234" s="5"/>
      <c r="AR234" s="9"/>
    </row>
    <row r="235" spans="16:44" ht="15.75" customHeight="1" x14ac:dyDescent="0.3">
      <c r="P235" s="9"/>
      <c r="Y235" s="5"/>
      <c r="Z235" s="5"/>
      <c r="AA235" s="5"/>
      <c r="AB235" s="5"/>
      <c r="AC235" s="5"/>
      <c r="AD235" s="5"/>
      <c r="AE235" s="5"/>
      <c r="AF235" s="5"/>
      <c r="AG235" s="9"/>
      <c r="AH235" s="9"/>
      <c r="AI235" s="9"/>
      <c r="AJ235" s="5"/>
      <c r="AK235" s="5"/>
      <c r="AL235" s="5"/>
      <c r="AM235" s="5"/>
      <c r="AN235" s="5"/>
      <c r="AO235" s="5"/>
      <c r="AP235" s="5"/>
      <c r="AQ235" s="5"/>
      <c r="AR235" s="9"/>
    </row>
    <row r="236" spans="16:44" ht="15.75" customHeight="1" x14ac:dyDescent="0.3">
      <c r="P236" s="9"/>
      <c r="Y236" s="5"/>
      <c r="Z236" s="5"/>
      <c r="AA236" s="5"/>
      <c r="AB236" s="5"/>
      <c r="AC236" s="5"/>
      <c r="AD236" s="5"/>
      <c r="AE236" s="5"/>
      <c r="AF236" s="5"/>
      <c r="AG236" s="9"/>
      <c r="AH236" s="9"/>
      <c r="AI236" s="9"/>
      <c r="AJ236" s="5"/>
      <c r="AK236" s="5"/>
      <c r="AL236" s="5"/>
      <c r="AM236" s="5"/>
      <c r="AN236" s="5"/>
      <c r="AO236" s="5"/>
      <c r="AP236" s="5"/>
      <c r="AQ236" s="5"/>
      <c r="AR236" s="9"/>
    </row>
    <row r="237" spans="16:44" ht="15.75" customHeight="1" x14ac:dyDescent="0.3">
      <c r="P237" s="9"/>
      <c r="Y237" s="5"/>
      <c r="Z237" s="5"/>
      <c r="AA237" s="5"/>
      <c r="AB237" s="5"/>
      <c r="AC237" s="5"/>
      <c r="AD237" s="5"/>
      <c r="AE237" s="5"/>
      <c r="AF237" s="5"/>
      <c r="AG237" s="9"/>
      <c r="AH237" s="9"/>
      <c r="AI237" s="9"/>
      <c r="AJ237" s="5"/>
      <c r="AK237" s="5"/>
      <c r="AL237" s="5"/>
      <c r="AM237" s="5"/>
      <c r="AN237" s="5"/>
      <c r="AO237" s="5"/>
      <c r="AP237" s="5"/>
      <c r="AQ237" s="5"/>
      <c r="AR237" s="9"/>
    </row>
    <row r="238" spans="16:44" ht="15.75" customHeight="1" x14ac:dyDescent="0.3">
      <c r="P238" s="9"/>
      <c r="Y238" s="5"/>
      <c r="Z238" s="5"/>
      <c r="AA238" s="5"/>
      <c r="AB238" s="5"/>
      <c r="AC238" s="5"/>
      <c r="AD238" s="5"/>
      <c r="AE238" s="5"/>
      <c r="AF238" s="5"/>
      <c r="AG238" s="9"/>
      <c r="AH238" s="9"/>
      <c r="AI238" s="9"/>
      <c r="AJ238" s="5"/>
      <c r="AK238" s="5"/>
      <c r="AL238" s="5"/>
      <c r="AM238" s="5"/>
      <c r="AN238" s="5"/>
      <c r="AO238" s="5"/>
      <c r="AP238" s="5"/>
      <c r="AQ238" s="5"/>
      <c r="AR238" s="9"/>
    </row>
    <row r="239" spans="16:44" ht="15.75" customHeight="1" x14ac:dyDescent="0.3">
      <c r="P239" s="9"/>
      <c r="Y239" s="5"/>
      <c r="Z239" s="5"/>
      <c r="AA239" s="5"/>
      <c r="AB239" s="5"/>
      <c r="AC239" s="5"/>
      <c r="AD239" s="5"/>
      <c r="AE239" s="5"/>
      <c r="AF239" s="5"/>
      <c r="AG239" s="9"/>
      <c r="AH239" s="9"/>
      <c r="AI239" s="9"/>
      <c r="AJ239" s="5"/>
      <c r="AK239" s="5"/>
      <c r="AL239" s="5"/>
      <c r="AM239" s="5"/>
      <c r="AN239" s="5"/>
      <c r="AO239" s="5"/>
      <c r="AP239" s="5"/>
      <c r="AQ239" s="5"/>
      <c r="AR239" s="9"/>
    </row>
    <row r="240" spans="16:44" ht="15.75" customHeight="1" x14ac:dyDescent="0.3">
      <c r="P240" s="9"/>
      <c r="Y240" s="5"/>
      <c r="Z240" s="5"/>
      <c r="AA240" s="5"/>
      <c r="AB240" s="5"/>
      <c r="AC240" s="5"/>
      <c r="AD240" s="5"/>
      <c r="AE240" s="5"/>
      <c r="AF240" s="5"/>
      <c r="AG240" s="9"/>
      <c r="AH240" s="9"/>
      <c r="AI240" s="9"/>
      <c r="AJ240" s="5"/>
      <c r="AK240" s="5"/>
      <c r="AL240" s="5"/>
      <c r="AM240" s="5"/>
      <c r="AN240" s="5"/>
      <c r="AO240" s="5"/>
      <c r="AP240" s="5"/>
      <c r="AQ240" s="5"/>
      <c r="AR240" s="9"/>
    </row>
    <row r="241" spans="16:44" ht="15.75" customHeight="1" x14ac:dyDescent="0.3">
      <c r="P241" s="9"/>
      <c r="Y241" s="5"/>
      <c r="Z241" s="5"/>
      <c r="AA241" s="5"/>
      <c r="AB241" s="5"/>
      <c r="AC241" s="5"/>
      <c r="AD241" s="5"/>
      <c r="AE241" s="5"/>
      <c r="AF241" s="5"/>
      <c r="AG241" s="9"/>
      <c r="AH241" s="9"/>
      <c r="AI241" s="9"/>
      <c r="AJ241" s="5"/>
      <c r="AK241" s="5"/>
      <c r="AL241" s="5"/>
      <c r="AM241" s="5"/>
      <c r="AN241" s="5"/>
      <c r="AO241" s="5"/>
      <c r="AP241" s="5"/>
      <c r="AQ241" s="5"/>
      <c r="AR241" s="9"/>
    </row>
    <row r="242" spans="16:44" ht="15.75" customHeight="1" x14ac:dyDescent="0.3">
      <c r="P242" s="9"/>
      <c r="Y242" s="5"/>
      <c r="Z242" s="5"/>
      <c r="AA242" s="5"/>
      <c r="AB242" s="5"/>
      <c r="AC242" s="5"/>
      <c r="AD242" s="5"/>
      <c r="AE242" s="5"/>
      <c r="AF242" s="5"/>
      <c r="AG242" s="9"/>
      <c r="AH242" s="9"/>
      <c r="AI242" s="9"/>
      <c r="AJ242" s="5"/>
      <c r="AK242" s="5"/>
      <c r="AL242" s="5"/>
      <c r="AM242" s="5"/>
      <c r="AN242" s="5"/>
      <c r="AO242" s="5"/>
      <c r="AP242" s="5"/>
      <c r="AQ242" s="5"/>
      <c r="AR242" s="9"/>
    </row>
    <row r="243" spans="16:44" ht="15.75" customHeight="1" x14ac:dyDescent="0.3">
      <c r="P243" s="9"/>
      <c r="Y243" s="5"/>
      <c r="Z243" s="5"/>
      <c r="AA243" s="5"/>
      <c r="AB243" s="5"/>
      <c r="AC243" s="5"/>
      <c r="AD243" s="5"/>
      <c r="AE243" s="5"/>
      <c r="AF243" s="5"/>
      <c r="AG243" s="9"/>
      <c r="AH243" s="9"/>
      <c r="AI243" s="9"/>
      <c r="AJ243" s="5"/>
      <c r="AK243" s="5"/>
      <c r="AL243" s="5"/>
      <c r="AM243" s="5"/>
      <c r="AN243" s="5"/>
      <c r="AO243" s="5"/>
      <c r="AP243" s="5"/>
      <c r="AQ243" s="5"/>
      <c r="AR243" s="9"/>
    </row>
    <row r="244" spans="16:44" ht="15.75" customHeight="1" x14ac:dyDescent="0.3">
      <c r="P244" s="9"/>
      <c r="Y244" s="5"/>
      <c r="Z244" s="5"/>
      <c r="AA244" s="5"/>
      <c r="AB244" s="5"/>
      <c r="AC244" s="5"/>
      <c r="AD244" s="5"/>
      <c r="AE244" s="5"/>
      <c r="AF244" s="5"/>
      <c r="AG244" s="9"/>
      <c r="AH244" s="9"/>
      <c r="AI244" s="9"/>
      <c r="AJ244" s="5"/>
      <c r="AK244" s="5"/>
      <c r="AL244" s="5"/>
      <c r="AM244" s="5"/>
      <c r="AN244" s="5"/>
      <c r="AO244" s="5"/>
      <c r="AP244" s="5"/>
      <c r="AQ244" s="5"/>
      <c r="AR244" s="9"/>
    </row>
    <row r="245" spans="16:44" ht="15.75" customHeight="1" x14ac:dyDescent="0.3">
      <c r="P245" s="9"/>
      <c r="Y245" s="5"/>
      <c r="Z245" s="5"/>
      <c r="AA245" s="5"/>
      <c r="AB245" s="5"/>
      <c r="AC245" s="5"/>
      <c r="AD245" s="5"/>
      <c r="AE245" s="5"/>
      <c r="AF245" s="5"/>
      <c r="AG245" s="9"/>
      <c r="AH245" s="9"/>
      <c r="AI245" s="9"/>
      <c r="AJ245" s="5"/>
      <c r="AK245" s="5"/>
      <c r="AL245" s="5"/>
      <c r="AM245" s="5"/>
      <c r="AN245" s="5"/>
      <c r="AO245" s="5"/>
      <c r="AP245" s="5"/>
      <c r="AQ245" s="5"/>
      <c r="AR245" s="9"/>
    </row>
    <row r="246" spans="16:44" ht="15.75" customHeight="1" x14ac:dyDescent="0.3">
      <c r="P246" s="9"/>
      <c r="Y246" s="5"/>
      <c r="Z246" s="5"/>
      <c r="AA246" s="5"/>
      <c r="AB246" s="5"/>
      <c r="AC246" s="5"/>
      <c r="AD246" s="5"/>
      <c r="AE246" s="5"/>
      <c r="AF246" s="5"/>
      <c r="AG246" s="9"/>
      <c r="AH246" s="9"/>
      <c r="AI246" s="9"/>
      <c r="AJ246" s="5"/>
      <c r="AK246" s="5"/>
      <c r="AL246" s="5"/>
      <c r="AM246" s="5"/>
      <c r="AN246" s="5"/>
      <c r="AO246" s="5"/>
      <c r="AP246" s="5"/>
      <c r="AQ246" s="5"/>
      <c r="AR246" s="9"/>
    </row>
    <row r="247" spans="16:44" ht="15.75" customHeight="1" x14ac:dyDescent="0.3">
      <c r="P247" s="9"/>
      <c r="Y247" s="5"/>
      <c r="Z247" s="5"/>
      <c r="AA247" s="5"/>
      <c r="AB247" s="5"/>
      <c r="AC247" s="5"/>
      <c r="AD247" s="5"/>
      <c r="AE247" s="5"/>
      <c r="AF247" s="5"/>
      <c r="AG247" s="9"/>
      <c r="AH247" s="9"/>
      <c r="AI247" s="9"/>
      <c r="AJ247" s="5"/>
      <c r="AK247" s="5"/>
      <c r="AL247" s="5"/>
      <c r="AM247" s="5"/>
      <c r="AN247" s="5"/>
      <c r="AO247" s="5"/>
      <c r="AP247" s="5"/>
      <c r="AQ247" s="5"/>
      <c r="AR247" s="9"/>
    </row>
    <row r="248" spans="16:44" ht="15.75" customHeight="1" x14ac:dyDescent="0.3">
      <c r="P248" s="9"/>
      <c r="Y248" s="5"/>
      <c r="Z248" s="5"/>
      <c r="AA248" s="5"/>
      <c r="AB248" s="5"/>
      <c r="AC248" s="5"/>
      <c r="AD248" s="5"/>
      <c r="AE248" s="5"/>
      <c r="AF248" s="5"/>
      <c r="AG248" s="9"/>
      <c r="AH248" s="9"/>
      <c r="AI248" s="9"/>
      <c r="AJ248" s="5"/>
      <c r="AK248" s="5"/>
      <c r="AL248" s="5"/>
      <c r="AM248" s="5"/>
      <c r="AN248" s="5"/>
      <c r="AO248" s="5"/>
      <c r="AP248" s="5"/>
      <c r="AQ248" s="5"/>
      <c r="AR248" s="9"/>
    </row>
    <row r="249" spans="16:44" ht="15.75" customHeight="1" x14ac:dyDescent="0.3">
      <c r="P249" s="9"/>
      <c r="Y249" s="5"/>
      <c r="Z249" s="5"/>
      <c r="AA249" s="5"/>
      <c r="AB249" s="5"/>
      <c r="AC249" s="5"/>
      <c r="AD249" s="5"/>
      <c r="AE249" s="5"/>
      <c r="AF249" s="5"/>
      <c r="AG249" s="9"/>
      <c r="AH249" s="9"/>
      <c r="AI249" s="9"/>
      <c r="AJ249" s="5"/>
      <c r="AK249" s="5"/>
      <c r="AL249" s="5"/>
      <c r="AM249" s="5"/>
      <c r="AN249" s="5"/>
      <c r="AO249" s="5"/>
      <c r="AP249" s="5"/>
      <c r="AQ249" s="5"/>
      <c r="AR249" s="9"/>
    </row>
    <row r="250" spans="16:44" ht="15.75" customHeight="1" x14ac:dyDescent="0.3">
      <c r="P250" s="9"/>
      <c r="Y250" s="5"/>
      <c r="Z250" s="5"/>
      <c r="AA250" s="5"/>
      <c r="AB250" s="5"/>
      <c r="AC250" s="5"/>
      <c r="AD250" s="5"/>
      <c r="AE250" s="5"/>
      <c r="AF250" s="5"/>
      <c r="AG250" s="9"/>
      <c r="AH250" s="9"/>
      <c r="AI250" s="9"/>
      <c r="AJ250" s="5"/>
      <c r="AK250" s="5"/>
      <c r="AL250" s="5"/>
      <c r="AM250" s="5"/>
      <c r="AN250" s="5"/>
      <c r="AO250" s="5"/>
      <c r="AP250" s="5"/>
      <c r="AQ250" s="5"/>
      <c r="AR250" s="9"/>
    </row>
    <row r="251" spans="16:44" ht="15.75" customHeight="1" x14ac:dyDescent="0.3">
      <c r="P251" s="9"/>
      <c r="Y251" s="5"/>
      <c r="Z251" s="5"/>
      <c r="AA251" s="5"/>
      <c r="AB251" s="5"/>
      <c r="AC251" s="5"/>
      <c r="AD251" s="5"/>
      <c r="AE251" s="5"/>
      <c r="AF251" s="5"/>
      <c r="AG251" s="9"/>
      <c r="AH251" s="9"/>
      <c r="AI251" s="9"/>
      <c r="AJ251" s="5"/>
      <c r="AK251" s="5"/>
      <c r="AL251" s="5"/>
      <c r="AM251" s="5"/>
      <c r="AN251" s="5"/>
      <c r="AO251" s="5"/>
      <c r="AP251" s="5"/>
      <c r="AQ251" s="5"/>
      <c r="AR251" s="9"/>
    </row>
    <row r="252" spans="16:44" ht="15.75" customHeight="1" x14ac:dyDescent="0.3">
      <c r="P252" s="9"/>
      <c r="Y252" s="5"/>
      <c r="Z252" s="5"/>
      <c r="AA252" s="5"/>
      <c r="AB252" s="5"/>
      <c r="AC252" s="5"/>
      <c r="AD252" s="5"/>
      <c r="AE252" s="5"/>
      <c r="AF252" s="5"/>
      <c r="AG252" s="9"/>
      <c r="AH252" s="9"/>
      <c r="AI252" s="9"/>
      <c r="AJ252" s="5"/>
      <c r="AK252" s="5"/>
      <c r="AL252" s="5"/>
      <c r="AM252" s="5"/>
      <c r="AN252" s="5"/>
      <c r="AO252" s="5"/>
      <c r="AP252" s="5"/>
      <c r="AQ252" s="5"/>
      <c r="AR252" s="9"/>
    </row>
    <row r="253" spans="16:44" ht="15.75" customHeight="1" x14ac:dyDescent="0.3">
      <c r="P253" s="9"/>
      <c r="Y253" s="5"/>
      <c r="Z253" s="5"/>
      <c r="AA253" s="5"/>
      <c r="AB253" s="5"/>
      <c r="AC253" s="5"/>
      <c r="AD253" s="5"/>
      <c r="AE253" s="5"/>
      <c r="AF253" s="5"/>
      <c r="AG253" s="9"/>
      <c r="AH253" s="9"/>
      <c r="AI253" s="9"/>
      <c r="AJ253" s="5"/>
      <c r="AK253" s="5"/>
      <c r="AL253" s="5"/>
      <c r="AM253" s="5"/>
      <c r="AN253" s="5"/>
      <c r="AO253" s="5"/>
      <c r="AP253" s="5"/>
      <c r="AQ253" s="5"/>
      <c r="AR253" s="9"/>
    </row>
    <row r="254" spans="16:44" ht="15.75" customHeight="1" x14ac:dyDescent="0.3">
      <c r="P254" s="9"/>
      <c r="Y254" s="5"/>
      <c r="Z254" s="5"/>
      <c r="AA254" s="5"/>
      <c r="AB254" s="5"/>
      <c r="AC254" s="5"/>
      <c r="AD254" s="5"/>
      <c r="AE254" s="5"/>
      <c r="AF254" s="5"/>
      <c r="AG254" s="9"/>
      <c r="AH254" s="9"/>
      <c r="AI254" s="9"/>
      <c r="AJ254" s="5"/>
      <c r="AK254" s="5"/>
      <c r="AL254" s="5"/>
      <c r="AM254" s="5"/>
      <c r="AN254" s="5"/>
      <c r="AO254" s="5"/>
      <c r="AP254" s="5"/>
      <c r="AQ254" s="5"/>
      <c r="AR254" s="9"/>
    </row>
    <row r="255" spans="16:44" ht="15.75" customHeight="1" x14ac:dyDescent="0.3">
      <c r="P255" s="9"/>
      <c r="Y255" s="5"/>
      <c r="Z255" s="5"/>
      <c r="AA255" s="5"/>
      <c r="AB255" s="5"/>
      <c r="AC255" s="5"/>
      <c r="AD255" s="5"/>
      <c r="AE255" s="5"/>
      <c r="AF255" s="5"/>
      <c r="AG255" s="9"/>
      <c r="AH255" s="9"/>
      <c r="AI255" s="9"/>
      <c r="AJ255" s="5"/>
      <c r="AK255" s="5"/>
      <c r="AL255" s="5"/>
      <c r="AM255" s="5"/>
      <c r="AN255" s="5"/>
      <c r="AO255" s="5"/>
      <c r="AP255" s="5"/>
      <c r="AQ255" s="5"/>
      <c r="AR255" s="9"/>
    </row>
    <row r="256" spans="16:44" ht="15.75" customHeight="1" x14ac:dyDescent="0.3">
      <c r="P256" s="9"/>
      <c r="Y256" s="5"/>
      <c r="Z256" s="5"/>
      <c r="AA256" s="5"/>
      <c r="AB256" s="5"/>
      <c r="AC256" s="5"/>
      <c r="AD256" s="5"/>
      <c r="AE256" s="5"/>
      <c r="AF256" s="5"/>
      <c r="AG256" s="9"/>
      <c r="AH256" s="9"/>
      <c r="AI256" s="9"/>
      <c r="AJ256" s="5"/>
      <c r="AK256" s="5"/>
      <c r="AL256" s="5"/>
      <c r="AM256" s="5"/>
      <c r="AN256" s="5"/>
      <c r="AO256" s="5"/>
      <c r="AP256" s="5"/>
      <c r="AQ256" s="5"/>
      <c r="AR256" s="9"/>
    </row>
    <row r="257" spans="16:44" ht="15.75" customHeight="1" x14ac:dyDescent="0.3">
      <c r="P257" s="9"/>
      <c r="Y257" s="5"/>
      <c r="Z257" s="5"/>
      <c r="AA257" s="5"/>
      <c r="AB257" s="5"/>
      <c r="AC257" s="5"/>
      <c r="AD257" s="5"/>
      <c r="AE257" s="5"/>
      <c r="AF257" s="5"/>
      <c r="AG257" s="9"/>
      <c r="AH257" s="9"/>
      <c r="AI257" s="9"/>
      <c r="AJ257" s="5"/>
      <c r="AK257" s="5"/>
      <c r="AL257" s="5"/>
      <c r="AM257" s="5"/>
      <c r="AN257" s="5"/>
      <c r="AO257" s="5"/>
      <c r="AP257" s="5"/>
      <c r="AQ257" s="5"/>
      <c r="AR257" s="9"/>
    </row>
    <row r="258" spans="16:44" ht="15.75" customHeight="1" x14ac:dyDescent="0.3">
      <c r="P258" s="9"/>
      <c r="Y258" s="5"/>
      <c r="Z258" s="5"/>
      <c r="AA258" s="5"/>
      <c r="AB258" s="5"/>
      <c r="AC258" s="5"/>
      <c r="AD258" s="5"/>
      <c r="AE258" s="5"/>
      <c r="AF258" s="5"/>
      <c r="AG258" s="9"/>
      <c r="AH258" s="9"/>
      <c r="AI258" s="9"/>
      <c r="AJ258" s="5"/>
      <c r="AK258" s="5"/>
      <c r="AL258" s="5"/>
      <c r="AM258" s="5"/>
      <c r="AN258" s="5"/>
      <c r="AO258" s="5"/>
      <c r="AP258" s="5"/>
      <c r="AQ258" s="5"/>
      <c r="AR258" s="9"/>
    </row>
    <row r="259" spans="16:44" ht="15.75" customHeight="1" x14ac:dyDescent="0.3">
      <c r="P259" s="9"/>
      <c r="Y259" s="5"/>
      <c r="Z259" s="5"/>
      <c r="AA259" s="5"/>
      <c r="AB259" s="5"/>
      <c r="AC259" s="5"/>
      <c r="AD259" s="5"/>
      <c r="AE259" s="5"/>
      <c r="AF259" s="5"/>
      <c r="AG259" s="9"/>
      <c r="AH259" s="9"/>
      <c r="AI259" s="9"/>
      <c r="AJ259" s="5"/>
      <c r="AK259" s="5"/>
      <c r="AL259" s="5"/>
      <c r="AM259" s="5"/>
      <c r="AN259" s="5"/>
      <c r="AO259" s="5"/>
      <c r="AP259" s="5"/>
      <c r="AQ259" s="5"/>
      <c r="AR259" s="9"/>
    </row>
    <row r="260" spans="16:44" ht="15.75" customHeight="1" x14ac:dyDescent="0.3">
      <c r="P260" s="9"/>
      <c r="Y260" s="5"/>
      <c r="Z260" s="5"/>
      <c r="AA260" s="5"/>
      <c r="AB260" s="5"/>
      <c r="AC260" s="5"/>
      <c r="AD260" s="5"/>
      <c r="AE260" s="5"/>
      <c r="AF260" s="5"/>
      <c r="AG260" s="9"/>
      <c r="AH260" s="9"/>
      <c r="AI260" s="9"/>
      <c r="AJ260" s="5"/>
      <c r="AK260" s="5"/>
      <c r="AL260" s="5"/>
      <c r="AM260" s="5"/>
      <c r="AN260" s="5"/>
      <c r="AO260" s="5"/>
      <c r="AP260" s="5"/>
      <c r="AQ260" s="5"/>
      <c r="AR260" s="9"/>
    </row>
    <row r="261" spans="16:44" ht="15.75" customHeight="1" x14ac:dyDescent="0.3">
      <c r="P261" s="9"/>
      <c r="Y261" s="5"/>
      <c r="Z261" s="5"/>
      <c r="AA261" s="5"/>
      <c r="AB261" s="5"/>
      <c r="AC261" s="5"/>
      <c r="AD261" s="5"/>
      <c r="AE261" s="5"/>
      <c r="AF261" s="5"/>
      <c r="AG261" s="9"/>
      <c r="AH261" s="9"/>
      <c r="AI261" s="9"/>
      <c r="AJ261" s="5"/>
      <c r="AK261" s="5"/>
      <c r="AL261" s="5"/>
      <c r="AM261" s="5"/>
      <c r="AN261" s="5"/>
      <c r="AO261" s="5"/>
      <c r="AP261" s="5"/>
      <c r="AQ261" s="5"/>
      <c r="AR261" s="9"/>
    </row>
    <row r="262" spans="16:44" ht="15.75" customHeight="1" x14ac:dyDescent="0.3">
      <c r="P262" s="9"/>
      <c r="Y262" s="5"/>
      <c r="Z262" s="5"/>
      <c r="AA262" s="5"/>
      <c r="AB262" s="5"/>
      <c r="AC262" s="5"/>
      <c r="AD262" s="5"/>
      <c r="AE262" s="5"/>
      <c r="AF262" s="5"/>
      <c r="AG262" s="9"/>
      <c r="AH262" s="9"/>
      <c r="AI262" s="9"/>
      <c r="AJ262" s="5"/>
      <c r="AK262" s="5"/>
      <c r="AL262" s="5"/>
      <c r="AM262" s="5"/>
      <c r="AN262" s="5"/>
      <c r="AO262" s="5"/>
      <c r="AP262" s="5"/>
      <c r="AQ262" s="5"/>
      <c r="AR262" s="9"/>
    </row>
    <row r="263" spans="16:44" ht="15.75" customHeight="1" x14ac:dyDescent="0.3">
      <c r="P263" s="9"/>
      <c r="Y263" s="5"/>
      <c r="Z263" s="5"/>
      <c r="AA263" s="5"/>
      <c r="AB263" s="5"/>
      <c r="AC263" s="5"/>
      <c r="AD263" s="5"/>
      <c r="AE263" s="5"/>
      <c r="AF263" s="5"/>
      <c r="AG263" s="9"/>
      <c r="AH263" s="9"/>
      <c r="AI263" s="9"/>
      <c r="AJ263" s="5"/>
      <c r="AK263" s="5"/>
      <c r="AL263" s="5"/>
      <c r="AM263" s="5"/>
      <c r="AN263" s="5"/>
      <c r="AO263" s="5"/>
      <c r="AP263" s="5"/>
      <c r="AQ263" s="5"/>
      <c r="AR263" s="9"/>
    </row>
    <row r="264" spans="16:44" ht="15.75" customHeight="1" x14ac:dyDescent="0.3">
      <c r="P264" s="9"/>
      <c r="Y264" s="5"/>
      <c r="Z264" s="5"/>
      <c r="AA264" s="5"/>
      <c r="AB264" s="5"/>
      <c r="AC264" s="5"/>
      <c r="AD264" s="5"/>
      <c r="AE264" s="5"/>
      <c r="AF264" s="5"/>
      <c r="AG264" s="9"/>
      <c r="AH264" s="9"/>
      <c r="AI264" s="9"/>
      <c r="AJ264" s="5"/>
      <c r="AK264" s="5"/>
      <c r="AL264" s="5"/>
      <c r="AM264" s="5"/>
      <c r="AN264" s="5"/>
      <c r="AO264" s="5"/>
      <c r="AP264" s="5"/>
      <c r="AQ264" s="5"/>
      <c r="AR264" s="9"/>
    </row>
    <row r="265" spans="16:44" ht="15.75" customHeight="1" x14ac:dyDescent="0.3">
      <c r="P265" s="9"/>
      <c r="Y265" s="5"/>
      <c r="Z265" s="5"/>
      <c r="AA265" s="5"/>
      <c r="AB265" s="5"/>
      <c r="AC265" s="5"/>
      <c r="AD265" s="5"/>
      <c r="AE265" s="5"/>
      <c r="AF265" s="5"/>
      <c r="AG265" s="9"/>
      <c r="AH265" s="9"/>
      <c r="AI265" s="9"/>
      <c r="AJ265" s="5"/>
      <c r="AK265" s="5"/>
      <c r="AL265" s="5"/>
      <c r="AM265" s="5"/>
      <c r="AN265" s="5"/>
      <c r="AO265" s="5"/>
      <c r="AP265" s="5"/>
      <c r="AQ265" s="5"/>
      <c r="AR265" s="9"/>
    </row>
    <row r="266" spans="16:44" ht="15.75" customHeight="1" x14ac:dyDescent="0.3">
      <c r="P266" s="9"/>
      <c r="Y266" s="5"/>
      <c r="Z266" s="5"/>
      <c r="AA266" s="5"/>
      <c r="AB266" s="5"/>
      <c r="AC266" s="5"/>
      <c r="AD266" s="5"/>
      <c r="AE266" s="5"/>
      <c r="AF266" s="5"/>
      <c r="AG266" s="9"/>
      <c r="AH266" s="9"/>
      <c r="AI266" s="9"/>
      <c r="AJ266" s="5"/>
      <c r="AK266" s="5"/>
      <c r="AL266" s="5"/>
      <c r="AM266" s="5"/>
      <c r="AN266" s="5"/>
      <c r="AO266" s="5"/>
      <c r="AP266" s="5"/>
      <c r="AQ266" s="5"/>
      <c r="AR266" s="9"/>
    </row>
    <row r="267" spans="16:44" ht="15.75" customHeight="1" x14ac:dyDescent="0.3">
      <c r="P267" s="9"/>
      <c r="Y267" s="5"/>
      <c r="Z267" s="5"/>
      <c r="AA267" s="5"/>
      <c r="AB267" s="5"/>
      <c r="AC267" s="5"/>
      <c r="AD267" s="5"/>
      <c r="AE267" s="5"/>
      <c r="AF267" s="5"/>
      <c r="AG267" s="9"/>
      <c r="AH267" s="9"/>
      <c r="AI267" s="9"/>
      <c r="AJ267" s="5"/>
      <c r="AK267" s="5"/>
      <c r="AL267" s="5"/>
      <c r="AM267" s="5"/>
      <c r="AN267" s="5"/>
      <c r="AO267" s="5"/>
      <c r="AP267" s="5"/>
      <c r="AQ267" s="5"/>
      <c r="AR267" s="9"/>
    </row>
    <row r="268" spans="16:44" ht="15.75" customHeight="1" x14ac:dyDescent="0.3">
      <c r="P268" s="9"/>
      <c r="Y268" s="5"/>
      <c r="Z268" s="5"/>
      <c r="AA268" s="5"/>
      <c r="AB268" s="5"/>
      <c r="AC268" s="5"/>
      <c r="AD268" s="5"/>
      <c r="AE268" s="5"/>
      <c r="AF268" s="5"/>
      <c r="AG268" s="9"/>
      <c r="AH268" s="9"/>
      <c r="AI268" s="9"/>
      <c r="AJ268" s="5"/>
      <c r="AK268" s="5"/>
      <c r="AL268" s="5"/>
      <c r="AM268" s="5"/>
      <c r="AN268" s="5"/>
      <c r="AO268" s="5"/>
      <c r="AP268" s="5"/>
      <c r="AQ268" s="5"/>
      <c r="AR268" s="9"/>
    </row>
    <row r="269" spans="16:44" ht="15.75" customHeight="1" x14ac:dyDescent="0.3">
      <c r="P269" s="9"/>
      <c r="Y269" s="5"/>
      <c r="Z269" s="5"/>
      <c r="AA269" s="5"/>
      <c r="AB269" s="5"/>
      <c r="AC269" s="5"/>
      <c r="AD269" s="5"/>
      <c r="AE269" s="5"/>
      <c r="AF269" s="5"/>
      <c r="AG269" s="9"/>
      <c r="AH269" s="9"/>
      <c r="AI269" s="9"/>
      <c r="AJ269" s="5"/>
      <c r="AK269" s="5"/>
      <c r="AL269" s="5"/>
      <c r="AM269" s="5"/>
      <c r="AN269" s="5"/>
      <c r="AO269" s="5"/>
      <c r="AP269" s="5"/>
      <c r="AQ269" s="5"/>
      <c r="AR269" s="9"/>
    </row>
    <row r="270" spans="16:44" ht="15.75" customHeight="1" x14ac:dyDescent="0.3">
      <c r="P270" s="9"/>
      <c r="Y270" s="5"/>
      <c r="Z270" s="5"/>
      <c r="AA270" s="5"/>
      <c r="AB270" s="5"/>
      <c r="AC270" s="5"/>
      <c r="AD270" s="5"/>
      <c r="AE270" s="5"/>
      <c r="AF270" s="5"/>
      <c r="AG270" s="9"/>
      <c r="AH270" s="9"/>
      <c r="AI270" s="9"/>
      <c r="AJ270" s="5"/>
      <c r="AK270" s="5"/>
      <c r="AL270" s="5"/>
      <c r="AM270" s="5"/>
      <c r="AN270" s="5"/>
      <c r="AO270" s="5"/>
      <c r="AP270" s="5"/>
      <c r="AQ270" s="5"/>
      <c r="AR270" s="9"/>
    </row>
    <row r="271" spans="16:44" ht="15.75" customHeight="1" x14ac:dyDescent="0.3">
      <c r="P271" s="9"/>
      <c r="Y271" s="5"/>
      <c r="Z271" s="5"/>
      <c r="AA271" s="5"/>
      <c r="AB271" s="5"/>
      <c r="AC271" s="5"/>
      <c r="AD271" s="5"/>
      <c r="AE271" s="5"/>
      <c r="AF271" s="5"/>
      <c r="AG271" s="9"/>
      <c r="AH271" s="9"/>
      <c r="AI271" s="9"/>
      <c r="AJ271" s="5"/>
      <c r="AK271" s="5"/>
      <c r="AL271" s="5"/>
      <c r="AM271" s="5"/>
      <c r="AN271" s="5"/>
      <c r="AO271" s="5"/>
      <c r="AP271" s="5"/>
      <c r="AQ271" s="5"/>
      <c r="AR271" s="9"/>
    </row>
    <row r="272" spans="16:44" ht="15.75" customHeight="1" x14ac:dyDescent="0.3">
      <c r="P272" s="9"/>
      <c r="Y272" s="5"/>
      <c r="Z272" s="5"/>
      <c r="AA272" s="5"/>
      <c r="AB272" s="5"/>
      <c r="AC272" s="5"/>
      <c r="AD272" s="5"/>
      <c r="AE272" s="5"/>
      <c r="AF272" s="5"/>
      <c r="AG272" s="9"/>
      <c r="AH272" s="9"/>
      <c r="AI272" s="9"/>
      <c r="AJ272" s="5"/>
      <c r="AK272" s="5"/>
      <c r="AL272" s="5"/>
      <c r="AM272" s="5"/>
      <c r="AN272" s="5"/>
      <c r="AO272" s="5"/>
      <c r="AP272" s="5"/>
      <c r="AQ272" s="5"/>
      <c r="AR272" s="9"/>
    </row>
    <row r="273" spans="16:44" ht="15.75" customHeight="1" x14ac:dyDescent="0.3">
      <c r="P273" s="9"/>
      <c r="Y273" s="5"/>
      <c r="Z273" s="5"/>
      <c r="AA273" s="5"/>
      <c r="AB273" s="5"/>
      <c r="AC273" s="5"/>
      <c r="AD273" s="5"/>
      <c r="AE273" s="5"/>
      <c r="AF273" s="5"/>
      <c r="AG273" s="9"/>
      <c r="AH273" s="9"/>
      <c r="AI273" s="9"/>
      <c r="AJ273" s="5"/>
      <c r="AK273" s="5"/>
      <c r="AL273" s="5"/>
      <c r="AM273" s="5"/>
      <c r="AN273" s="5"/>
      <c r="AO273" s="5"/>
      <c r="AP273" s="5"/>
      <c r="AQ273" s="5"/>
      <c r="AR273" s="9"/>
    </row>
    <row r="274" spans="16:44" ht="15.75" customHeight="1" x14ac:dyDescent="0.3">
      <c r="P274" s="9"/>
      <c r="Y274" s="5"/>
      <c r="Z274" s="5"/>
      <c r="AA274" s="5"/>
      <c r="AB274" s="5"/>
      <c r="AC274" s="5"/>
      <c r="AD274" s="5"/>
      <c r="AE274" s="5"/>
      <c r="AF274" s="5"/>
      <c r="AG274" s="9"/>
      <c r="AH274" s="9"/>
      <c r="AI274" s="9"/>
      <c r="AJ274" s="5"/>
      <c r="AK274" s="5"/>
      <c r="AL274" s="5"/>
      <c r="AM274" s="5"/>
      <c r="AN274" s="5"/>
      <c r="AO274" s="5"/>
      <c r="AP274" s="5"/>
      <c r="AQ274" s="5"/>
      <c r="AR274" s="9"/>
    </row>
    <row r="275" spans="16:44" ht="15.75" customHeight="1" x14ac:dyDescent="0.3">
      <c r="P275" s="9"/>
      <c r="Y275" s="5"/>
      <c r="Z275" s="5"/>
      <c r="AA275" s="5"/>
      <c r="AB275" s="5"/>
      <c r="AC275" s="5"/>
      <c r="AD275" s="5"/>
      <c r="AE275" s="5"/>
      <c r="AF275" s="5"/>
      <c r="AG275" s="9"/>
      <c r="AH275" s="9"/>
      <c r="AI275" s="9"/>
      <c r="AJ275" s="5"/>
      <c r="AK275" s="5"/>
      <c r="AL275" s="5"/>
      <c r="AM275" s="5"/>
      <c r="AN275" s="5"/>
      <c r="AO275" s="5"/>
      <c r="AP275" s="5"/>
      <c r="AQ275" s="5"/>
      <c r="AR275" s="9"/>
    </row>
    <row r="276" spans="16:44" ht="15.75" customHeight="1" x14ac:dyDescent="0.3">
      <c r="P276" s="9"/>
      <c r="Y276" s="5"/>
      <c r="Z276" s="5"/>
      <c r="AA276" s="5"/>
      <c r="AB276" s="5"/>
      <c r="AC276" s="5"/>
      <c r="AD276" s="5"/>
      <c r="AE276" s="5"/>
      <c r="AF276" s="5"/>
      <c r="AG276" s="9"/>
      <c r="AH276" s="9"/>
      <c r="AI276" s="9"/>
      <c r="AJ276" s="5"/>
      <c r="AK276" s="5"/>
      <c r="AL276" s="5"/>
      <c r="AM276" s="5"/>
      <c r="AN276" s="5"/>
      <c r="AO276" s="5"/>
      <c r="AP276" s="5"/>
      <c r="AQ276" s="5"/>
      <c r="AR276" s="9"/>
    </row>
    <row r="277" spans="16:44" ht="15.75" customHeight="1" x14ac:dyDescent="0.3">
      <c r="P277" s="9"/>
      <c r="Y277" s="5"/>
      <c r="Z277" s="5"/>
      <c r="AA277" s="5"/>
      <c r="AB277" s="5"/>
      <c r="AC277" s="5"/>
      <c r="AD277" s="5"/>
      <c r="AE277" s="5"/>
      <c r="AF277" s="5"/>
      <c r="AG277" s="9"/>
      <c r="AH277" s="9"/>
      <c r="AI277" s="9"/>
      <c r="AJ277" s="5"/>
      <c r="AK277" s="5"/>
      <c r="AL277" s="5"/>
      <c r="AM277" s="5"/>
      <c r="AN277" s="5"/>
      <c r="AO277" s="5"/>
      <c r="AP277" s="5"/>
      <c r="AQ277" s="5"/>
      <c r="AR277" s="9"/>
    </row>
    <row r="278" spans="16:44" ht="15.75" customHeight="1" x14ac:dyDescent="0.3">
      <c r="P278" s="9"/>
      <c r="Y278" s="5"/>
      <c r="Z278" s="5"/>
      <c r="AA278" s="5"/>
      <c r="AB278" s="5"/>
      <c r="AC278" s="5"/>
      <c r="AD278" s="5"/>
      <c r="AE278" s="5"/>
      <c r="AF278" s="5"/>
      <c r="AG278" s="9"/>
      <c r="AH278" s="9"/>
      <c r="AI278" s="9"/>
      <c r="AJ278" s="5"/>
      <c r="AK278" s="5"/>
      <c r="AL278" s="5"/>
      <c r="AM278" s="5"/>
      <c r="AN278" s="5"/>
      <c r="AO278" s="5"/>
      <c r="AP278" s="5"/>
      <c r="AQ278" s="5"/>
      <c r="AR278" s="9"/>
    </row>
    <row r="279" spans="16:44" ht="15.75" customHeight="1" x14ac:dyDescent="0.3">
      <c r="P279" s="9"/>
      <c r="Y279" s="5"/>
      <c r="Z279" s="5"/>
      <c r="AA279" s="5"/>
      <c r="AB279" s="5"/>
      <c r="AC279" s="5"/>
      <c r="AD279" s="5"/>
      <c r="AE279" s="5"/>
      <c r="AF279" s="5"/>
      <c r="AG279" s="9"/>
      <c r="AH279" s="9"/>
      <c r="AI279" s="9"/>
      <c r="AJ279" s="5"/>
      <c r="AK279" s="5"/>
      <c r="AL279" s="5"/>
      <c r="AM279" s="5"/>
      <c r="AN279" s="5"/>
      <c r="AO279" s="5"/>
      <c r="AP279" s="5"/>
      <c r="AQ279" s="5"/>
      <c r="AR279" s="9"/>
    </row>
    <row r="280" spans="16:44" ht="15.75" customHeight="1" x14ac:dyDescent="0.3">
      <c r="P280" s="9"/>
      <c r="Y280" s="5"/>
      <c r="Z280" s="5"/>
      <c r="AA280" s="5"/>
      <c r="AB280" s="5"/>
      <c r="AC280" s="5"/>
      <c r="AD280" s="5"/>
      <c r="AE280" s="5"/>
      <c r="AF280" s="5"/>
      <c r="AG280" s="9"/>
      <c r="AH280" s="9"/>
      <c r="AI280" s="9"/>
      <c r="AJ280" s="5"/>
      <c r="AK280" s="5"/>
      <c r="AL280" s="5"/>
      <c r="AM280" s="5"/>
      <c r="AN280" s="5"/>
      <c r="AO280" s="5"/>
      <c r="AP280" s="5"/>
      <c r="AQ280" s="5"/>
      <c r="AR280" s="9"/>
    </row>
    <row r="281" spans="16:44" ht="15.75" customHeight="1" x14ac:dyDescent="0.3">
      <c r="P281" s="9"/>
      <c r="Y281" s="5"/>
      <c r="Z281" s="5"/>
      <c r="AA281" s="5"/>
      <c r="AB281" s="5"/>
      <c r="AC281" s="5"/>
      <c r="AD281" s="5"/>
      <c r="AE281" s="5"/>
      <c r="AF281" s="5"/>
      <c r="AG281" s="9"/>
      <c r="AH281" s="9"/>
      <c r="AI281" s="9"/>
      <c r="AJ281" s="5"/>
      <c r="AK281" s="5"/>
      <c r="AL281" s="5"/>
      <c r="AM281" s="5"/>
      <c r="AN281" s="5"/>
      <c r="AO281" s="5"/>
      <c r="AP281" s="5"/>
      <c r="AQ281" s="5"/>
      <c r="AR281" s="9"/>
    </row>
    <row r="282" spans="16:44" ht="15.75" customHeight="1" x14ac:dyDescent="0.3">
      <c r="P282" s="9"/>
      <c r="Y282" s="5"/>
      <c r="Z282" s="5"/>
      <c r="AA282" s="5"/>
      <c r="AB282" s="5"/>
      <c r="AC282" s="5"/>
      <c r="AD282" s="5"/>
      <c r="AE282" s="5"/>
      <c r="AF282" s="5"/>
      <c r="AG282" s="9"/>
      <c r="AH282" s="9"/>
      <c r="AI282" s="9"/>
      <c r="AJ282" s="5"/>
      <c r="AK282" s="5"/>
      <c r="AL282" s="5"/>
      <c r="AM282" s="5"/>
      <c r="AN282" s="5"/>
      <c r="AO282" s="5"/>
      <c r="AP282" s="5"/>
      <c r="AQ282" s="5"/>
      <c r="AR282" s="9"/>
    </row>
    <row r="283" spans="16:44" ht="15.75" customHeight="1" x14ac:dyDescent="0.3">
      <c r="P283" s="9"/>
      <c r="Y283" s="5"/>
      <c r="Z283" s="5"/>
      <c r="AA283" s="5"/>
      <c r="AB283" s="5"/>
      <c r="AC283" s="5"/>
      <c r="AD283" s="5"/>
      <c r="AE283" s="5"/>
      <c r="AF283" s="5"/>
      <c r="AG283" s="9"/>
      <c r="AH283" s="9"/>
      <c r="AI283" s="9"/>
      <c r="AJ283" s="5"/>
      <c r="AK283" s="5"/>
      <c r="AL283" s="5"/>
      <c r="AM283" s="5"/>
      <c r="AN283" s="5"/>
      <c r="AO283" s="5"/>
      <c r="AP283" s="5"/>
      <c r="AQ283" s="5"/>
      <c r="AR283" s="9"/>
    </row>
    <row r="284" spans="16:44" ht="15.75" customHeight="1" x14ac:dyDescent="0.3">
      <c r="P284" s="9"/>
      <c r="Y284" s="5"/>
      <c r="Z284" s="5"/>
      <c r="AA284" s="5"/>
      <c r="AB284" s="5"/>
      <c r="AC284" s="5"/>
      <c r="AD284" s="5"/>
      <c r="AE284" s="5"/>
      <c r="AF284" s="5"/>
      <c r="AG284" s="9"/>
      <c r="AH284" s="9"/>
      <c r="AI284" s="9"/>
      <c r="AJ284" s="5"/>
      <c r="AK284" s="5"/>
      <c r="AL284" s="5"/>
      <c r="AM284" s="5"/>
      <c r="AN284" s="5"/>
      <c r="AO284" s="5"/>
      <c r="AP284" s="5"/>
      <c r="AQ284" s="5"/>
      <c r="AR284" s="9"/>
    </row>
    <row r="285" spans="16:44" ht="15.75" customHeight="1" x14ac:dyDescent="0.3">
      <c r="P285" s="9"/>
      <c r="Y285" s="5"/>
      <c r="Z285" s="5"/>
      <c r="AA285" s="5"/>
      <c r="AB285" s="5"/>
      <c r="AC285" s="5"/>
      <c r="AD285" s="5"/>
      <c r="AE285" s="5"/>
      <c r="AF285" s="5"/>
      <c r="AG285" s="9"/>
      <c r="AH285" s="9"/>
      <c r="AI285" s="9"/>
      <c r="AJ285" s="5"/>
      <c r="AK285" s="5"/>
      <c r="AL285" s="5"/>
      <c r="AM285" s="5"/>
      <c r="AN285" s="5"/>
      <c r="AO285" s="5"/>
      <c r="AP285" s="5"/>
      <c r="AQ285" s="5"/>
      <c r="AR285" s="9"/>
    </row>
    <row r="286" spans="16:44" ht="15.75" customHeight="1" x14ac:dyDescent="0.3">
      <c r="P286" s="9"/>
      <c r="Y286" s="5"/>
      <c r="Z286" s="5"/>
      <c r="AA286" s="5"/>
      <c r="AB286" s="5"/>
      <c r="AC286" s="5"/>
      <c r="AD286" s="5"/>
      <c r="AE286" s="5"/>
      <c r="AF286" s="5"/>
      <c r="AG286" s="9"/>
      <c r="AH286" s="9"/>
      <c r="AI286" s="9"/>
      <c r="AJ286" s="5"/>
      <c r="AK286" s="5"/>
      <c r="AL286" s="5"/>
      <c r="AM286" s="5"/>
      <c r="AN286" s="5"/>
      <c r="AO286" s="5"/>
      <c r="AP286" s="5"/>
      <c r="AQ286" s="5"/>
      <c r="AR286" s="9"/>
    </row>
    <row r="287" spans="16:44" ht="15.75" customHeight="1" x14ac:dyDescent="0.3">
      <c r="P287" s="9"/>
      <c r="Y287" s="5"/>
      <c r="Z287" s="5"/>
      <c r="AA287" s="5"/>
      <c r="AB287" s="5"/>
      <c r="AC287" s="5"/>
      <c r="AD287" s="5"/>
      <c r="AE287" s="5"/>
      <c r="AF287" s="5"/>
      <c r="AG287" s="9"/>
      <c r="AH287" s="9"/>
      <c r="AI287" s="9"/>
      <c r="AJ287" s="5"/>
      <c r="AK287" s="5"/>
      <c r="AL287" s="5"/>
      <c r="AM287" s="5"/>
      <c r="AN287" s="5"/>
      <c r="AO287" s="5"/>
      <c r="AP287" s="5"/>
      <c r="AQ287" s="5"/>
      <c r="AR287" s="9"/>
    </row>
    <row r="288" spans="16:44" ht="15.75" customHeight="1" x14ac:dyDescent="0.3">
      <c r="P288" s="9"/>
      <c r="Y288" s="5"/>
      <c r="Z288" s="5"/>
      <c r="AA288" s="5"/>
      <c r="AB288" s="5"/>
      <c r="AC288" s="5"/>
      <c r="AD288" s="5"/>
      <c r="AE288" s="5"/>
      <c r="AF288" s="5"/>
      <c r="AG288" s="9"/>
      <c r="AH288" s="9"/>
      <c r="AI288" s="9"/>
      <c r="AJ288" s="5"/>
      <c r="AK288" s="5"/>
      <c r="AL288" s="5"/>
      <c r="AM288" s="5"/>
      <c r="AN288" s="5"/>
      <c r="AO288" s="5"/>
      <c r="AP288" s="5"/>
      <c r="AQ288" s="5"/>
      <c r="AR288" s="9"/>
    </row>
    <row r="289" spans="16:44" ht="15.75" customHeight="1" x14ac:dyDescent="0.3">
      <c r="P289" s="9"/>
      <c r="Y289" s="5"/>
      <c r="Z289" s="5"/>
      <c r="AA289" s="5"/>
      <c r="AB289" s="5"/>
      <c r="AC289" s="5"/>
      <c r="AD289" s="5"/>
      <c r="AE289" s="5"/>
      <c r="AF289" s="5"/>
      <c r="AG289" s="9"/>
      <c r="AH289" s="9"/>
      <c r="AI289" s="9"/>
      <c r="AJ289" s="5"/>
      <c r="AK289" s="5"/>
      <c r="AL289" s="5"/>
      <c r="AM289" s="5"/>
      <c r="AN289" s="5"/>
      <c r="AO289" s="5"/>
      <c r="AP289" s="5"/>
      <c r="AQ289" s="5"/>
      <c r="AR289" s="9"/>
    </row>
    <row r="290" spans="16:44" ht="15.75" customHeight="1" x14ac:dyDescent="0.3">
      <c r="P290" s="9"/>
      <c r="Y290" s="5"/>
      <c r="Z290" s="5"/>
      <c r="AA290" s="5"/>
      <c r="AB290" s="5"/>
      <c r="AC290" s="5"/>
      <c r="AD290" s="5"/>
      <c r="AE290" s="5"/>
      <c r="AF290" s="5"/>
      <c r="AG290" s="9"/>
      <c r="AH290" s="9"/>
      <c r="AI290" s="9"/>
      <c r="AJ290" s="5"/>
      <c r="AK290" s="5"/>
      <c r="AL290" s="5"/>
      <c r="AM290" s="5"/>
      <c r="AN290" s="5"/>
      <c r="AO290" s="5"/>
      <c r="AP290" s="5"/>
      <c r="AQ290" s="5"/>
      <c r="AR290" s="9"/>
    </row>
    <row r="291" spans="16:44" ht="15.75" customHeight="1" x14ac:dyDescent="0.3">
      <c r="P291" s="9"/>
      <c r="Y291" s="5"/>
      <c r="Z291" s="5"/>
      <c r="AA291" s="5"/>
      <c r="AB291" s="5"/>
      <c r="AC291" s="5"/>
      <c r="AD291" s="5"/>
      <c r="AE291" s="5"/>
      <c r="AF291" s="5"/>
      <c r="AG291" s="9"/>
      <c r="AH291" s="9"/>
      <c r="AI291" s="9"/>
      <c r="AJ291" s="5"/>
      <c r="AK291" s="5"/>
      <c r="AL291" s="5"/>
      <c r="AM291" s="5"/>
      <c r="AN291" s="5"/>
      <c r="AO291" s="5"/>
      <c r="AP291" s="5"/>
      <c r="AQ291" s="5"/>
      <c r="AR291" s="9"/>
    </row>
    <row r="292" spans="16:44" ht="15.75" customHeight="1" x14ac:dyDescent="0.3">
      <c r="P292" s="9"/>
      <c r="Y292" s="5"/>
      <c r="Z292" s="5"/>
      <c r="AA292" s="5"/>
      <c r="AB292" s="5"/>
      <c r="AC292" s="5"/>
      <c r="AD292" s="5"/>
      <c r="AE292" s="5"/>
      <c r="AF292" s="5"/>
      <c r="AG292" s="9"/>
      <c r="AH292" s="9"/>
      <c r="AI292" s="9"/>
      <c r="AJ292" s="5"/>
      <c r="AK292" s="5"/>
      <c r="AL292" s="5"/>
      <c r="AM292" s="5"/>
      <c r="AN292" s="5"/>
      <c r="AO292" s="5"/>
      <c r="AP292" s="5"/>
      <c r="AQ292" s="5"/>
      <c r="AR292" s="9"/>
    </row>
    <row r="293" spans="16:44" ht="15.75" customHeight="1" x14ac:dyDescent="0.3">
      <c r="P293" s="9"/>
      <c r="Y293" s="5"/>
      <c r="Z293" s="5"/>
      <c r="AA293" s="5"/>
      <c r="AB293" s="5"/>
      <c r="AC293" s="5"/>
      <c r="AD293" s="5"/>
      <c r="AE293" s="5"/>
      <c r="AF293" s="5"/>
      <c r="AG293" s="9"/>
      <c r="AH293" s="9"/>
      <c r="AI293" s="9"/>
      <c r="AJ293" s="5"/>
      <c r="AK293" s="5"/>
      <c r="AL293" s="5"/>
      <c r="AM293" s="5"/>
      <c r="AN293" s="5"/>
      <c r="AO293" s="5"/>
      <c r="AP293" s="5"/>
      <c r="AQ293" s="5"/>
      <c r="AR293" s="9"/>
    </row>
    <row r="294" spans="16:44" ht="15.75" customHeight="1" x14ac:dyDescent="0.3">
      <c r="P294" s="9"/>
      <c r="Y294" s="5"/>
      <c r="Z294" s="5"/>
      <c r="AA294" s="5"/>
      <c r="AB294" s="5"/>
      <c r="AC294" s="5"/>
      <c r="AD294" s="5"/>
      <c r="AE294" s="5"/>
      <c r="AF294" s="5"/>
      <c r="AG294" s="9"/>
      <c r="AH294" s="9"/>
      <c r="AI294" s="9"/>
      <c r="AJ294" s="5"/>
      <c r="AK294" s="5"/>
      <c r="AL294" s="5"/>
      <c r="AM294" s="5"/>
      <c r="AN294" s="5"/>
      <c r="AO294" s="5"/>
      <c r="AP294" s="5"/>
      <c r="AQ294" s="5"/>
      <c r="AR294" s="9"/>
    </row>
    <row r="295" spans="16:44" ht="15.75" customHeight="1" x14ac:dyDescent="0.3">
      <c r="P295" s="9"/>
      <c r="Y295" s="5"/>
      <c r="Z295" s="5"/>
      <c r="AA295" s="5"/>
      <c r="AB295" s="5"/>
      <c r="AC295" s="5"/>
      <c r="AD295" s="5"/>
      <c r="AE295" s="5"/>
      <c r="AF295" s="5"/>
      <c r="AG295" s="9"/>
      <c r="AH295" s="9"/>
      <c r="AI295" s="9"/>
      <c r="AJ295" s="5"/>
      <c r="AK295" s="5"/>
      <c r="AL295" s="5"/>
      <c r="AM295" s="5"/>
      <c r="AN295" s="5"/>
      <c r="AO295" s="5"/>
      <c r="AP295" s="5"/>
      <c r="AQ295" s="5"/>
      <c r="AR295" s="9"/>
    </row>
    <row r="296" spans="16:44" ht="15.75" customHeight="1" x14ac:dyDescent="0.3">
      <c r="P296" s="9"/>
      <c r="Y296" s="5"/>
      <c r="Z296" s="5"/>
      <c r="AA296" s="5"/>
      <c r="AB296" s="5"/>
      <c r="AC296" s="5"/>
      <c r="AD296" s="5"/>
      <c r="AE296" s="5"/>
      <c r="AF296" s="5"/>
      <c r="AG296" s="9"/>
      <c r="AH296" s="9"/>
      <c r="AI296" s="9"/>
      <c r="AJ296" s="5"/>
      <c r="AK296" s="5"/>
      <c r="AL296" s="5"/>
      <c r="AM296" s="5"/>
      <c r="AN296" s="5"/>
      <c r="AO296" s="5"/>
      <c r="AP296" s="5"/>
      <c r="AQ296" s="5"/>
      <c r="AR296" s="9"/>
    </row>
    <row r="297" spans="16:44" ht="15.75" customHeight="1" x14ac:dyDescent="0.3">
      <c r="P297" s="9"/>
      <c r="Y297" s="5"/>
      <c r="Z297" s="5"/>
      <c r="AA297" s="5"/>
      <c r="AB297" s="5"/>
      <c r="AC297" s="5"/>
      <c r="AD297" s="5"/>
      <c r="AE297" s="5"/>
      <c r="AF297" s="5"/>
      <c r="AG297" s="9"/>
      <c r="AH297" s="9"/>
      <c r="AI297" s="9"/>
      <c r="AJ297" s="5"/>
      <c r="AK297" s="5"/>
      <c r="AL297" s="5"/>
      <c r="AM297" s="5"/>
      <c r="AN297" s="5"/>
      <c r="AO297" s="5"/>
      <c r="AP297" s="5"/>
      <c r="AQ297" s="5"/>
      <c r="AR297" s="9"/>
    </row>
    <row r="298" spans="16:44" ht="15.75" customHeight="1" x14ac:dyDescent="0.3">
      <c r="P298" s="9"/>
      <c r="Y298" s="5"/>
      <c r="Z298" s="5"/>
      <c r="AA298" s="5"/>
      <c r="AB298" s="5"/>
      <c r="AC298" s="5"/>
      <c r="AD298" s="5"/>
      <c r="AE298" s="5"/>
      <c r="AF298" s="5"/>
      <c r="AG298" s="9"/>
      <c r="AH298" s="9"/>
      <c r="AI298" s="9"/>
      <c r="AJ298" s="5"/>
      <c r="AK298" s="5"/>
      <c r="AL298" s="5"/>
      <c r="AM298" s="5"/>
      <c r="AN298" s="5"/>
      <c r="AO298" s="5"/>
      <c r="AP298" s="5"/>
      <c r="AQ298" s="5"/>
      <c r="AR298" s="9"/>
    </row>
    <row r="299" spans="16:44" ht="15.75" customHeight="1" x14ac:dyDescent="0.3">
      <c r="P299" s="9"/>
      <c r="Y299" s="5"/>
      <c r="Z299" s="5"/>
      <c r="AA299" s="5"/>
      <c r="AB299" s="5"/>
      <c r="AC299" s="5"/>
      <c r="AD299" s="5"/>
      <c r="AE299" s="5"/>
      <c r="AF299" s="5"/>
      <c r="AG299" s="9"/>
      <c r="AH299" s="9"/>
      <c r="AI299" s="9"/>
      <c r="AJ299" s="5"/>
      <c r="AK299" s="5"/>
      <c r="AL299" s="5"/>
      <c r="AM299" s="5"/>
      <c r="AN299" s="5"/>
      <c r="AO299" s="5"/>
      <c r="AP299" s="5"/>
      <c r="AQ299" s="5"/>
      <c r="AR299" s="9"/>
    </row>
    <row r="300" spans="16:44" ht="15.75" customHeight="1" x14ac:dyDescent="0.3">
      <c r="P300" s="9"/>
      <c r="Y300" s="5"/>
      <c r="Z300" s="5"/>
      <c r="AA300" s="5"/>
      <c r="AB300" s="5"/>
      <c r="AC300" s="5"/>
      <c r="AD300" s="5"/>
      <c r="AE300" s="5"/>
      <c r="AF300" s="5"/>
      <c r="AG300" s="9"/>
      <c r="AH300" s="9"/>
      <c r="AI300" s="9"/>
      <c r="AJ300" s="5"/>
      <c r="AK300" s="5"/>
      <c r="AL300" s="5"/>
      <c r="AM300" s="5"/>
      <c r="AN300" s="5"/>
      <c r="AO300" s="5"/>
      <c r="AP300" s="5"/>
      <c r="AQ300" s="5"/>
      <c r="AR300" s="9"/>
    </row>
    <row r="301" spans="16:44" ht="15.75" customHeight="1" x14ac:dyDescent="0.3">
      <c r="P301" s="9"/>
      <c r="Y301" s="5"/>
      <c r="Z301" s="5"/>
      <c r="AA301" s="5"/>
      <c r="AB301" s="5"/>
      <c r="AC301" s="5"/>
      <c r="AD301" s="5"/>
      <c r="AE301" s="5"/>
      <c r="AF301" s="5"/>
      <c r="AG301" s="9"/>
      <c r="AH301" s="9"/>
      <c r="AI301" s="9"/>
      <c r="AJ301" s="5"/>
      <c r="AK301" s="5"/>
      <c r="AL301" s="5"/>
      <c r="AM301" s="5"/>
      <c r="AN301" s="5"/>
      <c r="AO301" s="5"/>
      <c r="AP301" s="5"/>
      <c r="AQ301" s="5"/>
      <c r="AR301" s="9"/>
    </row>
    <row r="302" spans="16:44" ht="15.75" customHeight="1" x14ac:dyDescent="0.3">
      <c r="P302" s="9"/>
      <c r="Y302" s="5"/>
      <c r="Z302" s="5"/>
      <c r="AA302" s="5"/>
      <c r="AB302" s="5"/>
      <c r="AC302" s="5"/>
      <c r="AD302" s="5"/>
      <c r="AE302" s="5"/>
      <c r="AF302" s="5"/>
      <c r="AG302" s="9"/>
      <c r="AH302" s="9"/>
      <c r="AI302" s="9"/>
      <c r="AJ302" s="5"/>
      <c r="AK302" s="5"/>
      <c r="AL302" s="5"/>
      <c r="AM302" s="5"/>
      <c r="AN302" s="5"/>
      <c r="AO302" s="5"/>
      <c r="AP302" s="5"/>
      <c r="AQ302" s="5"/>
      <c r="AR302" s="9"/>
    </row>
    <row r="303" spans="16:44" ht="15.75" customHeight="1" x14ac:dyDescent="0.3">
      <c r="P303" s="9"/>
      <c r="Y303" s="5"/>
      <c r="Z303" s="5"/>
      <c r="AA303" s="5"/>
      <c r="AB303" s="5"/>
      <c r="AC303" s="5"/>
      <c r="AD303" s="5"/>
      <c r="AE303" s="5"/>
      <c r="AF303" s="5"/>
      <c r="AG303" s="9"/>
      <c r="AH303" s="9"/>
      <c r="AI303" s="9"/>
      <c r="AJ303" s="5"/>
      <c r="AK303" s="5"/>
      <c r="AL303" s="5"/>
      <c r="AM303" s="5"/>
      <c r="AN303" s="5"/>
      <c r="AO303" s="5"/>
      <c r="AP303" s="5"/>
      <c r="AQ303" s="5"/>
      <c r="AR303" s="9"/>
    </row>
    <row r="304" spans="16:44" ht="15.75" customHeight="1" x14ac:dyDescent="0.3">
      <c r="P304" s="9"/>
      <c r="Y304" s="5"/>
      <c r="Z304" s="5"/>
      <c r="AA304" s="5"/>
      <c r="AB304" s="5"/>
      <c r="AC304" s="5"/>
      <c r="AD304" s="5"/>
      <c r="AE304" s="5"/>
      <c r="AF304" s="5"/>
      <c r="AG304" s="9"/>
      <c r="AH304" s="9"/>
      <c r="AI304" s="9"/>
      <c r="AJ304" s="5"/>
      <c r="AK304" s="5"/>
      <c r="AL304" s="5"/>
      <c r="AM304" s="5"/>
      <c r="AN304" s="5"/>
      <c r="AO304" s="5"/>
      <c r="AP304" s="5"/>
      <c r="AQ304" s="5"/>
      <c r="AR304" s="9"/>
    </row>
    <row r="305" spans="16:44" ht="15.75" customHeight="1" x14ac:dyDescent="0.3">
      <c r="P305" s="9"/>
      <c r="Y305" s="5"/>
      <c r="Z305" s="5"/>
      <c r="AA305" s="5"/>
      <c r="AB305" s="5"/>
      <c r="AC305" s="5"/>
      <c r="AD305" s="5"/>
      <c r="AE305" s="5"/>
      <c r="AF305" s="5"/>
      <c r="AG305" s="9"/>
      <c r="AH305" s="9"/>
      <c r="AI305" s="9"/>
      <c r="AJ305" s="5"/>
      <c r="AK305" s="5"/>
      <c r="AL305" s="5"/>
      <c r="AM305" s="5"/>
      <c r="AN305" s="5"/>
      <c r="AO305" s="5"/>
      <c r="AP305" s="5"/>
      <c r="AQ305" s="5"/>
      <c r="AR305" s="9"/>
    </row>
    <row r="306" spans="16:44" ht="15.75" customHeight="1" x14ac:dyDescent="0.3">
      <c r="P306" s="9"/>
      <c r="Y306" s="5"/>
      <c r="Z306" s="5"/>
      <c r="AA306" s="5"/>
      <c r="AB306" s="5"/>
      <c r="AC306" s="5"/>
      <c r="AD306" s="5"/>
      <c r="AE306" s="5"/>
      <c r="AF306" s="5"/>
      <c r="AG306" s="9"/>
      <c r="AH306" s="9"/>
      <c r="AI306" s="9"/>
      <c r="AJ306" s="5"/>
      <c r="AK306" s="5"/>
      <c r="AL306" s="5"/>
      <c r="AM306" s="5"/>
      <c r="AN306" s="5"/>
      <c r="AO306" s="5"/>
      <c r="AP306" s="5"/>
      <c r="AQ306" s="5"/>
      <c r="AR306" s="9"/>
    </row>
    <row r="307" spans="16:44" ht="15.75" customHeight="1" x14ac:dyDescent="0.3">
      <c r="P307" s="9"/>
      <c r="Y307" s="5"/>
      <c r="Z307" s="5"/>
      <c r="AA307" s="5"/>
      <c r="AB307" s="5"/>
      <c r="AC307" s="5"/>
      <c r="AD307" s="5"/>
      <c r="AE307" s="5"/>
      <c r="AF307" s="5"/>
      <c r="AG307" s="9"/>
      <c r="AH307" s="9"/>
      <c r="AI307" s="9"/>
      <c r="AJ307" s="5"/>
      <c r="AK307" s="5"/>
      <c r="AL307" s="5"/>
      <c r="AM307" s="5"/>
      <c r="AN307" s="5"/>
      <c r="AO307" s="5"/>
      <c r="AP307" s="5"/>
      <c r="AQ307" s="5"/>
      <c r="AR307" s="9"/>
    </row>
    <row r="308" spans="16:44" ht="15.75" customHeight="1" x14ac:dyDescent="0.3">
      <c r="P308" s="9"/>
      <c r="Y308" s="5"/>
      <c r="Z308" s="5"/>
      <c r="AA308" s="5"/>
      <c r="AB308" s="5"/>
      <c r="AC308" s="5"/>
      <c r="AD308" s="5"/>
      <c r="AE308" s="5"/>
      <c r="AF308" s="5"/>
      <c r="AG308" s="9"/>
      <c r="AH308" s="9"/>
      <c r="AI308" s="9"/>
      <c r="AJ308" s="5"/>
      <c r="AK308" s="5"/>
      <c r="AL308" s="5"/>
      <c r="AM308" s="5"/>
      <c r="AN308" s="5"/>
      <c r="AO308" s="5"/>
      <c r="AP308" s="5"/>
      <c r="AQ308" s="5"/>
      <c r="AR308" s="9"/>
    </row>
    <row r="309" spans="16:44" ht="15.75" customHeight="1" x14ac:dyDescent="0.3">
      <c r="P309" s="9"/>
      <c r="Y309" s="5"/>
      <c r="Z309" s="5"/>
      <c r="AA309" s="5"/>
      <c r="AB309" s="5"/>
      <c r="AC309" s="5"/>
      <c r="AD309" s="5"/>
      <c r="AE309" s="5"/>
      <c r="AF309" s="5"/>
      <c r="AG309" s="9"/>
      <c r="AH309" s="9"/>
      <c r="AI309" s="9"/>
      <c r="AJ309" s="5"/>
      <c r="AK309" s="5"/>
      <c r="AL309" s="5"/>
      <c r="AM309" s="5"/>
      <c r="AN309" s="5"/>
      <c r="AO309" s="5"/>
      <c r="AP309" s="5"/>
      <c r="AQ309" s="5"/>
      <c r="AR309" s="9"/>
    </row>
    <row r="310" spans="16:44" ht="15.75" customHeight="1" x14ac:dyDescent="0.3">
      <c r="P310" s="9"/>
      <c r="Y310" s="5"/>
      <c r="Z310" s="5"/>
      <c r="AA310" s="5"/>
      <c r="AB310" s="5"/>
      <c r="AC310" s="5"/>
      <c r="AD310" s="5"/>
      <c r="AE310" s="5"/>
      <c r="AF310" s="5"/>
      <c r="AG310" s="9"/>
      <c r="AH310" s="9"/>
      <c r="AI310" s="9"/>
      <c r="AJ310" s="5"/>
      <c r="AK310" s="5"/>
      <c r="AL310" s="5"/>
      <c r="AM310" s="5"/>
      <c r="AN310" s="5"/>
      <c r="AO310" s="5"/>
      <c r="AP310" s="5"/>
      <c r="AQ310" s="5"/>
      <c r="AR310" s="9"/>
    </row>
    <row r="311" spans="16:44" ht="15.75" customHeight="1" x14ac:dyDescent="0.3">
      <c r="P311" s="9"/>
      <c r="Y311" s="5"/>
      <c r="Z311" s="5"/>
      <c r="AA311" s="5"/>
      <c r="AB311" s="5"/>
      <c r="AC311" s="5"/>
      <c r="AD311" s="5"/>
      <c r="AE311" s="5"/>
      <c r="AF311" s="5"/>
      <c r="AG311" s="9"/>
      <c r="AH311" s="9"/>
      <c r="AI311" s="9"/>
      <c r="AJ311" s="5"/>
      <c r="AK311" s="5"/>
      <c r="AL311" s="5"/>
      <c r="AM311" s="5"/>
      <c r="AN311" s="5"/>
      <c r="AO311" s="5"/>
      <c r="AP311" s="5"/>
      <c r="AQ311" s="5"/>
      <c r="AR311" s="9"/>
    </row>
    <row r="312" spans="16:44" ht="15.75" customHeight="1" x14ac:dyDescent="0.3">
      <c r="P312" s="9"/>
      <c r="Y312" s="5"/>
      <c r="Z312" s="5"/>
      <c r="AA312" s="5"/>
      <c r="AB312" s="5"/>
      <c r="AC312" s="5"/>
      <c r="AD312" s="5"/>
      <c r="AE312" s="5"/>
      <c r="AF312" s="5"/>
      <c r="AG312" s="9"/>
      <c r="AH312" s="9"/>
      <c r="AI312" s="9"/>
      <c r="AJ312" s="5"/>
      <c r="AK312" s="5"/>
      <c r="AL312" s="5"/>
      <c r="AM312" s="5"/>
      <c r="AN312" s="5"/>
      <c r="AO312" s="5"/>
      <c r="AP312" s="5"/>
      <c r="AQ312" s="5"/>
      <c r="AR312" s="9"/>
    </row>
    <row r="313" spans="16:44" ht="15.75" customHeight="1" x14ac:dyDescent="0.3">
      <c r="P313" s="9"/>
      <c r="Y313" s="5"/>
      <c r="Z313" s="5"/>
      <c r="AA313" s="5"/>
      <c r="AB313" s="5"/>
      <c r="AC313" s="5"/>
      <c r="AD313" s="5"/>
      <c r="AE313" s="5"/>
      <c r="AF313" s="5"/>
      <c r="AG313" s="9"/>
      <c r="AH313" s="9"/>
      <c r="AI313" s="9"/>
      <c r="AJ313" s="5"/>
      <c r="AK313" s="5"/>
      <c r="AL313" s="5"/>
      <c r="AM313" s="5"/>
      <c r="AN313" s="5"/>
      <c r="AO313" s="5"/>
      <c r="AP313" s="5"/>
      <c r="AQ313" s="5"/>
      <c r="AR313" s="9"/>
    </row>
    <row r="314" spans="16:44" ht="15.75" customHeight="1" x14ac:dyDescent="0.3">
      <c r="P314" s="9"/>
      <c r="Y314" s="5"/>
      <c r="Z314" s="5"/>
      <c r="AA314" s="5"/>
      <c r="AB314" s="5"/>
      <c r="AC314" s="5"/>
      <c r="AD314" s="5"/>
      <c r="AE314" s="5"/>
      <c r="AF314" s="5"/>
      <c r="AG314" s="9"/>
      <c r="AH314" s="9"/>
      <c r="AI314" s="9"/>
      <c r="AJ314" s="5"/>
      <c r="AK314" s="5"/>
      <c r="AL314" s="5"/>
      <c r="AM314" s="5"/>
      <c r="AN314" s="5"/>
      <c r="AO314" s="5"/>
      <c r="AP314" s="5"/>
      <c r="AQ314" s="5"/>
      <c r="AR314" s="9"/>
    </row>
    <row r="315" spans="16:44" ht="15.75" customHeight="1" x14ac:dyDescent="0.3">
      <c r="P315" s="9"/>
      <c r="Y315" s="5"/>
      <c r="Z315" s="5"/>
      <c r="AA315" s="5"/>
      <c r="AB315" s="5"/>
      <c r="AC315" s="5"/>
      <c r="AD315" s="5"/>
      <c r="AE315" s="5"/>
      <c r="AF315" s="5"/>
      <c r="AG315" s="9"/>
      <c r="AH315" s="9"/>
      <c r="AI315" s="9"/>
      <c r="AJ315" s="5"/>
      <c r="AK315" s="5"/>
      <c r="AL315" s="5"/>
      <c r="AM315" s="5"/>
      <c r="AN315" s="5"/>
      <c r="AO315" s="5"/>
      <c r="AP315" s="5"/>
      <c r="AQ315" s="5"/>
      <c r="AR315" s="9"/>
    </row>
    <row r="316" spans="16:44" ht="15.75" customHeight="1" x14ac:dyDescent="0.3">
      <c r="P316" s="9"/>
      <c r="Y316" s="5"/>
      <c r="Z316" s="5"/>
      <c r="AA316" s="5"/>
      <c r="AB316" s="5"/>
      <c r="AC316" s="5"/>
      <c r="AD316" s="5"/>
      <c r="AE316" s="5"/>
      <c r="AF316" s="5"/>
      <c r="AG316" s="9"/>
      <c r="AH316" s="9"/>
      <c r="AI316" s="9"/>
      <c r="AJ316" s="5"/>
      <c r="AK316" s="5"/>
      <c r="AL316" s="5"/>
      <c r="AM316" s="5"/>
      <c r="AN316" s="5"/>
      <c r="AO316" s="5"/>
      <c r="AP316" s="5"/>
      <c r="AQ316" s="5"/>
      <c r="AR316" s="9"/>
    </row>
    <row r="317" spans="16:44" ht="15.75" customHeight="1" x14ac:dyDescent="0.3">
      <c r="P317" s="9"/>
      <c r="Y317" s="5"/>
      <c r="Z317" s="5"/>
      <c r="AA317" s="5"/>
      <c r="AB317" s="5"/>
      <c r="AC317" s="5"/>
      <c r="AD317" s="5"/>
      <c r="AE317" s="5"/>
      <c r="AF317" s="5"/>
      <c r="AG317" s="9"/>
      <c r="AH317" s="9"/>
      <c r="AI317" s="9"/>
      <c r="AJ317" s="5"/>
      <c r="AK317" s="5"/>
      <c r="AL317" s="5"/>
      <c r="AM317" s="5"/>
      <c r="AN317" s="5"/>
      <c r="AO317" s="5"/>
      <c r="AP317" s="5"/>
      <c r="AQ317" s="5"/>
      <c r="AR317" s="9"/>
    </row>
    <row r="318" spans="16:44" ht="15.75" customHeight="1" x14ac:dyDescent="0.3">
      <c r="P318" s="9"/>
      <c r="Y318" s="5"/>
      <c r="Z318" s="5"/>
      <c r="AA318" s="5"/>
      <c r="AB318" s="5"/>
      <c r="AC318" s="5"/>
      <c r="AD318" s="5"/>
      <c r="AE318" s="5"/>
      <c r="AF318" s="5"/>
      <c r="AG318" s="9"/>
      <c r="AH318" s="9"/>
      <c r="AI318" s="9"/>
      <c r="AJ318" s="5"/>
      <c r="AK318" s="5"/>
      <c r="AL318" s="5"/>
      <c r="AM318" s="5"/>
      <c r="AN318" s="5"/>
      <c r="AO318" s="5"/>
      <c r="AP318" s="5"/>
      <c r="AQ318" s="5"/>
      <c r="AR318" s="9"/>
    </row>
    <row r="319" spans="16:44" ht="15.75" customHeight="1" x14ac:dyDescent="0.3">
      <c r="P319" s="9"/>
      <c r="Y319" s="5"/>
      <c r="Z319" s="5"/>
      <c r="AA319" s="5"/>
      <c r="AB319" s="5"/>
      <c r="AC319" s="5"/>
      <c r="AD319" s="5"/>
      <c r="AE319" s="5"/>
      <c r="AF319" s="5"/>
      <c r="AG319" s="9"/>
      <c r="AH319" s="9"/>
      <c r="AI319" s="9"/>
      <c r="AJ319" s="5"/>
      <c r="AK319" s="5"/>
      <c r="AL319" s="5"/>
      <c r="AM319" s="5"/>
      <c r="AN319" s="5"/>
      <c r="AO319" s="5"/>
      <c r="AP319" s="5"/>
      <c r="AQ319" s="5"/>
      <c r="AR319" s="9"/>
    </row>
    <row r="320" spans="16:44" ht="15.75" customHeight="1" x14ac:dyDescent="0.3">
      <c r="P320" s="9"/>
      <c r="Y320" s="5"/>
      <c r="Z320" s="5"/>
      <c r="AA320" s="5"/>
      <c r="AB320" s="5"/>
      <c r="AC320" s="5"/>
      <c r="AD320" s="5"/>
      <c r="AE320" s="5"/>
      <c r="AF320" s="5"/>
      <c r="AG320" s="9"/>
      <c r="AH320" s="9"/>
      <c r="AI320" s="9"/>
      <c r="AJ320" s="5"/>
      <c r="AK320" s="5"/>
      <c r="AL320" s="5"/>
      <c r="AM320" s="5"/>
      <c r="AN320" s="5"/>
      <c r="AO320" s="5"/>
      <c r="AP320" s="5"/>
      <c r="AQ320" s="5"/>
      <c r="AR320" s="9"/>
    </row>
    <row r="321" spans="16:44" ht="15.75" customHeight="1" x14ac:dyDescent="0.3">
      <c r="P321" s="9"/>
      <c r="Y321" s="5"/>
      <c r="Z321" s="5"/>
      <c r="AA321" s="5"/>
      <c r="AB321" s="5"/>
      <c r="AC321" s="5"/>
      <c r="AD321" s="5"/>
      <c r="AE321" s="5"/>
      <c r="AF321" s="5"/>
      <c r="AG321" s="9"/>
      <c r="AH321" s="9"/>
      <c r="AI321" s="9"/>
      <c r="AJ321" s="5"/>
      <c r="AK321" s="5"/>
      <c r="AL321" s="5"/>
      <c r="AM321" s="5"/>
      <c r="AN321" s="5"/>
      <c r="AO321" s="5"/>
      <c r="AP321" s="5"/>
      <c r="AQ321" s="5"/>
      <c r="AR321" s="9"/>
    </row>
    <row r="322" spans="16:44" ht="15.75" customHeight="1" x14ac:dyDescent="0.3">
      <c r="P322" s="9"/>
      <c r="Y322" s="5"/>
      <c r="Z322" s="5"/>
      <c r="AA322" s="5"/>
      <c r="AB322" s="5"/>
      <c r="AC322" s="5"/>
      <c r="AD322" s="5"/>
      <c r="AE322" s="5"/>
      <c r="AF322" s="5"/>
      <c r="AG322" s="9"/>
      <c r="AH322" s="9"/>
      <c r="AI322" s="9"/>
      <c r="AJ322" s="5"/>
      <c r="AK322" s="5"/>
      <c r="AL322" s="5"/>
      <c r="AM322" s="5"/>
      <c r="AN322" s="5"/>
      <c r="AO322" s="5"/>
      <c r="AP322" s="5"/>
      <c r="AQ322" s="5"/>
      <c r="AR322" s="9"/>
    </row>
    <row r="323" spans="16:44" ht="15.75" customHeight="1" x14ac:dyDescent="0.3">
      <c r="P323" s="9"/>
      <c r="Y323" s="5"/>
      <c r="Z323" s="5"/>
      <c r="AA323" s="5"/>
      <c r="AB323" s="5"/>
      <c r="AC323" s="5"/>
      <c r="AD323" s="5"/>
      <c r="AE323" s="5"/>
      <c r="AF323" s="5"/>
      <c r="AG323" s="9"/>
      <c r="AH323" s="9"/>
      <c r="AI323" s="9"/>
      <c r="AJ323" s="5"/>
      <c r="AK323" s="5"/>
      <c r="AL323" s="5"/>
      <c r="AM323" s="5"/>
      <c r="AN323" s="5"/>
      <c r="AO323" s="5"/>
      <c r="AP323" s="5"/>
      <c r="AQ323" s="5"/>
      <c r="AR323" s="9"/>
    </row>
    <row r="324" spans="16:44" ht="15.75" customHeight="1" x14ac:dyDescent="0.3">
      <c r="P324" s="9"/>
      <c r="Y324" s="5"/>
      <c r="Z324" s="5"/>
      <c r="AA324" s="5"/>
      <c r="AB324" s="5"/>
      <c r="AC324" s="5"/>
      <c r="AD324" s="5"/>
      <c r="AE324" s="5"/>
      <c r="AF324" s="5"/>
      <c r="AG324" s="9"/>
      <c r="AH324" s="9"/>
      <c r="AI324" s="9"/>
      <c r="AJ324" s="5"/>
      <c r="AK324" s="5"/>
      <c r="AL324" s="5"/>
      <c r="AM324" s="5"/>
      <c r="AN324" s="5"/>
      <c r="AO324" s="5"/>
      <c r="AP324" s="5"/>
      <c r="AQ324" s="5"/>
      <c r="AR324" s="9"/>
    </row>
    <row r="325" spans="16:44" ht="15.75" customHeight="1" x14ac:dyDescent="0.3">
      <c r="P325" s="9"/>
      <c r="Y325" s="5"/>
      <c r="Z325" s="5"/>
      <c r="AA325" s="5"/>
      <c r="AB325" s="5"/>
      <c r="AC325" s="5"/>
      <c r="AD325" s="5"/>
      <c r="AE325" s="5"/>
      <c r="AF325" s="5"/>
      <c r="AG325" s="9"/>
      <c r="AH325" s="9"/>
      <c r="AI325" s="9"/>
      <c r="AJ325" s="5"/>
      <c r="AK325" s="5"/>
      <c r="AL325" s="5"/>
      <c r="AM325" s="5"/>
      <c r="AN325" s="5"/>
      <c r="AO325" s="5"/>
      <c r="AP325" s="5"/>
      <c r="AQ325" s="5"/>
      <c r="AR325" s="9"/>
    </row>
    <row r="326" spans="16:44" ht="15.75" customHeight="1" x14ac:dyDescent="0.3">
      <c r="P326" s="9"/>
      <c r="Y326" s="5"/>
      <c r="Z326" s="5"/>
      <c r="AA326" s="5"/>
      <c r="AB326" s="5"/>
      <c r="AC326" s="5"/>
      <c r="AD326" s="5"/>
      <c r="AE326" s="5"/>
      <c r="AF326" s="5"/>
      <c r="AG326" s="9"/>
      <c r="AH326" s="9"/>
      <c r="AI326" s="9"/>
      <c r="AJ326" s="5"/>
      <c r="AK326" s="5"/>
      <c r="AL326" s="5"/>
      <c r="AM326" s="5"/>
      <c r="AN326" s="5"/>
      <c r="AO326" s="5"/>
      <c r="AP326" s="5"/>
      <c r="AQ326" s="5"/>
      <c r="AR326" s="9"/>
    </row>
    <row r="327" spans="16:44" ht="15.75" customHeight="1" x14ac:dyDescent="0.3">
      <c r="P327" s="9"/>
      <c r="Y327" s="5"/>
      <c r="Z327" s="5"/>
      <c r="AA327" s="5"/>
      <c r="AB327" s="5"/>
      <c r="AC327" s="5"/>
      <c r="AD327" s="5"/>
      <c r="AE327" s="5"/>
      <c r="AF327" s="5"/>
      <c r="AG327" s="9"/>
      <c r="AH327" s="9"/>
      <c r="AI327" s="9"/>
      <c r="AJ327" s="5"/>
      <c r="AK327" s="5"/>
      <c r="AL327" s="5"/>
      <c r="AM327" s="5"/>
      <c r="AN327" s="5"/>
      <c r="AO327" s="5"/>
      <c r="AP327" s="5"/>
      <c r="AQ327" s="5"/>
      <c r="AR327" s="9"/>
    </row>
    <row r="328" spans="16:44" ht="15.75" customHeight="1" x14ac:dyDescent="0.3">
      <c r="P328" s="9"/>
      <c r="Y328" s="5"/>
      <c r="Z328" s="5"/>
      <c r="AA328" s="5"/>
      <c r="AB328" s="5"/>
      <c r="AC328" s="5"/>
      <c r="AD328" s="5"/>
      <c r="AE328" s="5"/>
      <c r="AF328" s="5"/>
      <c r="AG328" s="9"/>
      <c r="AH328" s="9"/>
      <c r="AI328" s="9"/>
      <c r="AJ328" s="5"/>
      <c r="AK328" s="5"/>
      <c r="AL328" s="5"/>
      <c r="AM328" s="5"/>
      <c r="AN328" s="5"/>
      <c r="AO328" s="5"/>
      <c r="AP328" s="5"/>
      <c r="AQ328" s="5"/>
      <c r="AR328" s="9"/>
    </row>
  </sheetData>
  <sheetProtection algorithmName="SHA-512" hashValue="QT9MCkYfNh3yUH8vQPdfdboNvcQEEqndst9UPS2N+PrYbL5Uu89D5x9AmVzEj498ZuIh/LvXvS7kF+jJ3kBNLA==" saltValue="XmVwvs8MRT5h0gdFxU1tUQ==" spinCount="100000" sheet="1"/>
  <mergeCells count="12">
    <mergeCell ref="CN13:CU13"/>
    <mergeCell ref="B15:B33"/>
    <mergeCell ref="B34:B52"/>
    <mergeCell ref="B53:B71"/>
    <mergeCell ref="B72:B90"/>
    <mergeCell ref="BS13:BZ13"/>
    <mergeCell ref="CC13:CJ13"/>
    <mergeCell ref="B91:B109"/>
    <mergeCell ref="Y13:AF13"/>
    <mergeCell ref="AJ13:AQ13"/>
    <mergeCell ref="AU13:BC13"/>
    <mergeCell ref="BG13:BO13"/>
  </mergeCells>
  <dataValidations disablePrompts="1" count="1">
    <dataValidation type="list" allowBlank="1" showInputMessage="1" showErrorMessage="1" sqref="E12">
      <formula1>$E$9:$E$10</formula1>
    </dataValidation>
  </dataValidations>
  <pageMargins left="0.511811024" right="0.511811024" top="0.78740157499999996" bottom="0.78740157499999996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outlinePr summaryBelow="0" summaryRight="0"/>
  </sheetPr>
  <dimension ref="A1:DC328"/>
  <sheetViews>
    <sheetView showGridLines="0" zoomScale="80" zoomScaleNormal="80" workbookViewId="0">
      <selection activeCell="C7" sqref="C7"/>
    </sheetView>
  </sheetViews>
  <sheetFormatPr defaultColWidth="12.54296875" defaultRowHeight="15" customHeight="1" x14ac:dyDescent="0.25"/>
  <cols>
    <col min="1" max="1" width="2.7265625" customWidth="1"/>
    <col min="2" max="2" width="16.453125" customWidth="1"/>
    <col min="3" max="5" width="12.453125" customWidth="1"/>
    <col min="6" max="13" width="12" customWidth="1"/>
    <col min="14" max="14" width="1.26953125" customWidth="1"/>
    <col min="15" max="23" width="12" customWidth="1"/>
    <col min="24" max="24" width="1.7265625" customWidth="1"/>
    <col min="34" max="34" width="3.26953125" customWidth="1"/>
    <col min="35" max="35" width="7.26953125" customWidth="1"/>
    <col min="45" max="46" width="6.26953125" customWidth="1"/>
    <col min="52" max="53" width="14.453125" customWidth="1"/>
    <col min="54" max="54" width="13.453125" customWidth="1"/>
    <col min="55" max="55" width="16.453125" bestFit="1" customWidth="1"/>
    <col min="56" max="56" width="14.26953125" customWidth="1"/>
    <col min="57" max="57" width="6.81640625" customWidth="1"/>
    <col min="67" max="67" width="15.1796875" customWidth="1"/>
    <col min="68" max="68" width="14.26953125" customWidth="1"/>
    <col min="69" max="70" width="6.81640625" customWidth="1"/>
    <col min="71" max="78" width="15.1796875" customWidth="1"/>
    <col min="79" max="79" width="20.54296875" bestFit="1" customWidth="1"/>
    <col min="80" max="80" width="2.81640625" customWidth="1"/>
    <col min="81" max="88" width="15.1796875" customWidth="1"/>
    <col min="89" max="89" width="20.54296875" customWidth="1"/>
    <col min="90" max="90" width="2.81640625" customWidth="1"/>
    <col min="91" max="91" width="7" customWidth="1"/>
    <col min="92" max="97" width="18.7265625" customWidth="1"/>
    <col min="98" max="98" width="23.26953125" customWidth="1"/>
    <col min="99" max="100" width="18.7265625" customWidth="1"/>
    <col min="101" max="101" width="23.81640625" bestFit="1" customWidth="1"/>
    <col min="102" max="105" width="16.54296875" customWidth="1"/>
  </cols>
  <sheetData>
    <row r="1" spans="1:105" ht="15.75" customHeight="1" x14ac:dyDescent="0.3">
      <c r="B1" s="9"/>
      <c r="P1" s="9"/>
      <c r="Y1" s="5"/>
      <c r="Z1" s="5"/>
      <c r="AA1" s="5"/>
      <c r="AB1" s="5"/>
      <c r="AC1" s="5"/>
      <c r="AD1" s="5"/>
      <c r="AE1" s="5"/>
      <c r="AF1" s="5"/>
      <c r="AG1" s="9"/>
      <c r="AH1" s="9"/>
      <c r="AI1" s="9"/>
      <c r="AJ1" s="5"/>
      <c r="AK1" s="5"/>
      <c r="AL1" s="5"/>
      <c r="AM1" s="5"/>
      <c r="AN1" s="5"/>
      <c r="AO1" s="5"/>
      <c r="AP1" s="5"/>
      <c r="AQ1" s="5"/>
      <c r="AR1" s="9"/>
    </row>
    <row r="2" spans="1:105" ht="15.75" customHeight="1" x14ac:dyDescent="0.3">
      <c r="B2" s="9"/>
      <c r="D2" s="10" t="s">
        <v>8</v>
      </c>
      <c r="E2" s="10" t="s">
        <v>13</v>
      </c>
      <c r="F2" s="10" t="s">
        <v>14</v>
      </c>
      <c r="G2" s="10" t="s">
        <v>15</v>
      </c>
      <c r="H2" s="10" t="s">
        <v>16</v>
      </c>
      <c r="P2" s="9"/>
      <c r="Y2" s="5"/>
      <c r="Z2" s="5"/>
      <c r="AA2" s="5"/>
      <c r="AB2" s="5"/>
      <c r="AC2" s="5"/>
      <c r="AD2" s="5"/>
      <c r="AE2" s="5"/>
      <c r="AF2" s="5"/>
      <c r="AG2" s="9"/>
      <c r="AH2" s="9"/>
      <c r="AI2" s="9"/>
      <c r="AJ2" s="5"/>
      <c r="AK2" s="5"/>
      <c r="AL2" s="5"/>
      <c r="AM2" s="5"/>
      <c r="AN2" s="5"/>
      <c r="AO2" s="5"/>
      <c r="AP2" s="5"/>
      <c r="AQ2" s="5"/>
      <c r="AR2" s="9"/>
    </row>
    <row r="3" spans="1:105" ht="15.75" customHeight="1" x14ac:dyDescent="0.3">
      <c r="B3" s="11" t="s">
        <v>25</v>
      </c>
      <c r="C3" s="11"/>
      <c r="D3" s="12">
        <f>H3*D4</f>
        <v>1961.2492671870002</v>
      </c>
      <c r="E3" s="12">
        <f>H3*E4</f>
        <v>2241.4277339280006</v>
      </c>
      <c r="F3" s="12">
        <f>H3*F4</f>
        <v>2801.7846674100006</v>
      </c>
      <c r="G3" s="12">
        <f>H3*G4</f>
        <v>3362.1416008920005</v>
      </c>
      <c r="H3" s="12">
        <f>C6</f>
        <v>5603.5693348200011</v>
      </c>
      <c r="P3" s="9"/>
      <c r="Y3" s="5"/>
      <c r="Z3" s="5"/>
      <c r="AA3" s="5"/>
      <c r="AB3" s="5"/>
      <c r="AC3" s="5"/>
      <c r="AD3" s="5"/>
      <c r="AE3" s="5"/>
      <c r="AF3" s="5"/>
      <c r="AG3" s="9"/>
      <c r="AH3" s="9"/>
      <c r="AI3" s="9"/>
      <c r="AJ3" s="5"/>
      <c r="AK3" s="5"/>
      <c r="AL3" s="5"/>
      <c r="AM3" s="5"/>
      <c r="AN3" s="5"/>
      <c r="AO3" s="5"/>
      <c r="AP3" s="5"/>
      <c r="AQ3" s="5"/>
      <c r="AR3" s="9"/>
    </row>
    <row r="4" spans="1:105" ht="15.75" customHeight="1" x14ac:dyDescent="0.3">
      <c r="B4" s="11">
        <f>'Quadro Resumo'!C7</f>
        <v>0.35</v>
      </c>
      <c r="C4" s="11"/>
      <c r="D4" s="73">
        <f>'Quadro Resumo'!C7</f>
        <v>0.35</v>
      </c>
      <c r="E4" s="73">
        <f>'Quadro Resumo'!C8</f>
        <v>0.4</v>
      </c>
      <c r="F4" s="73">
        <f>'Quadro Resumo'!C9</f>
        <v>0.5</v>
      </c>
      <c r="G4" s="73">
        <f>'Quadro Resumo'!C10</f>
        <v>0.6</v>
      </c>
      <c r="H4" s="74"/>
      <c r="P4" s="9"/>
      <c r="Y4" s="5"/>
      <c r="Z4" s="5"/>
      <c r="AA4" s="5"/>
      <c r="AB4" s="5"/>
      <c r="AC4" s="5"/>
      <c r="AD4" s="5"/>
      <c r="AE4" s="5"/>
      <c r="AF4" s="5"/>
      <c r="AG4" s="9"/>
      <c r="AH4" s="9"/>
      <c r="AI4" s="9"/>
      <c r="AJ4" s="5"/>
      <c r="AK4" s="5"/>
      <c r="AL4" s="5"/>
      <c r="AM4" s="5"/>
      <c r="AN4" s="5"/>
      <c r="AO4" s="5"/>
      <c r="AP4" s="5"/>
      <c r="AQ4" s="5"/>
      <c r="AR4" s="9"/>
    </row>
    <row r="5" spans="1:105" ht="15.75" customHeight="1" x14ac:dyDescent="0.3">
      <c r="P5" s="9"/>
      <c r="Y5" s="5"/>
      <c r="Z5" s="5"/>
      <c r="AA5" s="5"/>
      <c r="AB5" s="5"/>
      <c r="AC5" s="5"/>
      <c r="AD5" s="5"/>
      <c r="AE5" s="5"/>
      <c r="AF5" s="5"/>
      <c r="AG5" s="9"/>
      <c r="AH5" s="9"/>
      <c r="AI5" s="9"/>
      <c r="AJ5" s="5"/>
      <c r="AK5" s="5"/>
      <c r="AL5" s="5"/>
      <c r="AM5" s="5"/>
      <c r="AN5" s="5"/>
      <c r="AO5" s="5"/>
      <c r="AP5" s="5"/>
      <c r="AQ5" s="5"/>
      <c r="AR5" s="9"/>
    </row>
    <row r="6" spans="1:105" ht="15.75" customHeight="1" x14ac:dyDescent="0.3">
      <c r="A6" s="9"/>
      <c r="B6" s="78" t="s">
        <v>120</v>
      </c>
      <c r="C6" s="87">
        <f>'Quadro Resumo'!E23</f>
        <v>5603.5693348200011</v>
      </c>
      <c r="H6" s="15"/>
      <c r="I6" s="15"/>
      <c r="K6" s="9"/>
      <c r="L6" s="9"/>
      <c r="P6" s="9"/>
      <c r="Y6" s="5"/>
      <c r="Z6" s="5"/>
      <c r="AA6" s="5"/>
      <c r="AB6" s="5"/>
      <c r="AC6" s="5"/>
      <c r="AD6" s="5"/>
      <c r="AE6" s="5"/>
      <c r="AF6" s="5"/>
      <c r="AG6" s="9"/>
      <c r="AH6" s="9"/>
      <c r="AI6" s="9"/>
      <c r="AJ6" s="5"/>
      <c r="AK6" s="5"/>
      <c r="AL6" s="5"/>
      <c r="AM6" s="5"/>
      <c r="AN6" s="5"/>
      <c r="AO6" s="5"/>
      <c r="AP6" s="5"/>
      <c r="AQ6" s="5"/>
      <c r="AR6" s="9"/>
    </row>
    <row r="7" spans="1:105" ht="15.75" customHeight="1" x14ac:dyDescent="0.3">
      <c r="A7" s="9"/>
      <c r="B7" s="78" t="s">
        <v>109</v>
      </c>
      <c r="C7" s="86">
        <f>Proposta!C7</f>
        <v>1.0389999999999999</v>
      </c>
      <c r="E7" s="70"/>
      <c r="F7" s="71"/>
      <c r="G7" s="72"/>
      <c r="H7" s="15"/>
      <c r="I7" s="15"/>
      <c r="K7" s="9"/>
      <c r="L7" s="9"/>
      <c r="P7" s="9"/>
      <c r="Y7" s="5"/>
      <c r="Z7" s="5"/>
      <c r="AA7" s="5"/>
      <c r="AB7" s="5"/>
      <c r="AC7" s="5"/>
      <c r="AD7" s="5"/>
      <c r="AE7" s="5"/>
      <c r="AF7" s="5"/>
      <c r="AG7" s="9"/>
      <c r="AH7" s="9"/>
      <c r="AI7" s="9"/>
      <c r="AJ7" s="5"/>
      <c r="AK7" s="5"/>
      <c r="AL7" s="5"/>
      <c r="AM7" s="5"/>
      <c r="AN7" s="5"/>
      <c r="AO7" s="5"/>
      <c r="AP7" s="5"/>
      <c r="AQ7" s="5"/>
      <c r="AR7" s="9"/>
    </row>
    <row r="8" spans="1:105" ht="15.75" customHeight="1" x14ac:dyDescent="0.3">
      <c r="A8" s="9"/>
      <c r="B8" s="70"/>
      <c r="C8" s="70"/>
      <c r="D8" s="70"/>
      <c r="E8" s="79"/>
      <c r="F8" s="80"/>
      <c r="G8" s="81" t="s">
        <v>123</v>
      </c>
      <c r="H8" s="82"/>
      <c r="I8" s="82"/>
      <c r="J8" s="83"/>
      <c r="K8" s="84"/>
      <c r="L8" s="84"/>
      <c r="M8" s="83"/>
      <c r="P8" s="9"/>
      <c r="Y8" s="5"/>
      <c r="Z8" s="5"/>
      <c r="AA8" s="5"/>
      <c r="AB8" s="5"/>
      <c r="AC8" s="5"/>
      <c r="AD8" s="5"/>
      <c r="AE8" s="5"/>
      <c r="AF8" s="5"/>
      <c r="AG8" s="9"/>
      <c r="AH8" s="9"/>
      <c r="AI8" s="9"/>
      <c r="AJ8" s="5"/>
      <c r="AK8" s="5"/>
      <c r="AL8" s="5"/>
      <c r="AM8" s="5"/>
      <c r="AN8" s="5"/>
      <c r="AO8" s="5"/>
      <c r="AP8" s="5"/>
      <c r="AQ8" s="5"/>
      <c r="AR8" s="9"/>
    </row>
    <row r="9" spans="1:105" ht="15.75" customHeight="1" x14ac:dyDescent="0.3">
      <c r="A9" s="9"/>
      <c r="B9" s="70"/>
      <c r="C9" s="70"/>
      <c r="D9" s="70"/>
      <c r="E9" s="79" t="s">
        <v>124</v>
      </c>
      <c r="F9" s="85">
        <v>1</v>
      </c>
      <c r="G9" s="85">
        <v>1.1000000000000001</v>
      </c>
      <c r="H9" s="85">
        <v>1.1499999999999999</v>
      </c>
      <c r="I9" s="85">
        <v>1.2</v>
      </c>
      <c r="J9" s="85">
        <v>1.25</v>
      </c>
      <c r="K9" s="85">
        <v>1.3</v>
      </c>
      <c r="L9" s="85">
        <v>1.52</v>
      </c>
      <c r="M9" s="85">
        <v>1.75</v>
      </c>
      <c r="P9" s="9"/>
      <c r="Y9" s="5"/>
      <c r="Z9" s="5"/>
      <c r="AA9" s="5"/>
      <c r="AB9" s="5"/>
      <c r="AC9" s="5"/>
      <c r="AD9" s="5"/>
      <c r="AE9" s="5"/>
      <c r="AF9" s="5"/>
      <c r="AG9" s="9"/>
      <c r="AH9" s="9"/>
      <c r="AI9" s="9"/>
      <c r="AJ9" s="5"/>
      <c r="AK9" s="5"/>
      <c r="AL9" s="5"/>
      <c r="AM9" s="5"/>
      <c r="AN9" s="5"/>
      <c r="AO9" s="5"/>
      <c r="AP9" s="5"/>
      <c r="AQ9" s="5"/>
      <c r="AR9" s="9"/>
    </row>
    <row r="10" spans="1:105" ht="15.75" customHeight="1" x14ac:dyDescent="0.3">
      <c r="A10" s="9"/>
      <c r="B10" s="70"/>
      <c r="C10" s="70"/>
      <c r="D10" s="70"/>
      <c r="E10" s="79" t="s">
        <v>125</v>
      </c>
      <c r="F10" s="85">
        <v>1</v>
      </c>
      <c r="G10" s="85"/>
      <c r="H10" s="85"/>
      <c r="I10" s="85"/>
      <c r="J10" s="85"/>
      <c r="K10" s="85"/>
      <c r="L10" s="85"/>
      <c r="M10" s="85"/>
      <c r="P10" s="9"/>
      <c r="Y10" s="5"/>
      <c r="Z10" s="5"/>
      <c r="AA10" s="5"/>
      <c r="AB10" s="5"/>
      <c r="AC10" s="5"/>
      <c r="AD10" s="5"/>
      <c r="AE10" s="5"/>
      <c r="AF10" s="5"/>
      <c r="AG10" s="9"/>
      <c r="AH10" s="9"/>
      <c r="AI10" s="9"/>
      <c r="AJ10" s="5"/>
      <c r="AK10" s="5"/>
      <c r="AL10" s="5"/>
      <c r="AM10" s="5"/>
      <c r="AN10" s="5"/>
      <c r="AO10" s="5"/>
      <c r="AP10" s="5"/>
      <c r="AQ10" s="5"/>
      <c r="AR10" s="9"/>
    </row>
    <row r="11" spans="1:105" ht="15.75" customHeight="1" x14ac:dyDescent="0.3">
      <c r="A11" s="9"/>
      <c r="B11" s="70"/>
      <c r="C11" s="70"/>
      <c r="D11" s="70"/>
      <c r="E11" s="70"/>
      <c r="F11" s="72"/>
      <c r="G11" s="72"/>
      <c r="H11" s="15"/>
      <c r="I11" s="15"/>
      <c r="K11" s="9"/>
      <c r="L11" s="9"/>
      <c r="P11" s="9"/>
      <c r="Y11" s="5"/>
      <c r="Z11" s="5"/>
      <c r="AA11" s="5"/>
      <c r="AB11" s="5"/>
      <c r="AC11" s="5"/>
      <c r="AD11" s="5"/>
      <c r="AE11" s="5"/>
      <c r="AF11" s="5"/>
      <c r="AG11" s="9"/>
      <c r="AH11" s="9"/>
      <c r="AI11" s="9"/>
      <c r="AJ11" s="5"/>
      <c r="AK11" s="5"/>
      <c r="AL11" s="5"/>
      <c r="AM11" s="5"/>
      <c r="AN11" s="5"/>
      <c r="AO11" s="5"/>
      <c r="AP11" s="5"/>
      <c r="AQ11" s="5"/>
      <c r="AR11" s="9"/>
    </row>
    <row r="12" spans="1:105" ht="15.75" customHeight="1" x14ac:dyDescent="0.3">
      <c r="A12" s="9"/>
      <c r="B12" s="70"/>
      <c r="C12" s="70"/>
      <c r="D12" s="70"/>
      <c r="E12" s="77" t="s">
        <v>124</v>
      </c>
      <c r="F12" s="75">
        <f>IF($E$12=$E$9,F9,F10)</f>
        <v>1</v>
      </c>
      <c r="G12" s="75">
        <f t="shared" ref="G12:M12" si="0">IF($E$12=$E$9,G9,G10)</f>
        <v>1.1000000000000001</v>
      </c>
      <c r="H12" s="75">
        <f t="shared" si="0"/>
        <v>1.1499999999999999</v>
      </c>
      <c r="I12" s="75">
        <f t="shared" si="0"/>
        <v>1.2</v>
      </c>
      <c r="J12" s="75">
        <f t="shared" si="0"/>
        <v>1.25</v>
      </c>
      <c r="K12" s="75">
        <f t="shared" si="0"/>
        <v>1.3</v>
      </c>
      <c r="L12" s="75">
        <f t="shared" si="0"/>
        <v>1.52</v>
      </c>
      <c r="M12" s="75">
        <f t="shared" si="0"/>
        <v>1.75</v>
      </c>
      <c r="P12" s="9"/>
      <c r="Q12" s="76">
        <f>$G$12</f>
        <v>1.1000000000000001</v>
      </c>
      <c r="R12" s="76">
        <f>$H$12</f>
        <v>1.1499999999999999</v>
      </c>
      <c r="S12" s="76">
        <f>$I$12</f>
        <v>1.2</v>
      </c>
      <c r="T12" s="76">
        <f>$J$12</f>
        <v>1.25</v>
      </c>
      <c r="U12" s="76">
        <f>$K$12</f>
        <v>1.3</v>
      </c>
      <c r="V12" s="76">
        <f>$L$12</f>
        <v>1.52</v>
      </c>
      <c r="W12" s="76">
        <f>$M$12</f>
        <v>1.75</v>
      </c>
      <c r="Y12" s="5"/>
      <c r="Z12" s="5"/>
      <c r="AA12" s="5"/>
      <c r="AB12" s="5"/>
      <c r="AC12" s="5"/>
      <c r="AD12" s="5"/>
      <c r="AE12" s="5"/>
      <c r="AF12" s="5"/>
      <c r="AG12" s="9"/>
      <c r="AH12" s="9"/>
      <c r="AI12" s="9"/>
      <c r="AJ12" s="5"/>
      <c r="AK12" s="5"/>
      <c r="AL12" s="5"/>
      <c r="AM12" s="5"/>
      <c r="AN12" s="5"/>
      <c r="AO12" s="5"/>
      <c r="AP12" s="5"/>
      <c r="AQ12" s="5"/>
      <c r="AR12" s="9"/>
    </row>
    <row r="13" spans="1:105" ht="15.75" customHeight="1" x14ac:dyDescent="0.3">
      <c r="A13" s="9"/>
      <c r="B13" s="9"/>
      <c r="C13" s="9"/>
      <c r="D13" s="9"/>
      <c r="E13" s="9"/>
      <c r="F13" s="15"/>
      <c r="P13" s="9"/>
      <c r="Y13" s="466" t="s">
        <v>26</v>
      </c>
      <c r="Z13" s="467"/>
      <c r="AA13" s="467"/>
      <c r="AB13" s="467"/>
      <c r="AC13" s="467"/>
      <c r="AD13" s="467"/>
      <c r="AE13" s="467"/>
      <c r="AF13" s="468"/>
      <c r="AG13" s="16"/>
      <c r="AH13" s="17"/>
      <c r="AI13" s="17"/>
      <c r="AJ13" s="466" t="s">
        <v>27</v>
      </c>
      <c r="AK13" s="467"/>
      <c r="AL13" s="467"/>
      <c r="AM13" s="467"/>
      <c r="AN13" s="467"/>
      <c r="AO13" s="467"/>
      <c r="AP13" s="467"/>
      <c r="AQ13" s="468"/>
      <c r="AR13" s="16"/>
      <c r="AS13" s="17"/>
      <c r="AT13" s="17"/>
      <c r="AU13" s="466" t="s">
        <v>28</v>
      </c>
      <c r="AV13" s="467"/>
      <c r="AW13" s="467"/>
      <c r="AX13" s="467"/>
      <c r="AY13" s="467"/>
      <c r="AZ13" s="467"/>
      <c r="BA13" s="467"/>
      <c r="BB13" s="467"/>
      <c r="BC13" s="468"/>
      <c r="BF13" s="17"/>
      <c r="BG13" s="466" t="s">
        <v>29</v>
      </c>
      <c r="BH13" s="467"/>
      <c r="BI13" s="467"/>
      <c r="BJ13" s="467"/>
      <c r="BK13" s="467"/>
      <c r="BL13" s="467"/>
      <c r="BM13" s="467"/>
      <c r="BN13" s="467"/>
      <c r="BO13" s="468"/>
      <c r="BS13" s="466" t="s">
        <v>30</v>
      </c>
      <c r="BT13" s="467"/>
      <c r="BU13" s="467"/>
      <c r="BV13" s="467"/>
      <c r="BW13" s="467"/>
      <c r="BX13" s="467"/>
      <c r="BY13" s="467"/>
      <c r="BZ13" s="468"/>
      <c r="CC13" s="466" t="s">
        <v>31</v>
      </c>
      <c r="CD13" s="467"/>
      <c r="CE13" s="467"/>
      <c r="CF13" s="467"/>
      <c r="CG13" s="467"/>
      <c r="CH13" s="467"/>
      <c r="CI13" s="467"/>
      <c r="CJ13" s="468"/>
      <c r="CN13" s="469" t="s">
        <v>126</v>
      </c>
      <c r="CO13" s="467"/>
      <c r="CP13" s="467"/>
      <c r="CQ13" s="467"/>
      <c r="CR13" s="467"/>
      <c r="CS13" s="467"/>
      <c r="CT13" s="467"/>
      <c r="CU13" s="468"/>
    </row>
    <row r="14" spans="1:105" ht="42" customHeight="1" x14ac:dyDescent="0.3">
      <c r="A14" s="9"/>
      <c r="B14" s="9"/>
      <c r="C14" s="1"/>
      <c r="D14" s="1"/>
      <c r="E14" s="2" t="s">
        <v>32</v>
      </c>
      <c r="F14" s="6" t="s">
        <v>616</v>
      </c>
      <c r="G14" s="18" t="s">
        <v>17</v>
      </c>
      <c r="H14" s="18" t="s">
        <v>18</v>
      </c>
      <c r="I14" s="18" t="s">
        <v>19</v>
      </c>
      <c r="J14" s="18" t="s">
        <v>20</v>
      </c>
      <c r="K14" s="18" t="s">
        <v>21</v>
      </c>
      <c r="L14" s="18" t="s">
        <v>22</v>
      </c>
      <c r="M14" s="18" t="s">
        <v>23</v>
      </c>
      <c r="O14" s="99" t="s">
        <v>153</v>
      </c>
      <c r="P14" s="19" t="s">
        <v>33</v>
      </c>
      <c r="Q14" s="10" t="s">
        <v>34</v>
      </c>
      <c r="R14" s="10" t="s">
        <v>35</v>
      </c>
      <c r="S14" s="10" t="s">
        <v>36</v>
      </c>
      <c r="T14" s="10" t="s">
        <v>37</v>
      </c>
      <c r="U14" s="10" t="s">
        <v>38</v>
      </c>
      <c r="V14" s="10" t="s">
        <v>39</v>
      </c>
      <c r="W14" s="10" t="s">
        <v>40</v>
      </c>
      <c r="Y14" s="18" t="s">
        <v>41</v>
      </c>
      <c r="Z14" s="18" t="s">
        <v>42</v>
      </c>
      <c r="AA14" s="18" t="s">
        <v>43</v>
      </c>
      <c r="AB14" s="18" t="s">
        <v>44</v>
      </c>
      <c r="AC14" s="18" t="s">
        <v>45</v>
      </c>
      <c r="AD14" s="18" t="s">
        <v>46</v>
      </c>
      <c r="AE14" s="18" t="s">
        <v>47</v>
      </c>
      <c r="AF14" s="18" t="s">
        <v>48</v>
      </c>
      <c r="AG14" s="6" t="s">
        <v>49</v>
      </c>
      <c r="AH14" s="17"/>
      <c r="AI14" s="17"/>
      <c r="AJ14" s="18" t="s">
        <v>50</v>
      </c>
      <c r="AK14" s="18" t="s">
        <v>51</v>
      </c>
      <c r="AL14" s="18" t="s">
        <v>52</v>
      </c>
      <c r="AM14" s="18" t="s">
        <v>53</v>
      </c>
      <c r="AN14" s="18" t="s">
        <v>54</v>
      </c>
      <c r="AO14" s="18" t="s">
        <v>55</v>
      </c>
      <c r="AP14" s="18" t="s">
        <v>56</v>
      </c>
      <c r="AQ14" s="18" t="s">
        <v>57</v>
      </c>
      <c r="AR14" s="6" t="s">
        <v>58</v>
      </c>
      <c r="AS14" s="17"/>
      <c r="AT14" s="17"/>
      <c r="AU14" s="18" t="s">
        <v>59</v>
      </c>
      <c r="AV14" s="18" t="s">
        <v>60</v>
      </c>
      <c r="AW14" s="18" t="s">
        <v>61</v>
      </c>
      <c r="AX14" s="18" t="s">
        <v>62</v>
      </c>
      <c r="AY14" s="18" t="s">
        <v>63</v>
      </c>
      <c r="AZ14" s="18" t="s">
        <v>64</v>
      </c>
      <c r="BA14" s="18" t="s">
        <v>65</v>
      </c>
      <c r="BB14" s="18" t="s">
        <v>66</v>
      </c>
      <c r="BC14" s="18" t="s">
        <v>67</v>
      </c>
      <c r="BF14" s="17"/>
      <c r="BG14" s="18" t="s">
        <v>68</v>
      </c>
      <c r="BH14" s="18" t="s">
        <v>69</v>
      </c>
      <c r="BI14" s="18" t="s">
        <v>70</v>
      </c>
      <c r="BJ14" s="18" t="s">
        <v>71</v>
      </c>
      <c r="BK14" s="18" t="s">
        <v>72</v>
      </c>
      <c r="BL14" s="18" t="s">
        <v>73</v>
      </c>
      <c r="BM14" s="18" t="s">
        <v>74</v>
      </c>
      <c r="BN14" s="18" t="s">
        <v>75</v>
      </c>
      <c r="BO14" s="18" t="s">
        <v>76</v>
      </c>
      <c r="BS14" s="20" t="s">
        <v>77</v>
      </c>
      <c r="BT14" s="20" t="s">
        <v>78</v>
      </c>
      <c r="BU14" s="20" t="s">
        <v>79</v>
      </c>
      <c r="BV14" s="20" t="s">
        <v>80</v>
      </c>
      <c r="BW14" s="20" t="s">
        <v>81</v>
      </c>
      <c r="BX14" s="20" t="s">
        <v>82</v>
      </c>
      <c r="BY14" s="20" t="s">
        <v>83</v>
      </c>
      <c r="BZ14" s="20" t="s">
        <v>84</v>
      </c>
      <c r="CA14" s="21" t="s">
        <v>85</v>
      </c>
      <c r="CC14" s="20" t="s">
        <v>86</v>
      </c>
      <c r="CD14" s="20" t="s">
        <v>87</v>
      </c>
      <c r="CE14" s="20" t="s">
        <v>88</v>
      </c>
      <c r="CF14" s="20" t="s">
        <v>89</v>
      </c>
      <c r="CG14" s="20" t="s">
        <v>90</v>
      </c>
      <c r="CH14" s="20" t="s">
        <v>91</v>
      </c>
      <c r="CI14" s="20" t="s">
        <v>92</v>
      </c>
      <c r="CJ14" s="20" t="s">
        <v>93</v>
      </c>
      <c r="CK14" s="21" t="s">
        <v>85</v>
      </c>
      <c r="CN14" s="20" t="s">
        <v>127</v>
      </c>
      <c r="CO14" s="20" t="s">
        <v>128</v>
      </c>
      <c r="CP14" s="20" t="s">
        <v>129</v>
      </c>
      <c r="CQ14" s="20" t="s">
        <v>130</v>
      </c>
      <c r="CR14" s="20" t="s">
        <v>131</v>
      </c>
      <c r="CS14" s="20" t="s">
        <v>132</v>
      </c>
      <c r="CT14" s="20" t="s">
        <v>133</v>
      </c>
      <c r="CU14" s="20" t="s">
        <v>134</v>
      </c>
      <c r="CV14" s="21" t="s">
        <v>135</v>
      </c>
    </row>
    <row r="15" spans="1:105" ht="15.75" customHeight="1" x14ac:dyDescent="0.3">
      <c r="A15" s="5"/>
      <c r="B15" s="463" t="s">
        <v>8</v>
      </c>
      <c r="C15" s="7" t="s">
        <v>8</v>
      </c>
      <c r="D15" s="7" t="str">
        <f t="shared" ref="D15:D33" si="1">CONCATENATE("AP",E15)</f>
        <v>AP1</v>
      </c>
      <c r="E15" s="7">
        <v>1</v>
      </c>
      <c r="F15" s="8">
        <f>'2024'!O15</f>
        <v>1650.7442699999999</v>
      </c>
      <c r="G15" s="12">
        <f t="shared" ref="G15:G90" si="2">F15*1.1</f>
        <v>1815.8186970000002</v>
      </c>
      <c r="H15" s="12">
        <f t="shared" ref="H15:H90" si="3">F15*1.15</f>
        <v>1898.3559104999997</v>
      </c>
      <c r="I15" s="12">
        <f t="shared" ref="I15:I90" si="4">F15*1.2</f>
        <v>1980.8931239999997</v>
      </c>
      <c r="J15" s="12">
        <f t="shared" ref="J15:J90" si="5">F15*1.25</f>
        <v>2063.4303375</v>
      </c>
      <c r="K15" s="12">
        <f t="shared" ref="K15:K109" si="6">F15*1.3</f>
        <v>2145.9675510000002</v>
      </c>
      <c r="L15" s="12">
        <f t="shared" ref="L15:L109" si="7">F15*1.52</f>
        <v>2509.1312904000001</v>
      </c>
      <c r="M15" s="12">
        <f t="shared" ref="M15:M109" si="8">F15*1.75</f>
        <v>2888.8024725</v>
      </c>
      <c r="O15" s="22">
        <f>IF('Quadro Resumo'!G42="Nenhum",F15,$O$91*D4)</f>
        <v>1799.3112543</v>
      </c>
      <c r="P15" s="23">
        <f>O15/F15-1</f>
        <v>9.000000000000008E-2</v>
      </c>
      <c r="Q15" s="12">
        <f t="shared" ref="Q15:Q31" si="9">$O15*Q$12</f>
        <v>1979.24237973</v>
      </c>
      <c r="R15" s="12">
        <f t="shared" ref="R15:W30" si="10">$O15*R$12</f>
        <v>2069.2079424449998</v>
      </c>
      <c r="S15" s="12">
        <f t="shared" si="10"/>
        <v>2159.1735051599999</v>
      </c>
      <c r="T15" s="12">
        <f t="shared" si="10"/>
        <v>2249.1390678749999</v>
      </c>
      <c r="U15" s="12">
        <f t="shared" si="10"/>
        <v>2339.1046305899999</v>
      </c>
      <c r="V15" s="12">
        <f t="shared" si="10"/>
        <v>2734.9531065360002</v>
      </c>
      <c r="W15" s="12">
        <f t="shared" si="10"/>
        <v>3148.7946950249998</v>
      </c>
      <c r="Y15" s="7">
        <f>SUMIF('BD Qtde Servidores Ativos'!$D:$D,$D:$D,'BD Qtde Servidores Ativos'!E:E)</f>
        <v>0</v>
      </c>
      <c r="Z15" s="7">
        <f>SUMIF('BD Qtde Servidores Ativos'!$D:$D,$D:$D,'BD Qtde Servidores Ativos'!F:F)</f>
        <v>0</v>
      </c>
      <c r="AA15" s="7">
        <f>SUMIF('BD Qtde Servidores Ativos'!$D:$D,$D:$D,'BD Qtde Servidores Ativos'!G:G)</f>
        <v>0</v>
      </c>
      <c r="AB15" s="7">
        <f>SUMIF('BD Qtde Servidores Ativos'!$D:$D,$D:$D,'BD Qtde Servidores Ativos'!H:H)</f>
        <v>0</v>
      </c>
      <c r="AC15" s="7">
        <f>SUMIF('BD Qtde Servidores Ativos'!$D:$D,$D:$D,'BD Qtde Servidores Ativos'!I:I)</f>
        <v>0</v>
      </c>
      <c r="AD15" s="7">
        <f>SUMIF('BD Qtde Servidores Ativos'!$D:$D,$D:$D,'BD Qtde Servidores Ativos'!J:J)</f>
        <v>0</v>
      </c>
      <c r="AE15" s="7">
        <f>SUMIF('BD Qtde Servidores Ativos'!$D:$D,$D:$D,'BD Qtde Servidores Ativos'!K:K)</f>
        <v>0</v>
      </c>
      <c r="AF15" s="7">
        <f>SUMIF('BD Qtde Servidores Ativos'!$D:$D,$D:$D,'BD Qtde Servidores Ativos'!L:L)</f>
        <v>0</v>
      </c>
      <c r="AG15" s="24">
        <f t="shared" ref="AG15:AG109" si="11">SUM(Y15:AF15)</f>
        <v>0</v>
      </c>
      <c r="AH15" s="25"/>
      <c r="AI15" s="25"/>
      <c r="AJ15" s="7">
        <f>SUMIF('BD Qtde Servidores Aposentados '!$D:$D,$D:$D,'BD Qtde Servidores Aposentados '!E:E)</f>
        <v>4</v>
      </c>
      <c r="AK15" s="7">
        <f>SUMIF('BD Qtde Servidores Aposentados '!$D:$D,$D:$D,'BD Qtde Servidores Aposentados '!F:F)</f>
        <v>0</v>
      </c>
      <c r="AL15" s="7">
        <f>SUMIF('BD Qtde Servidores Aposentados '!$D:$D,$D:$D,'BD Qtde Servidores Aposentados '!G:G)</f>
        <v>0</v>
      </c>
      <c r="AM15" s="7">
        <f>SUMIF('BD Qtde Servidores Aposentados '!$D:$D,$D:$D,'BD Qtde Servidores Aposentados '!H:H)</f>
        <v>1</v>
      </c>
      <c r="AN15" s="7">
        <f>SUMIF('BD Qtde Servidores Aposentados '!$D:$D,$D:$D,'BD Qtde Servidores Aposentados '!I:I)</f>
        <v>0</v>
      </c>
      <c r="AO15" s="7">
        <f>SUMIF('BD Qtde Servidores Aposentados '!$D:$D,$D:$D,'BD Qtde Servidores Aposentados '!J:J)</f>
        <v>0</v>
      </c>
      <c r="AP15" s="7">
        <f>SUMIF('BD Qtde Servidores Aposentados '!$D:$D,$D:$D,'BD Qtde Servidores Aposentados '!K:K)</f>
        <v>0</v>
      </c>
      <c r="AQ15" s="7">
        <f>SUMIF('BD Qtde Servidores Aposentados '!$D:$D,$D:$D,'BD Qtde Servidores Aposentados '!L:L)</f>
        <v>0</v>
      </c>
      <c r="AR15" s="24">
        <f t="shared" ref="AR15:AR109" si="12">SUM(AJ15:AQ15)</f>
        <v>5</v>
      </c>
      <c r="AS15" s="26"/>
      <c r="AT15" s="26"/>
      <c r="AU15" s="27">
        <f t="shared" ref="AU15:BB30" si="13">Y15*F15</f>
        <v>0</v>
      </c>
      <c r="AV15" s="27">
        <f t="shared" si="13"/>
        <v>0</v>
      </c>
      <c r="AW15" s="27">
        <f t="shared" si="13"/>
        <v>0</v>
      </c>
      <c r="AX15" s="27">
        <f t="shared" si="13"/>
        <v>0</v>
      </c>
      <c r="AY15" s="27">
        <f t="shared" si="13"/>
        <v>0</v>
      </c>
      <c r="AZ15" s="27">
        <f t="shared" si="13"/>
        <v>0</v>
      </c>
      <c r="BA15" s="27">
        <f t="shared" si="13"/>
        <v>0</v>
      </c>
      <c r="BB15" s="27">
        <f t="shared" si="13"/>
        <v>0</v>
      </c>
      <c r="BC15" s="28">
        <f t="shared" ref="BC15:BC109" si="14">SUM(AU15:BB15)</f>
        <v>0</v>
      </c>
      <c r="BF15" s="26"/>
      <c r="BG15" s="27">
        <f t="shared" ref="BG15:BN30" si="15">F15*AJ15</f>
        <v>6602.9770799999997</v>
      </c>
      <c r="BH15" s="27">
        <f t="shared" si="15"/>
        <v>0</v>
      </c>
      <c r="BI15" s="27">
        <f t="shared" si="15"/>
        <v>0</v>
      </c>
      <c r="BJ15" s="27">
        <f t="shared" si="15"/>
        <v>1980.8931239999997</v>
      </c>
      <c r="BK15" s="27">
        <f t="shared" si="15"/>
        <v>0</v>
      </c>
      <c r="BL15" s="27">
        <f t="shared" si="15"/>
        <v>0</v>
      </c>
      <c r="BM15" s="27">
        <f t="shared" si="15"/>
        <v>0</v>
      </c>
      <c r="BN15" s="27">
        <f t="shared" si="15"/>
        <v>0</v>
      </c>
      <c r="BO15" s="28">
        <f t="shared" ref="BO15:BO109" si="16">SUM(BG15:BN15)</f>
        <v>8583.8702039999989</v>
      </c>
      <c r="BS15" s="12">
        <f t="shared" ref="BS15:BS109" si="17">Y15*O15</f>
        <v>0</v>
      </c>
      <c r="BT15" s="12">
        <f t="shared" ref="BT15:BZ30" si="18">Z15*Q15</f>
        <v>0</v>
      </c>
      <c r="BU15" s="12">
        <f t="shared" si="18"/>
        <v>0</v>
      </c>
      <c r="BV15" s="12">
        <f t="shared" si="18"/>
        <v>0</v>
      </c>
      <c r="BW15" s="12">
        <f t="shared" si="18"/>
        <v>0</v>
      </c>
      <c r="BX15" s="12">
        <f t="shared" si="18"/>
        <v>0</v>
      </c>
      <c r="BY15" s="12">
        <f t="shared" si="18"/>
        <v>0</v>
      </c>
      <c r="BZ15" s="12">
        <f t="shared" si="18"/>
        <v>0</v>
      </c>
      <c r="CA15" s="29">
        <f t="shared" ref="CA15:CA109" si="19">SUM(BS15:BZ15)</f>
        <v>0</v>
      </c>
      <c r="CC15" s="95">
        <f>(Y15*'Quadro Resumo'!$L$7)*($O$109*10%)</f>
        <v>0</v>
      </c>
      <c r="CD15" s="12">
        <f>(Z15*'Quadro Resumo'!$L$7)*($O$109*15%)</f>
        <v>0</v>
      </c>
      <c r="CE15" s="12">
        <f>(AA15*'Quadro Resumo'!$L$7)*($O$109*10%)</f>
        <v>0</v>
      </c>
      <c r="CF15" s="12">
        <f>(AB15*'Quadro Resumo'!$L$7)*($O$109*5%)</f>
        <v>0</v>
      </c>
      <c r="CG15" s="12">
        <f>(AC15*'Quadro Resumo'!$L$7)*($O$109*5%)</f>
        <v>0</v>
      </c>
      <c r="CH15" s="12">
        <f>(AD15*'Quadro Resumo'!$L$7)*(O15*22%)</f>
        <v>0</v>
      </c>
      <c r="CI15" s="12">
        <f>(AE15*'Quadro Resumo'!$L$7)*(O15*23%)</f>
        <v>0</v>
      </c>
      <c r="CJ15" s="12">
        <v>0</v>
      </c>
      <c r="CK15" s="29">
        <f t="shared" ref="CK15:CK108" si="20">SUM(CC15:CJ15)</f>
        <v>0</v>
      </c>
      <c r="CN15" s="12">
        <f t="shared" ref="CN15:CN109" si="21">AJ15*O15</f>
        <v>7197.2450171999999</v>
      </c>
      <c r="CO15" s="12">
        <f t="shared" ref="CO15:CU30" si="22">AK15*Q15</f>
        <v>0</v>
      </c>
      <c r="CP15" s="12">
        <f t="shared" si="22"/>
        <v>0</v>
      </c>
      <c r="CQ15" s="12">
        <f t="shared" si="22"/>
        <v>2159.1735051599999</v>
      </c>
      <c r="CR15" s="12">
        <f t="shared" si="22"/>
        <v>0</v>
      </c>
      <c r="CS15" s="12">
        <f t="shared" si="22"/>
        <v>0</v>
      </c>
      <c r="CT15" s="12">
        <f t="shared" si="22"/>
        <v>0</v>
      </c>
      <c r="CU15" s="12">
        <f t="shared" si="22"/>
        <v>0</v>
      </c>
      <c r="CV15" s="29">
        <f t="shared" ref="CV15:CV109" si="23">SUM(CN15:CU15)</f>
        <v>9356.4185223599998</v>
      </c>
      <c r="CW15" s="9"/>
      <c r="CX15" s="9"/>
      <c r="CY15" s="9"/>
      <c r="CZ15" s="9"/>
      <c r="DA15" s="9"/>
    </row>
    <row r="16" spans="1:105" ht="15.75" customHeight="1" x14ac:dyDescent="0.3">
      <c r="A16" s="5"/>
      <c r="B16" s="464"/>
      <c r="C16" s="7" t="s">
        <v>8</v>
      </c>
      <c r="D16" s="7" t="str">
        <f t="shared" si="1"/>
        <v>AP2</v>
      </c>
      <c r="E16" s="7">
        <v>2</v>
      </c>
      <c r="F16" s="8">
        <f>'2024'!O16</f>
        <v>1715.1232965299998</v>
      </c>
      <c r="G16" s="12">
        <f t="shared" si="2"/>
        <v>1886.6356261829999</v>
      </c>
      <c r="H16" s="12">
        <f t="shared" si="3"/>
        <v>1972.3917910094997</v>
      </c>
      <c r="I16" s="12">
        <f t="shared" si="4"/>
        <v>2058.1479558359997</v>
      </c>
      <c r="J16" s="12">
        <f t="shared" si="5"/>
        <v>2143.9041206624997</v>
      </c>
      <c r="K16" s="12">
        <f t="shared" si="6"/>
        <v>2229.6602854889998</v>
      </c>
      <c r="L16" s="12">
        <f t="shared" si="7"/>
        <v>2606.9874107255996</v>
      </c>
      <c r="M16" s="12">
        <f t="shared" si="8"/>
        <v>3001.4657689274995</v>
      </c>
      <c r="O16" s="8">
        <f>O15*$C$7</f>
        <v>1869.4843932176998</v>
      </c>
      <c r="P16" s="23">
        <f t="shared" ref="P16:P52" si="24">O16/F16-1</f>
        <v>9.000000000000008E-2</v>
      </c>
      <c r="Q16" s="12">
        <f t="shared" si="9"/>
        <v>2056.4328325394699</v>
      </c>
      <c r="R16" s="12">
        <f t="shared" si="10"/>
        <v>2149.9070522003544</v>
      </c>
      <c r="S16" s="12">
        <f t="shared" si="10"/>
        <v>2243.3812718612398</v>
      </c>
      <c r="T16" s="12">
        <f t="shared" si="10"/>
        <v>2336.8554915221248</v>
      </c>
      <c r="U16" s="12">
        <f t="shared" si="10"/>
        <v>2430.3297111830097</v>
      </c>
      <c r="V16" s="12">
        <f t="shared" si="10"/>
        <v>2841.6162776909036</v>
      </c>
      <c r="W16" s="12">
        <f t="shared" si="10"/>
        <v>3271.5976881309748</v>
      </c>
      <c r="Y16" s="7">
        <f>SUMIF('BD Qtde Servidores Ativos'!$D:$D,$D:$D,'BD Qtde Servidores Ativos'!E:E)</f>
        <v>0</v>
      </c>
      <c r="Z16" s="7">
        <f>SUMIF('BD Qtde Servidores Ativos'!$D:$D,$D:$D,'BD Qtde Servidores Ativos'!F:F)</f>
        <v>0</v>
      </c>
      <c r="AA16" s="7">
        <f>SUMIF('BD Qtde Servidores Ativos'!$D:$D,$D:$D,'BD Qtde Servidores Ativos'!G:G)</f>
        <v>0</v>
      </c>
      <c r="AB16" s="7">
        <f>SUMIF('BD Qtde Servidores Ativos'!$D:$D,$D:$D,'BD Qtde Servidores Ativos'!H:H)</f>
        <v>0</v>
      </c>
      <c r="AC16" s="7">
        <f>SUMIF('BD Qtde Servidores Ativos'!$D:$D,$D:$D,'BD Qtde Servidores Ativos'!I:I)</f>
        <v>0</v>
      </c>
      <c r="AD16" s="7">
        <f>SUMIF('BD Qtde Servidores Ativos'!$D:$D,$D:$D,'BD Qtde Servidores Ativos'!J:J)</f>
        <v>0</v>
      </c>
      <c r="AE16" s="7">
        <f>SUMIF('BD Qtde Servidores Ativos'!$D:$D,$D:$D,'BD Qtde Servidores Ativos'!K:K)</f>
        <v>0</v>
      </c>
      <c r="AF16" s="7">
        <f>SUMIF('BD Qtde Servidores Ativos'!$D:$D,$D:$D,'BD Qtde Servidores Ativos'!L:L)</f>
        <v>0</v>
      </c>
      <c r="AG16" s="24">
        <f t="shared" si="11"/>
        <v>0</v>
      </c>
      <c r="AH16" s="25"/>
      <c r="AI16" s="25"/>
      <c r="AJ16" s="7">
        <f>SUMIF('BD Qtde Servidores Aposentados '!$D:$D,$D:$D,'BD Qtde Servidores Aposentados '!E:E)</f>
        <v>8</v>
      </c>
      <c r="AK16" s="7">
        <f>SUMIF('BD Qtde Servidores Aposentados '!$D:$D,$D:$D,'BD Qtde Servidores Aposentados '!F:F)</f>
        <v>0</v>
      </c>
      <c r="AL16" s="7">
        <f>SUMIF('BD Qtde Servidores Aposentados '!$D:$D,$D:$D,'BD Qtde Servidores Aposentados '!G:G)</f>
        <v>0</v>
      </c>
      <c r="AM16" s="7">
        <f>SUMIF('BD Qtde Servidores Aposentados '!$D:$D,$D:$D,'BD Qtde Servidores Aposentados '!H:H)</f>
        <v>0</v>
      </c>
      <c r="AN16" s="7">
        <f>SUMIF('BD Qtde Servidores Aposentados '!$D:$D,$D:$D,'BD Qtde Servidores Aposentados '!I:I)</f>
        <v>0</v>
      </c>
      <c r="AO16" s="7">
        <f>SUMIF('BD Qtde Servidores Aposentados '!$D:$D,$D:$D,'BD Qtde Servidores Aposentados '!J:J)</f>
        <v>0</v>
      </c>
      <c r="AP16" s="7">
        <f>SUMIF('BD Qtde Servidores Aposentados '!$D:$D,$D:$D,'BD Qtde Servidores Aposentados '!K:K)</f>
        <v>0</v>
      </c>
      <c r="AQ16" s="7">
        <f>SUMIF('BD Qtde Servidores Aposentados '!$D:$D,$D:$D,'BD Qtde Servidores Aposentados '!L:L)</f>
        <v>0</v>
      </c>
      <c r="AR16" s="24">
        <f t="shared" si="12"/>
        <v>8</v>
      </c>
      <c r="AS16" s="26"/>
      <c r="AT16" s="26"/>
      <c r="AU16" s="27">
        <f t="shared" si="13"/>
        <v>0</v>
      </c>
      <c r="AV16" s="27">
        <f t="shared" si="13"/>
        <v>0</v>
      </c>
      <c r="AW16" s="27">
        <f t="shared" si="13"/>
        <v>0</v>
      </c>
      <c r="AX16" s="27">
        <f t="shared" si="13"/>
        <v>0</v>
      </c>
      <c r="AY16" s="27">
        <f t="shared" si="13"/>
        <v>0</v>
      </c>
      <c r="AZ16" s="27">
        <f t="shared" si="13"/>
        <v>0</v>
      </c>
      <c r="BA16" s="27">
        <f t="shared" si="13"/>
        <v>0</v>
      </c>
      <c r="BB16" s="27">
        <f t="shared" si="13"/>
        <v>0</v>
      </c>
      <c r="BC16" s="28">
        <f t="shared" si="14"/>
        <v>0</v>
      </c>
      <c r="BF16" s="26"/>
      <c r="BG16" s="27">
        <f t="shared" si="15"/>
        <v>13720.986372239999</v>
      </c>
      <c r="BH16" s="27">
        <f t="shared" si="15"/>
        <v>0</v>
      </c>
      <c r="BI16" s="27">
        <f t="shared" si="15"/>
        <v>0</v>
      </c>
      <c r="BJ16" s="27">
        <f t="shared" si="15"/>
        <v>0</v>
      </c>
      <c r="BK16" s="27">
        <f t="shared" si="15"/>
        <v>0</v>
      </c>
      <c r="BL16" s="27">
        <f t="shared" si="15"/>
        <v>0</v>
      </c>
      <c r="BM16" s="27">
        <f t="shared" si="15"/>
        <v>0</v>
      </c>
      <c r="BN16" s="27">
        <f t="shared" si="15"/>
        <v>0</v>
      </c>
      <c r="BO16" s="28">
        <f t="shared" si="16"/>
        <v>13720.986372239999</v>
      </c>
      <c r="BS16" s="12">
        <f t="shared" si="17"/>
        <v>0</v>
      </c>
      <c r="BT16" s="12">
        <f t="shared" si="18"/>
        <v>0</v>
      </c>
      <c r="BU16" s="12">
        <f t="shared" si="18"/>
        <v>0</v>
      </c>
      <c r="BV16" s="12">
        <f t="shared" si="18"/>
        <v>0</v>
      </c>
      <c r="BW16" s="12">
        <f t="shared" si="18"/>
        <v>0</v>
      </c>
      <c r="BX16" s="12">
        <f t="shared" si="18"/>
        <v>0</v>
      </c>
      <c r="BY16" s="12">
        <f t="shared" si="18"/>
        <v>0</v>
      </c>
      <c r="BZ16" s="12">
        <f t="shared" si="18"/>
        <v>0</v>
      </c>
      <c r="CA16" s="29">
        <f t="shared" si="19"/>
        <v>0</v>
      </c>
      <c r="CC16" s="95">
        <f>(Y16*'Quadro Resumo'!$L$7)*($O$109*10%)</f>
        <v>0</v>
      </c>
      <c r="CD16" s="12">
        <f>(Z16*'Quadro Resumo'!$L$7)*($O$109*15%)</f>
        <v>0</v>
      </c>
      <c r="CE16" s="12">
        <f>(AA16*'Quadro Resumo'!$L$7)*($O$109*10%)</f>
        <v>0</v>
      </c>
      <c r="CF16" s="12">
        <f>(AB16*'Quadro Resumo'!$L$7)*($O$109*5%)</f>
        <v>0</v>
      </c>
      <c r="CG16" s="12">
        <f>(AC16*'Quadro Resumo'!$L$7)*($O$109*5%)</f>
        <v>0</v>
      </c>
      <c r="CH16" s="12">
        <f>(AD16*'Quadro Resumo'!$L$7)*(O16*22%)</f>
        <v>0</v>
      </c>
      <c r="CI16" s="12">
        <f>(AE16*'Quadro Resumo'!$L$7)*(O16*23%)</f>
        <v>0</v>
      </c>
      <c r="CJ16" s="12">
        <v>0</v>
      </c>
      <c r="CK16" s="29">
        <f t="shared" si="20"/>
        <v>0</v>
      </c>
      <c r="CN16" s="12">
        <f t="shared" si="21"/>
        <v>14955.875145741598</v>
      </c>
      <c r="CO16" s="12">
        <f t="shared" si="22"/>
        <v>0</v>
      </c>
      <c r="CP16" s="12">
        <f t="shared" si="22"/>
        <v>0</v>
      </c>
      <c r="CQ16" s="12">
        <f t="shared" si="22"/>
        <v>0</v>
      </c>
      <c r="CR16" s="12">
        <f t="shared" si="22"/>
        <v>0</v>
      </c>
      <c r="CS16" s="12">
        <f t="shared" si="22"/>
        <v>0</v>
      </c>
      <c r="CT16" s="12">
        <f t="shared" si="22"/>
        <v>0</v>
      </c>
      <c r="CU16" s="12">
        <f t="shared" si="22"/>
        <v>0</v>
      </c>
      <c r="CV16" s="29">
        <f t="shared" si="23"/>
        <v>14955.875145741598</v>
      </c>
      <c r="CW16" s="9"/>
      <c r="CX16" s="9"/>
      <c r="CY16" s="9"/>
      <c r="CZ16" s="9"/>
      <c r="DA16" s="9"/>
    </row>
    <row r="17" spans="1:107" ht="15.75" customHeight="1" x14ac:dyDescent="0.3">
      <c r="A17" s="5"/>
      <c r="B17" s="464"/>
      <c r="C17" s="7" t="s">
        <v>8</v>
      </c>
      <c r="D17" s="7" t="str">
        <f t="shared" si="1"/>
        <v>AP3</v>
      </c>
      <c r="E17" s="7">
        <v>3</v>
      </c>
      <c r="F17" s="8">
        <f>'2024'!O17</f>
        <v>1782.0131050946698</v>
      </c>
      <c r="G17" s="12">
        <f t="shared" si="2"/>
        <v>1960.2144156041368</v>
      </c>
      <c r="H17" s="12">
        <f t="shared" si="3"/>
        <v>2049.3150708588701</v>
      </c>
      <c r="I17" s="12">
        <f t="shared" si="4"/>
        <v>2138.4157261136038</v>
      </c>
      <c r="J17" s="12">
        <f t="shared" si="5"/>
        <v>2227.5163813683371</v>
      </c>
      <c r="K17" s="12">
        <f t="shared" si="6"/>
        <v>2316.6170366230708</v>
      </c>
      <c r="L17" s="12">
        <f t="shared" si="7"/>
        <v>2708.6599197438982</v>
      </c>
      <c r="M17" s="12">
        <f t="shared" si="8"/>
        <v>3118.5229339156722</v>
      </c>
      <c r="O17" s="8">
        <f>O16*$C$7</f>
        <v>1942.3942845531899</v>
      </c>
      <c r="P17" s="23">
        <f t="shared" si="24"/>
        <v>8.9999999999999858E-2</v>
      </c>
      <c r="Q17" s="12">
        <f t="shared" si="9"/>
        <v>2136.6337130085089</v>
      </c>
      <c r="R17" s="12">
        <f t="shared" si="10"/>
        <v>2233.7534272361681</v>
      </c>
      <c r="S17" s="12">
        <f t="shared" si="10"/>
        <v>2330.8731414638278</v>
      </c>
      <c r="T17" s="12">
        <f t="shared" si="10"/>
        <v>2427.9928556914874</v>
      </c>
      <c r="U17" s="12">
        <f t="shared" si="10"/>
        <v>2525.1125699191471</v>
      </c>
      <c r="V17" s="12">
        <f t="shared" si="10"/>
        <v>2952.4393125208485</v>
      </c>
      <c r="W17" s="12">
        <f t="shared" si="10"/>
        <v>3399.1899979680825</v>
      </c>
      <c r="Y17" s="7">
        <f>SUMIF('BD Qtde Servidores Ativos'!$D:$D,$D:$D,'BD Qtde Servidores Ativos'!E:E)</f>
        <v>0</v>
      </c>
      <c r="Z17" s="7">
        <f>SUMIF('BD Qtde Servidores Ativos'!$D:$D,$D:$D,'BD Qtde Servidores Ativos'!F:F)</f>
        <v>0</v>
      </c>
      <c r="AA17" s="7">
        <f>SUMIF('BD Qtde Servidores Ativos'!$D:$D,$D:$D,'BD Qtde Servidores Ativos'!G:G)</f>
        <v>0</v>
      </c>
      <c r="AB17" s="7">
        <f>SUMIF('BD Qtde Servidores Ativos'!$D:$D,$D:$D,'BD Qtde Servidores Ativos'!H:H)</f>
        <v>0</v>
      </c>
      <c r="AC17" s="7">
        <f>SUMIF('BD Qtde Servidores Ativos'!$D:$D,$D:$D,'BD Qtde Servidores Ativos'!I:I)</f>
        <v>0</v>
      </c>
      <c r="AD17" s="7">
        <f>SUMIF('BD Qtde Servidores Ativos'!$D:$D,$D:$D,'BD Qtde Servidores Ativos'!J:J)</f>
        <v>0</v>
      </c>
      <c r="AE17" s="7">
        <f>SUMIF('BD Qtde Servidores Ativos'!$D:$D,$D:$D,'BD Qtde Servidores Ativos'!K:K)</f>
        <v>0</v>
      </c>
      <c r="AF17" s="7">
        <f>SUMIF('BD Qtde Servidores Ativos'!$D:$D,$D:$D,'BD Qtde Servidores Ativos'!L:L)</f>
        <v>0</v>
      </c>
      <c r="AG17" s="24">
        <f t="shared" si="11"/>
        <v>0</v>
      </c>
      <c r="AH17" s="25"/>
      <c r="AI17" s="25"/>
      <c r="AJ17" s="7">
        <f>SUMIF('BD Qtde Servidores Aposentados '!$D:$D,$D:$D,'BD Qtde Servidores Aposentados '!E:E)</f>
        <v>23</v>
      </c>
      <c r="AK17" s="7">
        <f>SUMIF('BD Qtde Servidores Aposentados '!$D:$D,$D:$D,'BD Qtde Servidores Aposentados '!F:F)</f>
        <v>0</v>
      </c>
      <c r="AL17" s="7">
        <f>SUMIF('BD Qtde Servidores Aposentados '!$D:$D,$D:$D,'BD Qtde Servidores Aposentados '!G:G)</f>
        <v>0</v>
      </c>
      <c r="AM17" s="7">
        <f>SUMIF('BD Qtde Servidores Aposentados '!$D:$D,$D:$D,'BD Qtde Servidores Aposentados '!H:H)</f>
        <v>0</v>
      </c>
      <c r="AN17" s="7">
        <f>SUMIF('BD Qtde Servidores Aposentados '!$D:$D,$D:$D,'BD Qtde Servidores Aposentados '!I:I)</f>
        <v>0</v>
      </c>
      <c r="AO17" s="7">
        <f>SUMIF('BD Qtde Servidores Aposentados '!$D:$D,$D:$D,'BD Qtde Servidores Aposentados '!J:J)</f>
        <v>0</v>
      </c>
      <c r="AP17" s="7">
        <f>SUMIF('BD Qtde Servidores Aposentados '!$D:$D,$D:$D,'BD Qtde Servidores Aposentados '!K:K)</f>
        <v>0</v>
      </c>
      <c r="AQ17" s="7">
        <f>SUMIF('BD Qtde Servidores Aposentados '!$D:$D,$D:$D,'BD Qtde Servidores Aposentados '!L:L)</f>
        <v>0</v>
      </c>
      <c r="AR17" s="24">
        <f t="shared" si="12"/>
        <v>23</v>
      </c>
      <c r="AS17" s="26"/>
      <c r="AT17" s="26"/>
      <c r="AU17" s="27">
        <f t="shared" si="13"/>
        <v>0</v>
      </c>
      <c r="AV17" s="27">
        <f t="shared" si="13"/>
        <v>0</v>
      </c>
      <c r="AW17" s="27">
        <f t="shared" si="13"/>
        <v>0</v>
      </c>
      <c r="AX17" s="27">
        <f t="shared" si="13"/>
        <v>0</v>
      </c>
      <c r="AY17" s="27">
        <f t="shared" si="13"/>
        <v>0</v>
      </c>
      <c r="AZ17" s="27">
        <f t="shared" si="13"/>
        <v>0</v>
      </c>
      <c r="BA17" s="27">
        <f t="shared" si="13"/>
        <v>0</v>
      </c>
      <c r="BB17" s="27">
        <f t="shared" si="13"/>
        <v>0</v>
      </c>
      <c r="BC17" s="28">
        <f t="shared" si="14"/>
        <v>0</v>
      </c>
      <c r="BF17" s="26"/>
      <c r="BG17" s="27">
        <f t="shared" si="15"/>
        <v>40986.301417177405</v>
      </c>
      <c r="BH17" s="27">
        <f t="shared" si="15"/>
        <v>0</v>
      </c>
      <c r="BI17" s="27">
        <f t="shared" si="15"/>
        <v>0</v>
      </c>
      <c r="BJ17" s="27">
        <f t="shared" si="15"/>
        <v>0</v>
      </c>
      <c r="BK17" s="27">
        <f t="shared" si="15"/>
        <v>0</v>
      </c>
      <c r="BL17" s="27">
        <f t="shared" si="15"/>
        <v>0</v>
      </c>
      <c r="BM17" s="27">
        <f t="shared" si="15"/>
        <v>0</v>
      </c>
      <c r="BN17" s="27">
        <f t="shared" si="15"/>
        <v>0</v>
      </c>
      <c r="BO17" s="28">
        <f t="shared" si="16"/>
        <v>40986.301417177405</v>
      </c>
      <c r="BS17" s="12">
        <f t="shared" si="17"/>
        <v>0</v>
      </c>
      <c r="BT17" s="12">
        <f t="shared" si="18"/>
        <v>0</v>
      </c>
      <c r="BU17" s="12">
        <f t="shared" si="18"/>
        <v>0</v>
      </c>
      <c r="BV17" s="12">
        <f t="shared" si="18"/>
        <v>0</v>
      </c>
      <c r="BW17" s="12">
        <f t="shared" si="18"/>
        <v>0</v>
      </c>
      <c r="BX17" s="12">
        <f t="shared" si="18"/>
        <v>0</v>
      </c>
      <c r="BY17" s="12">
        <f t="shared" si="18"/>
        <v>0</v>
      </c>
      <c r="BZ17" s="12">
        <f t="shared" si="18"/>
        <v>0</v>
      </c>
      <c r="CA17" s="29">
        <f t="shared" si="19"/>
        <v>0</v>
      </c>
      <c r="CC17" s="95">
        <f>(Y17*'Quadro Resumo'!$L$7)*($O$109*10%)</f>
        <v>0</v>
      </c>
      <c r="CD17" s="12">
        <f>(Z17*'Quadro Resumo'!$L$7)*($O$109*15%)</f>
        <v>0</v>
      </c>
      <c r="CE17" s="12">
        <f>(AA17*'Quadro Resumo'!$L$7)*($O$109*10%)</f>
        <v>0</v>
      </c>
      <c r="CF17" s="12">
        <f>(AB17*'Quadro Resumo'!$L$7)*($O$109*5%)</f>
        <v>0</v>
      </c>
      <c r="CG17" s="12">
        <f>(AC17*'Quadro Resumo'!$L$7)*($O$109*5%)</f>
        <v>0</v>
      </c>
      <c r="CH17" s="12">
        <f>(AD17*'Quadro Resumo'!$L$7)*(O17*22%)</f>
        <v>0</v>
      </c>
      <c r="CI17" s="12">
        <f>(AE17*'Quadro Resumo'!$L$7)*(O17*23%)</f>
        <v>0</v>
      </c>
      <c r="CJ17" s="12">
        <v>0</v>
      </c>
      <c r="CK17" s="29">
        <f t="shared" si="20"/>
        <v>0</v>
      </c>
      <c r="CN17" s="12">
        <f t="shared" si="21"/>
        <v>44675.06854472337</v>
      </c>
      <c r="CO17" s="12">
        <f t="shared" si="22"/>
        <v>0</v>
      </c>
      <c r="CP17" s="12">
        <f t="shared" si="22"/>
        <v>0</v>
      </c>
      <c r="CQ17" s="12">
        <f t="shared" si="22"/>
        <v>0</v>
      </c>
      <c r="CR17" s="12">
        <f t="shared" si="22"/>
        <v>0</v>
      </c>
      <c r="CS17" s="12">
        <f t="shared" si="22"/>
        <v>0</v>
      </c>
      <c r="CT17" s="12">
        <f t="shared" si="22"/>
        <v>0</v>
      </c>
      <c r="CU17" s="12">
        <f t="shared" si="22"/>
        <v>0</v>
      </c>
      <c r="CV17" s="29">
        <f t="shared" si="23"/>
        <v>44675.06854472337</v>
      </c>
      <c r="CW17" s="9"/>
      <c r="CX17" s="9"/>
      <c r="CY17" s="9"/>
      <c r="CZ17" s="9"/>
      <c r="DA17" s="9"/>
      <c r="DB17" s="30"/>
      <c r="DC17" s="30"/>
    </row>
    <row r="18" spans="1:107" ht="15.75" customHeight="1" x14ac:dyDescent="0.3">
      <c r="A18" s="5"/>
      <c r="B18" s="464"/>
      <c r="C18" s="7" t="s">
        <v>8</v>
      </c>
      <c r="D18" s="7" t="str">
        <f t="shared" si="1"/>
        <v>AP4</v>
      </c>
      <c r="E18" s="7">
        <v>4</v>
      </c>
      <c r="F18" s="8">
        <f>'2024'!O18</f>
        <v>1851.5116161933618</v>
      </c>
      <c r="G18" s="12">
        <f t="shared" si="2"/>
        <v>2036.6627778126981</v>
      </c>
      <c r="H18" s="12">
        <f t="shared" si="3"/>
        <v>2129.2383586223659</v>
      </c>
      <c r="I18" s="12">
        <f t="shared" si="4"/>
        <v>2221.8139394320342</v>
      </c>
      <c r="J18" s="12">
        <f t="shared" si="5"/>
        <v>2314.389520241702</v>
      </c>
      <c r="K18" s="12">
        <f t="shared" si="6"/>
        <v>2406.9651010513703</v>
      </c>
      <c r="L18" s="12">
        <f t="shared" si="7"/>
        <v>2814.29765661391</v>
      </c>
      <c r="M18" s="12">
        <f t="shared" si="8"/>
        <v>3240.145328338383</v>
      </c>
      <c r="O18" s="8">
        <f>O17*$C$7</f>
        <v>2018.1476616507641</v>
      </c>
      <c r="P18" s="23">
        <f t="shared" si="24"/>
        <v>8.9999999999999858E-2</v>
      </c>
      <c r="Q18" s="12">
        <f t="shared" si="9"/>
        <v>2219.9624278158408</v>
      </c>
      <c r="R18" s="12">
        <f t="shared" si="10"/>
        <v>2320.8698108983785</v>
      </c>
      <c r="S18" s="12">
        <f t="shared" si="10"/>
        <v>2421.7771939809168</v>
      </c>
      <c r="T18" s="12">
        <f t="shared" si="10"/>
        <v>2522.684577063455</v>
      </c>
      <c r="U18" s="12">
        <f t="shared" si="10"/>
        <v>2623.5919601459937</v>
      </c>
      <c r="V18" s="12">
        <f t="shared" si="10"/>
        <v>3067.5844457091616</v>
      </c>
      <c r="W18" s="12">
        <f t="shared" si="10"/>
        <v>3531.7584078888372</v>
      </c>
      <c r="Y18" s="7">
        <f>SUMIF('BD Qtde Servidores Ativos'!$D:$D,$D:$D,'BD Qtde Servidores Ativos'!E:E)</f>
        <v>0</v>
      </c>
      <c r="Z18" s="7">
        <f>SUMIF('BD Qtde Servidores Ativos'!$D:$D,$D:$D,'BD Qtde Servidores Ativos'!F:F)</f>
        <v>0</v>
      </c>
      <c r="AA18" s="7">
        <f>SUMIF('BD Qtde Servidores Ativos'!$D:$D,$D:$D,'BD Qtde Servidores Ativos'!G:G)</f>
        <v>0</v>
      </c>
      <c r="AB18" s="7">
        <f>SUMIF('BD Qtde Servidores Ativos'!$D:$D,$D:$D,'BD Qtde Servidores Ativos'!H:H)</f>
        <v>0</v>
      </c>
      <c r="AC18" s="7">
        <f>SUMIF('BD Qtde Servidores Ativos'!$D:$D,$D:$D,'BD Qtde Servidores Ativos'!I:I)</f>
        <v>0</v>
      </c>
      <c r="AD18" s="7">
        <f>SUMIF('BD Qtde Servidores Ativos'!$D:$D,$D:$D,'BD Qtde Servidores Ativos'!J:J)</f>
        <v>0</v>
      </c>
      <c r="AE18" s="7">
        <f>SUMIF('BD Qtde Servidores Ativos'!$D:$D,$D:$D,'BD Qtde Servidores Ativos'!K:K)</f>
        <v>0</v>
      </c>
      <c r="AF18" s="7">
        <f>SUMIF('BD Qtde Servidores Ativos'!$D:$D,$D:$D,'BD Qtde Servidores Ativos'!L:L)</f>
        <v>0</v>
      </c>
      <c r="AG18" s="24">
        <f t="shared" si="11"/>
        <v>0</v>
      </c>
      <c r="AH18" s="25"/>
      <c r="AI18" s="25"/>
      <c r="AJ18" s="7">
        <f>SUMIF('BD Qtde Servidores Aposentados '!$D:$D,$D:$D,'BD Qtde Servidores Aposentados '!E:E)</f>
        <v>22</v>
      </c>
      <c r="AK18" s="7">
        <f>SUMIF('BD Qtde Servidores Aposentados '!$D:$D,$D:$D,'BD Qtde Servidores Aposentados '!F:F)</f>
        <v>1</v>
      </c>
      <c r="AL18" s="7">
        <f>SUMIF('BD Qtde Servidores Aposentados '!$D:$D,$D:$D,'BD Qtde Servidores Aposentados '!G:G)</f>
        <v>2</v>
      </c>
      <c r="AM18" s="7">
        <f>SUMIF('BD Qtde Servidores Aposentados '!$D:$D,$D:$D,'BD Qtde Servidores Aposentados '!H:H)</f>
        <v>0</v>
      </c>
      <c r="AN18" s="7">
        <f>SUMIF('BD Qtde Servidores Aposentados '!$D:$D,$D:$D,'BD Qtde Servidores Aposentados '!I:I)</f>
        <v>0</v>
      </c>
      <c r="AO18" s="7">
        <f>SUMIF('BD Qtde Servidores Aposentados '!$D:$D,$D:$D,'BD Qtde Servidores Aposentados '!J:J)</f>
        <v>0</v>
      </c>
      <c r="AP18" s="7">
        <f>SUMIF('BD Qtde Servidores Aposentados '!$D:$D,$D:$D,'BD Qtde Servidores Aposentados '!K:K)</f>
        <v>0</v>
      </c>
      <c r="AQ18" s="7">
        <f>SUMIF('BD Qtde Servidores Aposentados '!$D:$D,$D:$D,'BD Qtde Servidores Aposentados '!L:L)</f>
        <v>0</v>
      </c>
      <c r="AR18" s="24">
        <f t="shared" si="12"/>
        <v>25</v>
      </c>
      <c r="AS18" s="26"/>
      <c r="AT18" s="26"/>
      <c r="AU18" s="27">
        <f t="shared" si="13"/>
        <v>0</v>
      </c>
      <c r="AV18" s="27">
        <f t="shared" si="13"/>
        <v>0</v>
      </c>
      <c r="AW18" s="27">
        <f t="shared" si="13"/>
        <v>0</v>
      </c>
      <c r="AX18" s="27">
        <f t="shared" si="13"/>
        <v>0</v>
      </c>
      <c r="AY18" s="27">
        <f t="shared" si="13"/>
        <v>0</v>
      </c>
      <c r="AZ18" s="27">
        <f t="shared" si="13"/>
        <v>0</v>
      </c>
      <c r="BA18" s="27">
        <f t="shared" si="13"/>
        <v>0</v>
      </c>
      <c r="BB18" s="27">
        <f t="shared" si="13"/>
        <v>0</v>
      </c>
      <c r="BC18" s="28">
        <f t="shared" si="14"/>
        <v>0</v>
      </c>
      <c r="BF18" s="26"/>
      <c r="BG18" s="27">
        <f t="shared" si="15"/>
        <v>40733.255556253956</v>
      </c>
      <c r="BH18" s="27">
        <f t="shared" si="15"/>
        <v>2036.6627778126981</v>
      </c>
      <c r="BI18" s="27">
        <f t="shared" si="15"/>
        <v>4258.4767172447318</v>
      </c>
      <c r="BJ18" s="27">
        <f t="shared" si="15"/>
        <v>0</v>
      </c>
      <c r="BK18" s="27">
        <f t="shared" si="15"/>
        <v>0</v>
      </c>
      <c r="BL18" s="27">
        <f t="shared" si="15"/>
        <v>0</v>
      </c>
      <c r="BM18" s="27">
        <f t="shared" si="15"/>
        <v>0</v>
      </c>
      <c r="BN18" s="27">
        <f t="shared" si="15"/>
        <v>0</v>
      </c>
      <c r="BO18" s="28">
        <f t="shared" si="16"/>
        <v>47028.395051311389</v>
      </c>
      <c r="BS18" s="12">
        <f t="shared" si="17"/>
        <v>0</v>
      </c>
      <c r="BT18" s="12">
        <f t="shared" si="18"/>
        <v>0</v>
      </c>
      <c r="BU18" s="12">
        <f t="shared" si="18"/>
        <v>0</v>
      </c>
      <c r="BV18" s="12">
        <f t="shared" si="18"/>
        <v>0</v>
      </c>
      <c r="BW18" s="12">
        <f t="shared" si="18"/>
        <v>0</v>
      </c>
      <c r="BX18" s="12">
        <f t="shared" si="18"/>
        <v>0</v>
      </c>
      <c r="BY18" s="12">
        <f t="shared" si="18"/>
        <v>0</v>
      </c>
      <c r="BZ18" s="12">
        <f t="shared" si="18"/>
        <v>0</v>
      </c>
      <c r="CA18" s="29">
        <f t="shared" si="19"/>
        <v>0</v>
      </c>
      <c r="CB18" s="9"/>
      <c r="CC18" s="95">
        <f>(Y18*'Quadro Resumo'!$L$7)*($O$109*10%)</f>
        <v>0</v>
      </c>
      <c r="CD18" s="12">
        <f>(Z18*'Quadro Resumo'!$L$7)*($O$109*15%)</f>
        <v>0</v>
      </c>
      <c r="CE18" s="12">
        <f>(AA18*'Quadro Resumo'!$L$7)*($O$109*10%)</f>
        <v>0</v>
      </c>
      <c r="CF18" s="12">
        <f>(AB18*'Quadro Resumo'!$L$7)*($O$109*5%)</f>
        <v>0</v>
      </c>
      <c r="CG18" s="12">
        <f>(AC18*'Quadro Resumo'!$L$7)*($O$109*5%)</f>
        <v>0</v>
      </c>
      <c r="CH18" s="12">
        <f>(AD18*'Quadro Resumo'!$L$7)*(O18*22%)</f>
        <v>0</v>
      </c>
      <c r="CI18" s="12">
        <f>(AE18*'Quadro Resumo'!$L$7)*(O18*23%)</f>
        <v>0</v>
      </c>
      <c r="CJ18" s="12">
        <v>0</v>
      </c>
      <c r="CK18" s="29">
        <f t="shared" si="20"/>
        <v>0</v>
      </c>
      <c r="CL18" s="9"/>
      <c r="CM18" s="9"/>
      <c r="CN18" s="12">
        <f t="shared" si="21"/>
        <v>44399.248556316808</v>
      </c>
      <c r="CO18" s="12">
        <f t="shared" si="22"/>
        <v>2219.9624278158408</v>
      </c>
      <c r="CP18" s="12">
        <f t="shared" si="22"/>
        <v>4641.7396217967571</v>
      </c>
      <c r="CQ18" s="12">
        <f t="shared" si="22"/>
        <v>0</v>
      </c>
      <c r="CR18" s="12">
        <f t="shared" si="22"/>
        <v>0</v>
      </c>
      <c r="CS18" s="12">
        <f t="shared" si="22"/>
        <v>0</v>
      </c>
      <c r="CT18" s="12">
        <f t="shared" si="22"/>
        <v>0</v>
      </c>
      <c r="CU18" s="12">
        <f t="shared" si="22"/>
        <v>0</v>
      </c>
      <c r="CV18" s="29">
        <f t="shared" si="23"/>
        <v>51260.9506059294</v>
      </c>
      <c r="CW18" s="9"/>
      <c r="CX18" s="9"/>
      <c r="CY18" s="9"/>
      <c r="CZ18" s="9"/>
      <c r="DA18" s="9"/>
      <c r="DB18" s="30"/>
      <c r="DC18" s="30"/>
    </row>
    <row r="19" spans="1:107" ht="15.75" customHeight="1" x14ac:dyDescent="0.3">
      <c r="A19" s="5"/>
      <c r="B19" s="464"/>
      <c r="C19" s="7" t="s">
        <v>8</v>
      </c>
      <c r="D19" s="7" t="str">
        <f t="shared" si="1"/>
        <v>AP5</v>
      </c>
      <c r="E19" s="7">
        <v>5</v>
      </c>
      <c r="F19" s="8">
        <f>'2024'!O19</f>
        <v>1923.7205692249026</v>
      </c>
      <c r="G19" s="12">
        <f t="shared" si="2"/>
        <v>2116.0926261473933</v>
      </c>
      <c r="H19" s="12">
        <f t="shared" si="3"/>
        <v>2212.2786546086377</v>
      </c>
      <c r="I19" s="12">
        <f t="shared" si="4"/>
        <v>2308.464683069883</v>
      </c>
      <c r="J19" s="12">
        <f t="shared" si="5"/>
        <v>2404.6507115311283</v>
      </c>
      <c r="K19" s="12">
        <f t="shared" si="6"/>
        <v>2500.8367399923736</v>
      </c>
      <c r="L19" s="12">
        <f t="shared" si="7"/>
        <v>2924.0552652218521</v>
      </c>
      <c r="M19" s="12">
        <f t="shared" si="8"/>
        <v>3366.5109961435796</v>
      </c>
      <c r="O19" s="8">
        <f t="shared" ref="O19:O33" si="25">O18*$C$7</f>
        <v>2096.8554204551438</v>
      </c>
      <c r="P19" s="23">
        <f t="shared" si="24"/>
        <v>8.9999999999999858E-2</v>
      </c>
      <c r="Q19" s="12">
        <f t="shared" si="9"/>
        <v>2306.5409625006582</v>
      </c>
      <c r="R19" s="12">
        <f t="shared" si="10"/>
        <v>2411.3837335234152</v>
      </c>
      <c r="S19" s="12">
        <f t="shared" si="10"/>
        <v>2516.2265045461722</v>
      </c>
      <c r="T19" s="12">
        <f t="shared" si="10"/>
        <v>2621.0692755689297</v>
      </c>
      <c r="U19" s="12">
        <f t="shared" si="10"/>
        <v>2725.9120465916872</v>
      </c>
      <c r="V19" s="12">
        <f t="shared" si="10"/>
        <v>3187.2202390918187</v>
      </c>
      <c r="W19" s="12">
        <f t="shared" si="10"/>
        <v>3669.4969857965016</v>
      </c>
      <c r="Y19" s="7">
        <f>SUMIF('BD Qtde Servidores Ativos'!$D:$D,$D:$D,'BD Qtde Servidores Ativos'!E:E)</f>
        <v>0</v>
      </c>
      <c r="Z19" s="7">
        <f>SUMIF('BD Qtde Servidores Ativos'!$D:$D,$D:$D,'BD Qtde Servidores Ativos'!F:F)</f>
        <v>0</v>
      </c>
      <c r="AA19" s="7">
        <f>SUMIF('BD Qtde Servidores Ativos'!$D:$D,$D:$D,'BD Qtde Servidores Ativos'!G:G)</f>
        <v>0</v>
      </c>
      <c r="AB19" s="7">
        <f>SUMIF('BD Qtde Servidores Ativos'!$D:$D,$D:$D,'BD Qtde Servidores Ativos'!H:H)</f>
        <v>0</v>
      </c>
      <c r="AC19" s="7">
        <f>SUMIF('BD Qtde Servidores Ativos'!$D:$D,$D:$D,'BD Qtde Servidores Ativos'!I:I)</f>
        <v>0</v>
      </c>
      <c r="AD19" s="7">
        <f>SUMIF('BD Qtde Servidores Ativos'!$D:$D,$D:$D,'BD Qtde Servidores Ativos'!J:J)</f>
        <v>0</v>
      </c>
      <c r="AE19" s="7">
        <f>SUMIF('BD Qtde Servidores Ativos'!$D:$D,$D:$D,'BD Qtde Servidores Ativos'!K:K)</f>
        <v>0</v>
      </c>
      <c r="AF19" s="7">
        <f>SUMIF('BD Qtde Servidores Ativos'!$D:$D,$D:$D,'BD Qtde Servidores Ativos'!L:L)</f>
        <v>0</v>
      </c>
      <c r="AG19" s="24">
        <f t="shared" si="11"/>
        <v>0</v>
      </c>
      <c r="AH19" s="25"/>
      <c r="AI19" s="25"/>
      <c r="AJ19" s="7">
        <f>SUMIF('BD Qtde Servidores Aposentados '!$D:$D,$D:$D,'BD Qtde Servidores Aposentados '!E:E)</f>
        <v>43</v>
      </c>
      <c r="AK19" s="7">
        <f>SUMIF('BD Qtde Servidores Aposentados '!$D:$D,$D:$D,'BD Qtde Servidores Aposentados '!F:F)</f>
        <v>0</v>
      </c>
      <c r="AL19" s="7">
        <f>SUMIF('BD Qtde Servidores Aposentados '!$D:$D,$D:$D,'BD Qtde Servidores Aposentados '!G:G)</f>
        <v>0</v>
      </c>
      <c r="AM19" s="7">
        <f>SUMIF('BD Qtde Servidores Aposentados '!$D:$D,$D:$D,'BD Qtde Servidores Aposentados '!H:H)</f>
        <v>1</v>
      </c>
      <c r="AN19" s="7">
        <f>SUMIF('BD Qtde Servidores Aposentados '!$D:$D,$D:$D,'BD Qtde Servidores Aposentados '!I:I)</f>
        <v>0</v>
      </c>
      <c r="AO19" s="7">
        <f>SUMIF('BD Qtde Servidores Aposentados '!$D:$D,$D:$D,'BD Qtde Servidores Aposentados '!J:J)</f>
        <v>0</v>
      </c>
      <c r="AP19" s="7">
        <f>SUMIF('BD Qtde Servidores Aposentados '!$D:$D,$D:$D,'BD Qtde Servidores Aposentados '!K:K)</f>
        <v>0</v>
      </c>
      <c r="AQ19" s="7">
        <f>SUMIF('BD Qtde Servidores Aposentados '!$D:$D,$D:$D,'BD Qtde Servidores Aposentados '!L:L)</f>
        <v>0</v>
      </c>
      <c r="AR19" s="24">
        <f t="shared" si="12"/>
        <v>44</v>
      </c>
      <c r="AS19" s="26"/>
      <c r="AT19" s="26"/>
      <c r="AU19" s="27">
        <f t="shared" si="13"/>
        <v>0</v>
      </c>
      <c r="AV19" s="27">
        <f t="shared" si="13"/>
        <v>0</v>
      </c>
      <c r="AW19" s="27">
        <f t="shared" si="13"/>
        <v>0</v>
      </c>
      <c r="AX19" s="27">
        <f t="shared" si="13"/>
        <v>0</v>
      </c>
      <c r="AY19" s="27">
        <f t="shared" si="13"/>
        <v>0</v>
      </c>
      <c r="AZ19" s="27">
        <f t="shared" si="13"/>
        <v>0</v>
      </c>
      <c r="BA19" s="27">
        <f t="shared" si="13"/>
        <v>0</v>
      </c>
      <c r="BB19" s="27">
        <f t="shared" si="13"/>
        <v>0</v>
      </c>
      <c r="BC19" s="28">
        <f t="shared" si="14"/>
        <v>0</v>
      </c>
      <c r="BF19" s="26"/>
      <c r="BG19" s="27">
        <f t="shared" si="15"/>
        <v>82719.984476670812</v>
      </c>
      <c r="BH19" s="27">
        <f t="shared" si="15"/>
        <v>0</v>
      </c>
      <c r="BI19" s="27">
        <f t="shared" si="15"/>
        <v>0</v>
      </c>
      <c r="BJ19" s="27">
        <f t="shared" si="15"/>
        <v>2308.464683069883</v>
      </c>
      <c r="BK19" s="27">
        <f t="shared" si="15"/>
        <v>0</v>
      </c>
      <c r="BL19" s="27">
        <f t="shared" si="15"/>
        <v>0</v>
      </c>
      <c r="BM19" s="27">
        <f t="shared" si="15"/>
        <v>0</v>
      </c>
      <c r="BN19" s="27">
        <f t="shared" si="15"/>
        <v>0</v>
      </c>
      <c r="BO19" s="28">
        <f t="shared" si="16"/>
        <v>85028.449159740689</v>
      </c>
      <c r="BS19" s="12">
        <f t="shared" si="17"/>
        <v>0</v>
      </c>
      <c r="BT19" s="12">
        <f t="shared" si="18"/>
        <v>0</v>
      </c>
      <c r="BU19" s="12">
        <f t="shared" si="18"/>
        <v>0</v>
      </c>
      <c r="BV19" s="12">
        <f t="shared" si="18"/>
        <v>0</v>
      </c>
      <c r="BW19" s="12">
        <f t="shared" si="18"/>
        <v>0</v>
      </c>
      <c r="BX19" s="12">
        <f t="shared" si="18"/>
        <v>0</v>
      </c>
      <c r="BY19" s="12">
        <f t="shared" si="18"/>
        <v>0</v>
      </c>
      <c r="BZ19" s="12">
        <f t="shared" si="18"/>
        <v>0</v>
      </c>
      <c r="CA19" s="29">
        <f t="shared" si="19"/>
        <v>0</v>
      </c>
      <c r="CB19" s="9"/>
      <c r="CC19" s="95">
        <f>(Y19*'Quadro Resumo'!$L$7)*($O$109*10%)</f>
        <v>0</v>
      </c>
      <c r="CD19" s="12">
        <f>(Z19*'Quadro Resumo'!$L$7)*($O$109*15%)</f>
        <v>0</v>
      </c>
      <c r="CE19" s="12">
        <f>(AA19*'Quadro Resumo'!$L$7)*($O$109*10%)</f>
        <v>0</v>
      </c>
      <c r="CF19" s="12">
        <f>(AB19*'Quadro Resumo'!$L$7)*($O$109*5%)</f>
        <v>0</v>
      </c>
      <c r="CG19" s="12">
        <f>(AC19*'Quadro Resumo'!$L$7)*($O$109*5%)</f>
        <v>0</v>
      </c>
      <c r="CH19" s="12">
        <f>(AD19*'Quadro Resumo'!$L$7)*(O19*22%)</f>
        <v>0</v>
      </c>
      <c r="CI19" s="12">
        <f>(AE19*'Quadro Resumo'!$L$7)*(O19*23%)</f>
        <v>0</v>
      </c>
      <c r="CJ19" s="12">
        <v>0</v>
      </c>
      <c r="CK19" s="29">
        <f t="shared" si="20"/>
        <v>0</v>
      </c>
      <c r="CL19" s="9"/>
      <c r="CM19" s="9"/>
      <c r="CN19" s="12">
        <f t="shared" si="21"/>
        <v>90164.783079571178</v>
      </c>
      <c r="CO19" s="12">
        <f t="shared" si="22"/>
        <v>0</v>
      </c>
      <c r="CP19" s="12">
        <f t="shared" si="22"/>
        <v>0</v>
      </c>
      <c r="CQ19" s="12">
        <f t="shared" si="22"/>
        <v>2516.2265045461722</v>
      </c>
      <c r="CR19" s="12">
        <f t="shared" si="22"/>
        <v>0</v>
      </c>
      <c r="CS19" s="12">
        <f t="shared" si="22"/>
        <v>0</v>
      </c>
      <c r="CT19" s="12">
        <f t="shared" si="22"/>
        <v>0</v>
      </c>
      <c r="CU19" s="12">
        <f t="shared" si="22"/>
        <v>0</v>
      </c>
      <c r="CV19" s="29">
        <f t="shared" si="23"/>
        <v>92681.009584117346</v>
      </c>
      <c r="CW19" s="9"/>
      <c r="CX19" s="9"/>
      <c r="CY19" s="9"/>
      <c r="CZ19" s="9"/>
      <c r="DA19" s="9"/>
      <c r="DB19" s="30"/>
      <c r="DC19" s="30"/>
    </row>
    <row r="20" spans="1:107" ht="15.75" customHeight="1" x14ac:dyDescent="0.3">
      <c r="A20" s="5"/>
      <c r="B20" s="464"/>
      <c r="C20" s="7" t="s">
        <v>8</v>
      </c>
      <c r="D20" s="7" t="str">
        <f t="shared" si="1"/>
        <v>AP6</v>
      </c>
      <c r="E20" s="7">
        <v>6</v>
      </c>
      <c r="F20" s="8">
        <f>'2024'!O20</f>
        <v>1998.7456714246737</v>
      </c>
      <c r="G20" s="12">
        <f t="shared" si="2"/>
        <v>2198.6202385671413</v>
      </c>
      <c r="H20" s="12">
        <f t="shared" si="3"/>
        <v>2298.5575221383747</v>
      </c>
      <c r="I20" s="12">
        <f t="shared" si="4"/>
        <v>2398.4948057096085</v>
      </c>
      <c r="J20" s="12">
        <f t="shared" si="5"/>
        <v>2498.4320892808419</v>
      </c>
      <c r="K20" s="12">
        <f t="shared" si="6"/>
        <v>2598.3693728520757</v>
      </c>
      <c r="L20" s="12">
        <f t="shared" si="7"/>
        <v>3038.0934205655039</v>
      </c>
      <c r="M20" s="12">
        <f t="shared" si="8"/>
        <v>3497.8049249931792</v>
      </c>
      <c r="O20" s="8">
        <f t="shared" si="25"/>
        <v>2178.6327818528944</v>
      </c>
      <c r="P20" s="23">
        <f t="shared" si="24"/>
        <v>9.000000000000008E-2</v>
      </c>
      <c r="Q20" s="12">
        <f t="shared" si="9"/>
        <v>2396.4960600381842</v>
      </c>
      <c r="R20" s="12">
        <f t="shared" si="10"/>
        <v>2505.4276991308284</v>
      </c>
      <c r="S20" s="12">
        <f t="shared" si="10"/>
        <v>2614.3593382234731</v>
      </c>
      <c r="T20" s="12">
        <f t="shared" si="10"/>
        <v>2723.2909773161182</v>
      </c>
      <c r="U20" s="12">
        <f t="shared" si="10"/>
        <v>2832.2226164087629</v>
      </c>
      <c r="V20" s="12">
        <f t="shared" si="10"/>
        <v>3311.5218284163993</v>
      </c>
      <c r="W20" s="12">
        <f t="shared" si="10"/>
        <v>3812.6073682425649</v>
      </c>
      <c r="Y20" s="7">
        <f>SUMIF('BD Qtde Servidores Ativos'!$D:$D,$D:$D,'BD Qtde Servidores Ativos'!E:E)</f>
        <v>0</v>
      </c>
      <c r="Z20" s="7">
        <f>SUMIF('BD Qtde Servidores Ativos'!$D:$D,$D:$D,'BD Qtde Servidores Ativos'!F:F)</f>
        <v>0</v>
      </c>
      <c r="AA20" s="7">
        <f>SUMIF('BD Qtde Servidores Ativos'!$D:$D,$D:$D,'BD Qtde Servidores Ativos'!G:G)</f>
        <v>0</v>
      </c>
      <c r="AB20" s="7">
        <f>SUMIF('BD Qtde Servidores Ativos'!$D:$D,$D:$D,'BD Qtde Servidores Ativos'!H:H)</f>
        <v>0</v>
      </c>
      <c r="AC20" s="7">
        <f>SUMIF('BD Qtde Servidores Ativos'!$D:$D,$D:$D,'BD Qtde Servidores Ativos'!I:I)</f>
        <v>0</v>
      </c>
      <c r="AD20" s="7">
        <f>SUMIF('BD Qtde Servidores Ativos'!$D:$D,$D:$D,'BD Qtde Servidores Ativos'!J:J)</f>
        <v>0</v>
      </c>
      <c r="AE20" s="7">
        <f>SUMIF('BD Qtde Servidores Ativos'!$D:$D,$D:$D,'BD Qtde Servidores Ativos'!K:K)</f>
        <v>0</v>
      </c>
      <c r="AF20" s="7">
        <f>SUMIF('BD Qtde Servidores Ativos'!$D:$D,$D:$D,'BD Qtde Servidores Ativos'!L:L)</f>
        <v>0</v>
      </c>
      <c r="AG20" s="24">
        <f t="shared" si="11"/>
        <v>0</v>
      </c>
      <c r="AH20" s="25"/>
      <c r="AI20" s="25"/>
      <c r="AJ20" s="7">
        <f>SUMIF('BD Qtde Servidores Aposentados '!$D:$D,$D:$D,'BD Qtde Servidores Aposentados '!E:E)</f>
        <v>61</v>
      </c>
      <c r="AK20" s="7">
        <f>SUMIF('BD Qtde Servidores Aposentados '!$D:$D,$D:$D,'BD Qtde Servidores Aposentados '!F:F)</f>
        <v>0</v>
      </c>
      <c r="AL20" s="7">
        <f>SUMIF('BD Qtde Servidores Aposentados '!$D:$D,$D:$D,'BD Qtde Servidores Aposentados '!G:G)</f>
        <v>1</v>
      </c>
      <c r="AM20" s="7">
        <f>SUMIF('BD Qtde Servidores Aposentados '!$D:$D,$D:$D,'BD Qtde Servidores Aposentados '!H:H)</f>
        <v>2</v>
      </c>
      <c r="AN20" s="7">
        <f>SUMIF('BD Qtde Servidores Aposentados '!$D:$D,$D:$D,'BD Qtde Servidores Aposentados '!I:I)</f>
        <v>0</v>
      </c>
      <c r="AO20" s="7">
        <f>SUMIF('BD Qtde Servidores Aposentados '!$D:$D,$D:$D,'BD Qtde Servidores Aposentados '!J:J)</f>
        <v>0</v>
      </c>
      <c r="AP20" s="7">
        <f>SUMIF('BD Qtde Servidores Aposentados '!$D:$D,$D:$D,'BD Qtde Servidores Aposentados '!K:K)</f>
        <v>0</v>
      </c>
      <c r="AQ20" s="7">
        <f>SUMIF('BD Qtde Servidores Aposentados '!$D:$D,$D:$D,'BD Qtde Servidores Aposentados '!L:L)</f>
        <v>0</v>
      </c>
      <c r="AR20" s="24">
        <f t="shared" si="12"/>
        <v>64</v>
      </c>
      <c r="AS20" s="26"/>
      <c r="AT20" s="26"/>
      <c r="AU20" s="27">
        <f t="shared" si="13"/>
        <v>0</v>
      </c>
      <c r="AV20" s="27">
        <f t="shared" si="13"/>
        <v>0</v>
      </c>
      <c r="AW20" s="27">
        <f t="shared" si="13"/>
        <v>0</v>
      </c>
      <c r="AX20" s="27">
        <f t="shared" si="13"/>
        <v>0</v>
      </c>
      <c r="AY20" s="27">
        <f t="shared" si="13"/>
        <v>0</v>
      </c>
      <c r="AZ20" s="27">
        <f t="shared" si="13"/>
        <v>0</v>
      </c>
      <c r="BA20" s="27">
        <f t="shared" si="13"/>
        <v>0</v>
      </c>
      <c r="BB20" s="27">
        <f t="shared" si="13"/>
        <v>0</v>
      </c>
      <c r="BC20" s="28">
        <f t="shared" si="14"/>
        <v>0</v>
      </c>
      <c r="BF20" s="26"/>
      <c r="BG20" s="27">
        <f t="shared" si="15"/>
        <v>121923.48595690509</v>
      </c>
      <c r="BH20" s="27">
        <f t="shared" si="15"/>
        <v>0</v>
      </c>
      <c r="BI20" s="27">
        <f t="shared" si="15"/>
        <v>2298.5575221383747</v>
      </c>
      <c r="BJ20" s="27">
        <f t="shared" si="15"/>
        <v>4796.989611419217</v>
      </c>
      <c r="BK20" s="27">
        <f t="shared" si="15"/>
        <v>0</v>
      </c>
      <c r="BL20" s="27">
        <f t="shared" si="15"/>
        <v>0</v>
      </c>
      <c r="BM20" s="27">
        <f t="shared" si="15"/>
        <v>0</v>
      </c>
      <c r="BN20" s="27">
        <f t="shared" si="15"/>
        <v>0</v>
      </c>
      <c r="BO20" s="28">
        <f t="shared" si="16"/>
        <v>129019.03309046269</v>
      </c>
      <c r="BS20" s="12">
        <f t="shared" si="17"/>
        <v>0</v>
      </c>
      <c r="BT20" s="12">
        <f t="shared" si="18"/>
        <v>0</v>
      </c>
      <c r="BU20" s="12">
        <f t="shared" si="18"/>
        <v>0</v>
      </c>
      <c r="BV20" s="12">
        <f t="shared" si="18"/>
        <v>0</v>
      </c>
      <c r="BW20" s="12">
        <f t="shared" si="18"/>
        <v>0</v>
      </c>
      <c r="BX20" s="12">
        <f t="shared" si="18"/>
        <v>0</v>
      </c>
      <c r="BY20" s="12">
        <f t="shared" si="18"/>
        <v>0</v>
      </c>
      <c r="BZ20" s="12">
        <f t="shared" si="18"/>
        <v>0</v>
      </c>
      <c r="CA20" s="29">
        <f t="shared" si="19"/>
        <v>0</v>
      </c>
      <c r="CB20" s="9"/>
      <c r="CC20" s="95">
        <f>(Y20*'Quadro Resumo'!$L$7)*($O$109*10%)</f>
        <v>0</v>
      </c>
      <c r="CD20" s="12">
        <f>(Z20*'Quadro Resumo'!$L$7)*($O$109*15%)</f>
        <v>0</v>
      </c>
      <c r="CE20" s="12">
        <f>(AA20*'Quadro Resumo'!$L$7)*($O$109*10%)</f>
        <v>0</v>
      </c>
      <c r="CF20" s="12">
        <f>(AB20*'Quadro Resumo'!$L$7)*($O$109*5%)</f>
        <v>0</v>
      </c>
      <c r="CG20" s="12">
        <f>(AC20*'Quadro Resumo'!$L$7)*($O$109*5%)</f>
        <v>0</v>
      </c>
      <c r="CH20" s="12">
        <f>(AD20*'Quadro Resumo'!$L$7)*(O20*22%)</f>
        <v>0</v>
      </c>
      <c r="CI20" s="12">
        <f>(AE20*'Quadro Resumo'!$L$7)*(O20*23%)</f>
        <v>0</v>
      </c>
      <c r="CJ20" s="12">
        <v>0</v>
      </c>
      <c r="CK20" s="29">
        <f t="shared" si="20"/>
        <v>0</v>
      </c>
      <c r="CL20" s="9"/>
      <c r="CM20" s="9"/>
      <c r="CN20" s="12">
        <f t="shared" si="21"/>
        <v>132896.59969302657</v>
      </c>
      <c r="CO20" s="12">
        <f t="shared" si="22"/>
        <v>0</v>
      </c>
      <c r="CP20" s="12">
        <f t="shared" si="22"/>
        <v>2505.4276991308284</v>
      </c>
      <c r="CQ20" s="12">
        <f t="shared" si="22"/>
        <v>5228.7186764469461</v>
      </c>
      <c r="CR20" s="12">
        <f t="shared" si="22"/>
        <v>0</v>
      </c>
      <c r="CS20" s="12">
        <f t="shared" si="22"/>
        <v>0</v>
      </c>
      <c r="CT20" s="12">
        <f t="shared" si="22"/>
        <v>0</v>
      </c>
      <c r="CU20" s="12">
        <f t="shared" si="22"/>
        <v>0</v>
      </c>
      <c r="CV20" s="29">
        <f t="shared" si="23"/>
        <v>140630.74606860432</v>
      </c>
      <c r="CW20" s="9"/>
      <c r="CX20" s="9"/>
      <c r="CY20" s="9"/>
      <c r="CZ20" s="9"/>
      <c r="DA20" s="9"/>
      <c r="DB20" s="30"/>
      <c r="DC20" s="30"/>
    </row>
    <row r="21" spans="1:107" ht="15.75" customHeight="1" x14ac:dyDescent="0.3">
      <c r="A21" s="5"/>
      <c r="B21" s="464"/>
      <c r="C21" s="7" t="s">
        <v>8</v>
      </c>
      <c r="D21" s="7" t="str">
        <f t="shared" si="1"/>
        <v>AP7</v>
      </c>
      <c r="E21" s="7">
        <v>7</v>
      </c>
      <c r="F21" s="8">
        <f>'2024'!O21</f>
        <v>2076.6967526102358</v>
      </c>
      <c r="G21" s="12">
        <f t="shared" si="2"/>
        <v>2284.3664278712595</v>
      </c>
      <c r="H21" s="12">
        <f t="shared" si="3"/>
        <v>2388.2012655017711</v>
      </c>
      <c r="I21" s="12">
        <f t="shared" si="4"/>
        <v>2492.0361031322827</v>
      </c>
      <c r="J21" s="12">
        <f t="shared" si="5"/>
        <v>2595.8709407627948</v>
      </c>
      <c r="K21" s="12">
        <f t="shared" si="6"/>
        <v>2699.7057783933064</v>
      </c>
      <c r="L21" s="12">
        <f t="shared" si="7"/>
        <v>3156.5790639675583</v>
      </c>
      <c r="M21" s="12">
        <f t="shared" si="8"/>
        <v>3634.2193170679125</v>
      </c>
      <c r="O21" s="8">
        <f t="shared" si="25"/>
        <v>2263.5994603451572</v>
      </c>
      <c r="P21" s="23">
        <f t="shared" si="24"/>
        <v>9.000000000000008E-2</v>
      </c>
      <c r="Q21" s="12">
        <f t="shared" si="9"/>
        <v>2489.9594063796731</v>
      </c>
      <c r="R21" s="12">
        <f t="shared" si="10"/>
        <v>2603.1393793969305</v>
      </c>
      <c r="S21" s="12">
        <f t="shared" si="10"/>
        <v>2716.3193524141884</v>
      </c>
      <c r="T21" s="12">
        <f t="shared" si="10"/>
        <v>2829.4993254314468</v>
      </c>
      <c r="U21" s="12">
        <f t="shared" si="10"/>
        <v>2942.6792984487047</v>
      </c>
      <c r="V21" s="12">
        <f t="shared" si="10"/>
        <v>3440.6711797246389</v>
      </c>
      <c r="W21" s="12">
        <f t="shared" si="10"/>
        <v>3961.2990556040249</v>
      </c>
      <c r="Y21" s="7">
        <f>SUMIF('BD Qtde Servidores Ativos'!$D:$D,$D:$D,'BD Qtde Servidores Ativos'!E:E)</f>
        <v>0</v>
      </c>
      <c r="Z21" s="7">
        <f>SUMIF('BD Qtde Servidores Ativos'!$D:$D,$D:$D,'BD Qtde Servidores Ativos'!F:F)</f>
        <v>0</v>
      </c>
      <c r="AA21" s="7">
        <f>SUMIF('BD Qtde Servidores Ativos'!$D:$D,$D:$D,'BD Qtde Servidores Ativos'!G:G)</f>
        <v>0</v>
      </c>
      <c r="AB21" s="7">
        <f>SUMIF('BD Qtde Servidores Ativos'!$D:$D,$D:$D,'BD Qtde Servidores Ativos'!H:H)</f>
        <v>0</v>
      </c>
      <c r="AC21" s="7">
        <f>SUMIF('BD Qtde Servidores Ativos'!$D:$D,$D:$D,'BD Qtde Servidores Ativos'!I:I)</f>
        <v>0</v>
      </c>
      <c r="AD21" s="7">
        <f>SUMIF('BD Qtde Servidores Ativos'!$D:$D,$D:$D,'BD Qtde Servidores Ativos'!J:J)</f>
        <v>0</v>
      </c>
      <c r="AE21" s="7">
        <f>SUMIF('BD Qtde Servidores Ativos'!$D:$D,$D:$D,'BD Qtde Servidores Ativos'!K:K)</f>
        <v>0</v>
      </c>
      <c r="AF21" s="7">
        <f>SUMIF('BD Qtde Servidores Ativos'!$D:$D,$D:$D,'BD Qtde Servidores Ativos'!L:L)</f>
        <v>0</v>
      </c>
      <c r="AG21" s="24">
        <f t="shared" si="11"/>
        <v>0</v>
      </c>
      <c r="AH21" s="25"/>
      <c r="AI21" s="25"/>
      <c r="AJ21" s="7">
        <f>SUMIF('BD Qtde Servidores Aposentados '!$D:$D,$D:$D,'BD Qtde Servidores Aposentados '!E:E)</f>
        <v>70</v>
      </c>
      <c r="AK21" s="7">
        <f>SUMIF('BD Qtde Servidores Aposentados '!$D:$D,$D:$D,'BD Qtde Servidores Aposentados '!F:F)</f>
        <v>2</v>
      </c>
      <c r="AL21" s="7">
        <f>SUMIF('BD Qtde Servidores Aposentados '!$D:$D,$D:$D,'BD Qtde Servidores Aposentados '!G:G)</f>
        <v>0</v>
      </c>
      <c r="AM21" s="7">
        <f>SUMIF('BD Qtde Servidores Aposentados '!$D:$D,$D:$D,'BD Qtde Servidores Aposentados '!H:H)</f>
        <v>2</v>
      </c>
      <c r="AN21" s="7">
        <f>SUMIF('BD Qtde Servidores Aposentados '!$D:$D,$D:$D,'BD Qtde Servidores Aposentados '!I:I)</f>
        <v>0</v>
      </c>
      <c r="AO21" s="7">
        <f>SUMIF('BD Qtde Servidores Aposentados '!$D:$D,$D:$D,'BD Qtde Servidores Aposentados '!J:J)</f>
        <v>0</v>
      </c>
      <c r="AP21" s="7">
        <f>SUMIF('BD Qtde Servidores Aposentados '!$D:$D,$D:$D,'BD Qtde Servidores Aposentados '!K:K)</f>
        <v>0</v>
      </c>
      <c r="AQ21" s="7">
        <f>SUMIF('BD Qtde Servidores Aposentados '!$D:$D,$D:$D,'BD Qtde Servidores Aposentados '!L:L)</f>
        <v>0</v>
      </c>
      <c r="AR21" s="24">
        <f t="shared" si="12"/>
        <v>74</v>
      </c>
      <c r="AS21" s="26"/>
      <c r="AT21" s="26"/>
      <c r="AU21" s="27">
        <f t="shared" si="13"/>
        <v>0</v>
      </c>
      <c r="AV21" s="27">
        <f t="shared" si="13"/>
        <v>0</v>
      </c>
      <c r="AW21" s="27">
        <f t="shared" si="13"/>
        <v>0</v>
      </c>
      <c r="AX21" s="27">
        <f t="shared" si="13"/>
        <v>0</v>
      </c>
      <c r="AY21" s="27">
        <f t="shared" si="13"/>
        <v>0</v>
      </c>
      <c r="AZ21" s="27">
        <f t="shared" si="13"/>
        <v>0</v>
      </c>
      <c r="BA21" s="27">
        <f t="shared" si="13"/>
        <v>0</v>
      </c>
      <c r="BB21" s="27">
        <f t="shared" si="13"/>
        <v>0</v>
      </c>
      <c r="BC21" s="28">
        <f t="shared" si="14"/>
        <v>0</v>
      </c>
      <c r="BF21" s="26"/>
      <c r="BG21" s="27">
        <f t="shared" si="15"/>
        <v>145368.77268271652</v>
      </c>
      <c r="BH21" s="27">
        <f t="shared" si="15"/>
        <v>4568.732855742519</v>
      </c>
      <c r="BI21" s="27">
        <f t="shared" si="15"/>
        <v>0</v>
      </c>
      <c r="BJ21" s="27">
        <f t="shared" si="15"/>
        <v>4984.0722062645655</v>
      </c>
      <c r="BK21" s="27">
        <f t="shared" si="15"/>
        <v>0</v>
      </c>
      <c r="BL21" s="27">
        <f t="shared" si="15"/>
        <v>0</v>
      </c>
      <c r="BM21" s="27">
        <f t="shared" si="15"/>
        <v>0</v>
      </c>
      <c r="BN21" s="27">
        <f t="shared" si="15"/>
        <v>0</v>
      </c>
      <c r="BO21" s="28">
        <f t="shared" si="16"/>
        <v>154921.57774472359</v>
      </c>
      <c r="BS21" s="12">
        <f t="shared" si="17"/>
        <v>0</v>
      </c>
      <c r="BT21" s="12">
        <f t="shared" si="18"/>
        <v>0</v>
      </c>
      <c r="BU21" s="12">
        <f t="shared" si="18"/>
        <v>0</v>
      </c>
      <c r="BV21" s="12">
        <f t="shared" si="18"/>
        <v>0</v>
      </c>
      <c r="BW21" s="12">
        <f t="shared" si="18"/>
        <v>0</v>
      </c>
      <c r="BX21" s="12">
        <f t="shared" si="18"/>
        <v>0</v>
      </c>
      <c r="BY21" s="12">
        <f t="shared" si="18"/>
        <v>0</v>
      </c>
      <c r="BZ21" s="12">
        <f t="shared" si="18"/>
        <v>0</v>
      </c>
      <c r="CA21" s="29">
        <f t="shared" si="19"/>
        <v>0</v>
      </c>
      <c r="CB21" s="9"/>
      <c r="CC21" s="95">
        <f>(Y21*'Quadro Resumo'!$L$7)*($O$109*10%)</f>
        <v>0</v>
      </c>
      <c r="CD21" s="12">
        <f>(Z21*'Quadro Resumo'!$L$7)*($O$109*15%)</f>
        <v>0</v>
      </c>
      <c r="CE21" s="12">
        <f>(AA21*'Quadro Resumo'!$L$7)*($O$109*10%)</f>
        <v>0</v>
      </c>
      <c r="CF21" s="12">
        <f>(AB21*'Quadro Resumo'!$L$7)*($O$109*5%)</f>
        <v>0</v>
      </c>
      <c r="CG21" s="12">
        <f>(AC21*'Quadro Resumo'!$L$7)*($O$109*5%)</f>
        <v>0</v>
      </c>
      <c r="CH21" s="12">
        <f>(AD21*'Quadro Resumo'!$L$7)*(O21*22%)</f>
        <v>0</v>
      </c>
      <c r="CI21" s="12">
        <f>(AE21*'Quadro Resumo'!$L$7)*(O21*23%)</f>
        <v>0</v>
      </c>
      <c r="CJ21" s="12">
        <v>0</v>
      </c>
      <c r="CK21" s="29">
        <f t="shared" si="20"/>
        <v>0</v>
      </c>
      <c r="CL21" s="9"/>
      <c r="CM21" s="9"/>
      <c r="CN21" s="12">
        <f t="shared" si="21"/>
        <v>158451.96222416102</v>
      </c>
      <c r="CO21" s="12">
        <f t="shared" si="22"/>
        <v>4979.9188127593461</v>
      </c>
      <c r="CP21" s="12">
        <f t="shared" si="22"/>
        <v>0</v>
      </c>
      <c r="CQ21" s="12">
        <f t="shared" si="22"/>
        <v>5432.6387048283768</v>
      </c>
      <c r="CR21" s="12">
        <f t="shared" si="22"/>
        <v>0</v>
      </c>
      <c r="CS21" s="12">
        <f t="shared" si="22"/>
        <v>0</v>
      </c>
      <c r="CT21" s="12">
        <f t="shared" si="22"/>
        <v>0</v>
      </c>
      <c r="CU21" s="12">
        <f t="shared" si="22"/>
        <v>0</v>
      </c>
      <c r="CV21" s="29">
        <f t="shared" si="23"/>
        <v>168864.51974174872</v>
      </c>
      <c r="CW21" s="9"/>
      <c r="CX21" s="9"/>
      <c r="CY21" s="9"/>
      <c r="CZ21" s="9"/>
      <c r="DA21" s="9"/>
      <c r="DB21" s="30"/>
      <c r="DC21" s="30"/>
    </row>
    <row r="22" spans="1:107" ht="15.75" customHeight="1" x14ac:dyDescent="0.3">
      <c r="A22" s="5"/>
      <c r="B22" s="464"/>
      <c r="C22" s="7" t="s">
        <v>8</v>
      </c>
      <c r="D22" s="7" t="str">
        <f t="shared" si="1"/>
        <v>AP8</v>
      </c>
      <c r="E22" s="7">
        <v>8</v>
      </c>
      <c r="F22" s="8">
        <f>'2024'!O22</f>
        <v>2157.687925962035</v>
      </c>
      <c r="G22" s="12">
        <f t="shared" si="2"/>
        <v>2373.4567185582387</v>
      </c>
      <c r="H22" s="12">
        <f t="shared" si="3"/>
        <v>2481.34111485634</v>
      </c>
      <c r="I22" s="12">
        <f t="shared" si="4"/>
        <v>2589.2255111544418</v>
      </c>
      <c r="J22" s="12">
        <f t="shared" si="5"/>
        <v>2697.1099074525437</v>
      </c>
      <c r="K22" s="12">
        <f t="shared" si="6"/>
        <v>2804.9943037506455</v>
      </c>
      <c r="L22" s="12">
        <f t="shared" si="7"/>
        <v>3279.6856474622932</v>
      </c>
      <c r="M22" s="12">
        <f t="shared" si="8"/>
        <v>3775.9538704335614</v>
      </c>
      <c r="O22" s="8">
        <f t="shared" si="25"/>
        <v>2351.8798392986182</v>
      </c>
      <c r="P22" s="23">
        <f t="shared" si="24"/>
        <v>9.000000000000008E-2</v>
      </c>
      <c r="Q22" s="12">
        <f t="shared" si="9"/>
        <v>2587.0678232284804</v>
      </c>
      <c r="R22" s="12">
        <f t="shared" si="10"/>
        <v>2704.6618151934108</v>
      </c>
      <c r="S22" s="12">
        <f t="shared" si="10"/>
        <v>2822.2558071583417</v>
      </c>
      <c r="T22" s="12">
        <f t="shared" si="10"/>
        <v>2939.8497991232725</v>
      </c>
      <c r="U22" s="12">
        <f t="shared" si="10"/>
        <v>3057.4437910882039</v>
      </c>
      <c r="V22" s="12">
        <f t="shared" si="10"/>
        <v>3574.8573557338996</v>
      </c>
      <c r="W22" s="12">
        <f t="shared" si="10"/>
        <v>4115.7897187725821</v>
      </c>
      <c r="Y22" s="7">
        <f>SUMIF('BD Qtde Servidores Ativos'!$D:$D,$D:$D,'BD Qtde Servidores Ativos'!E:E)</f>
        <v>0</v>
      </c>
      <c r="Z22" s="7">
        <f>SUMIF('BD Qtde Servidores Ativos'!$D:$D,$D:$D,'BD Qtde Servidores Ativos'!F:F)</f>
        <v>0</v>
      </c>
      <c r="AA22" s="7">
        <f>SUMIF('BD Qtde Servidores Ativos'!$D:$D,$D:$D,'BD Qtde Servidores Ativos'!G:G)</f>
        <v>0</v>
      </c>
      <c r="AB22" s="7">
        <f>SUMIF('BD Qtde Servidores Ativos'!$D:$D,$D:$D,'BD Qtde Servidores Ativos'!H:H)</f>
        <v>0</v>
      </c>
      <c r="AC22" s="7">
        <f>SUMIF('BD Qtde Servidores Ativos'!$D:$D,$D:$D,'BD Qtde Servidores Ativos'!I:I)</f>
        <v>0</v>
      </c>
      <c r="AD22" s="7">
        <f>SUMIF('BD Qtde Servidores Ativos'!$D:$D,$D:$D,'BD Qtde Servidores Ativos'!J:J)</f>
        <v>0</v>
      </c>
      <c r="AE22" s="7">
        <f>SUMIF('BD Qtde Servidores Ativos'!$D:$D,$D:$D,'BD Qtde Servidores Ativos'!K:K)</f>
        <v>0</v>
      </c>
      <c r="AF22" s="7">
        <f>SUMIF('BD Qtde Servidores Ativos'!$D:$D,$D:$D,'BD Qtde Servidores Ativos'!L:L)</f>
        <v>0</v>
      </c>
      <c r="AG22" s="24">
        <f t="shared" si="11"/>
        <v>0</v>
      </c>
      <c r="AH22" s="25"/>
      <c r="AI22" s="25"/>
      <c r="AJ22" s="7">
        <f>SUMIF('BD Qtde Servidores Aposentados '!$D:$D,$D:$D,'BD Qtde Servidores Aposentados '!E:E)</f>
        <v>84</v>
      </c>
      <c r="AK22" s="7">
        <f>SUMIF('BD Qtde Servidores Aposentados '!$D:$D,$D:$D,'BD Qtde Servidores Aposentados '!F:F)</f>
        <v>5</v>
      </c>
      <c r="AL22" s="7">
        <f>SUMIF('BD Qtde Servidores Aposentados '!$D:$D,$D:$D,'BD Qtde Servidores Aposentados '!G:G)</f>
        <v>1</v>
      </c>
      <c r="AM22" s="7">
        <f>SUMIF('BD Qtde Servidores Aposentados '!$D:$D,$D:$D,'BD Qtde Servidores Aposentados '!H:H)</f>
        <v>2</v>
      </c>
      <c r="AN22" s="7">
        <f>SUMIF('BD Qtde Servidores Aposentados '!$D:$D,$D:$D,'BD Qtde Servidores Aposentados '!I:I)</f>
        <v>0</v>
      </c>
      <c r="AO22" s="7">
        <f>SUMIF('BD Qtde Servidores Aposentados '!$D:$D,$D:$D,'BD Qtde Servidores Aposentados '!J:J)</f>
        <v>0</v>
      </c>
      <c r="AP22" s="7">
        <f>SUMIF('BD Qtde Servidores Aposentados '!$D:$D,$D:$D,'BD Qtde Servidores Aposentados '!K:K)</f>
        <v>0</v>
      </c>
      <c r="AQ22" s="7">
        <f>SUMIF('BD Qtde Servidores Aposentados '!$D:$D,$D:$D,'BD Qtde Servidores Aposentados '!L:L)</f>
        <v>0</v>
      </c>
      <c r="AR22" s="24">
        <f t="shared" si="12"/>
        <v>92</v>
      </c>
      <c r="AS22" s="26"/>
      <c r="AT22" s="26"/>
      <c r="AU22" s="27">
        <f t="shared" si="13"/>
        <v>0</v>
      </c>
      <c r="AV22" s="27">
        <f t="shared" si="13"/>
        <v>0</v>
      </c>
      <c r="AW22" s="27">
        <f t="shared" si="13"/>
        <v>0</v>
      </c>
      <c r="AX22" s="27">
        <f t="shared" si="13"/>
        <v>0</v>
      </c>
      <c r="AY22" s="27">
        <f t="shared" si="13"/>
        <v>0</v>
      </c>
      <c r="AZ22" s="27">
        <f t="shared" si="13"/>
        <v>0</v>
      </c>
      <c r="BA22" s="27">
        <f t="shared" si="13"/>
        <v>0</v>
      </c>
      <c r="BB22" s="27">
        <f t="shared" si="13"/>
        <v>0</v>
      </c>
      <c r="BC22" s="28">
        <f t="shared" si="14"/>
        <v>0</v>
      </c>
      <c r="BF22" s="26"/>
      <c r="BG22" s="27">
        <f t="shared" si="15"/>
        <v>181245.78578081095</v>
      </c>
      <c r="BH22" s="27">
        <f t="shared" si="15"/>
        <v>11867.283592791193</v>
      </c>
      <c r="BI22" s="27">
        <f t="shared" si="15"/>
        <v>2481.34111485634</v>
      </c>
      <c r="BJ22" s="27">
        <f t="shared" si="15"/>
        <v>5178.4510223088837</v>
      </c>
      <c r="BK22" s="27">
        <f t="shared" si="15"/>
        <v>0</v>
      </c>
      <c r="BL22" s="27">
        <f t="shared" si="15"/>
        <v>0</v>
      </c>
      <c r="BM22" s="27">
        <f t="shared" si="15"/>
        <v>0</v>
      </c>
      <c r="BN22" s="27">
        <f t="shared" si="15"/>
        <v>0</v>
      </c>
      <c r="BO22" s="28">
        <f t="shared" si="16"/>
        <v>200772.86151076734</v>
      </c>
      <c r="BS22" s="12">
        <f t="shared" si="17"/>
        <v>0</v>
      </c>
      <c r="BT22" s="12">
        <f t="shared" si="18"/>
        <v>0</v>
      </c>
      <c r="BU22" s="12">
        <f t="shared" si="18"/>
        <v>0</v>
      </c>
      <c r="BV22" s="12">
        <f t="shared" si="18"/>
        <v>0</v>
      </c>
      <c r="BW22" s="12">
        <f t="shared" si="18"/>
        <v>0</v>
      </c>
      <c r="BX22" s="12">
        <f t="shared" si="18"/>
        <v>0</v>
      </c>
      <c r="BY22" s="12">
        <f t="shared" si="18"/>
        <v>0</v>
      </c>
      <c r="BZ22" s="12">
        <f t="shared" si="18"/>
        <v>0</v>
      </c>
      <c r="CA22" s="29">
        <f t="shared" si="19"/>
        <v>0</v>
      </c>
      <c r="CB22" s="9"/>
      <c r="CC22" s="95">
        <f>(Y22*'Quadro Resumo'!$L$7)*($O$109*10%)</f>
        <v>0</v>
      </c>
      <c r="CD22" s="12">
        <f>(Z22*'Quadro Resumo'!$L$7)*($O$109*15%)</f>
        <v>0</v>
      </c>
      <c r="CE22" s="12">
        <f>(AA22*'Quadro Resumo'!$L$7)*($O$109*10%)</f>
        <v>0</v>
      </c>
      <c r="CF22" s="12">
        <f>(AB22*'Quadro Resumo'!$L$7)*($O$109*5%)</f>
        <v>0</v>
      </c>
      <c r="CG22" s="12">
        <f>(AC22*'Quadro Resumo'!$L$7)*($O$109*5%)</f>
        <v>0</v>
      </c>
      <c r="CH22" s="12">
        <f>(AD22*'Quadro Resumo'!$L$7)*(O22*22%)</f>
        <v>0</v>
      </c>
      <c r="CI22" s="12">
        <f>(AE22*'Quadro Resumo'!$L$7)*(O22*23%)</f>
        <v>0</v>
      </c>
      <c r="CJ22" s="12">
        <v>0</v>
      </c>
      <c r="CK22" s="29">
        <f t="shared" si="20"/>
        <v>0</v>
      </c>
      <c r="CL22" s="9"/>
      <c r="CM22" s="9"/>
      <c r="CN22" s="12">
        <f t="shared" si="21"/>
        <v>197557.90650108393</v>
      </c>
      <c r="CO22" s="12">
        <f t="shared" si="22"/>
        <v>12935.339116142402</v>
      </c>
      <c r="CP22" s="12">
        <f t="shared" si="22"/>
        <v>2704.6618151934108</v>
      </c>
      <c r="CQ22" s="12">
        <f t="shared" si="22"/>
        <v>5644.5116143166833</v>
      </c>
      <c r="CR22" s="12">
        <f t="shared" si="22"/>
        <v>0</v>
      </c>
      <c r="CS22" s="12">
        <f t="shared" si="22"/>
        <v>0</v>
      </c>
      <c r="CT22" s="12">
        <f t="shared" si="22"/>
        <v>0</v>
      </c>
      <c r="CU22" s="12">
        <f t="shared" si="22"/>
        <v>0</v>
      </c>
      <c r="CV22" s="29">
        <f t="shared" si="23"/>
        <v>218842.41904673644</v>
      </c>
      <c r="CW22" s="9"/>
      <c r="CX22" s="9"/>
      <c r="CY22" s="9"/>
      <c r="CZ22" s="9"/>
      <c r="DA22" s="9"/>
      <c r="DB22" s="30"/>
      <c r="DC22" s="30"/>
    </row>
    <row r="23" spans="1:107" ht="15.75" customHeight="1" x14ac:dyDescent="0.3">
      <c r="A23" s="5"/>
      <c r="B23" s="464"/>
      <c r="C23" s="7" t="s">
        <v>8</v>
      </c>
      <c r="D23" s="7" t="str">
        <f t="shared" si="1"/>
        <v>AP9</v>
      </c>
      <c r="E23" s="7">
        <v>9</v>
      </c>
      <c r="F23" s="8">
        <f>'2024'!O23</f>
        <v>2241.837755074554</v>
      </c>
      <c r="G23" s="12">
        <f t="shared" si="2"/>
        <v>2466.0215305820097</v>
      </c>
      <c r="H23" s="12">
        <f t="shared" si="3"/>
        <v>2578.1134183357372</v>
      </c>
      <c r="I23" s="12">
        <f t="shared" si="4"/>
        <v>2690.2053060894646</v>
      </c>
      <c r="J23" s="12">
        <f t="shared" si="5"/>
        <v>2802.2971938431924</v>
      </c>
      <c r="K23" s="12">
        <f t="shared" si="6"/>
        <v>2914.3890815969203</v>
      </c>
      <c r="L23" s="12">
        <f t="shared" si="7"/>
        <v>3407.593387713322</v>
      </c>
      <c r="M23" s="12">
        <f t="shared" si="8"/>
        <v>3923.2160713804697</v>
      </c>
      <c r="O23" s="8">
        <f t="shared" si="25"/>
        <v>2443.6031530312644</v>
      </c>
      <c r="P23" s="23">
        <f t="shared" si="24"/>
        <v>9.0000000000000302E-2</v>
      </c>
      <c r="Q23" s="12">
        <f t="shared" si="9"/>
        <v>2687.9634683343911</v>
      </c>
      <c r="R23" s="12">
        <f t="shared" si="10"/>
        <v>2810.1436259859538</v>
      </c>
      <c r="S23" s="12">
        <f t="shared" si="10"/>
        <v>2932.323783637517</v>
      </c>
      <c r="T23" s="12">
        <f t="shared" si="10"/>
        <v>3054.5039412890806</v>
      </c>
      <c r="U23" s="12">
        <f t="shared" si="10"/>
        <v>3176.6840989406437</v>
      </c>
      <c r="V23" s="12">
        <f t="shared" si="10"/>
        <v>3714.2767926075217</v>
      </c>
      <c r="W23" s="12">
        <f t="shared" si="10"/>
        <v>4276.3055178047125</v>
      </c>
      <c r="Y23" s="7">
        <f>SUMIF('BD Qtde Servidores Ativos'!$D:$D,$D:$D,'BD Qtde Servidores Ativos'!E:E)</f>
        <v>1</v>
      </c>
      <c r="Z23" s="7">
        <f>SUMIF('BD Qtde Servidores Ativos'!$D:$D,$D:$D,'BD Qtde Servidores Ativos'!F:F)</f>
        <v>0</v>
      </c>
      <c r="AA23" s="7">
        <f>SUMIF('BD Qtde Servidores Ativos'!$D:$D,$D:$D,'BD Qtde Servidores Ativos'!G:G)</f>
        <v>0</v>
      </c>
      <c r="AB23" s="7">
        <f>SUMIF('BD Qtde Servidores Ativos'!$D:$D,$D:$D,'BD Qtde Servidores Ativos'!H:H)</f>
        <v>0</v>
      </c>
      <c r="AC23" s="7">
        <f>SUMIF('BD Qtde Servidores Ativos'!$D:$D,$D:$D,'BD Qtde Servidores Ativos'!I:I)</f>
        <v>0</v>
      </c>
      <c r="AD23" s="7">
        <f>SUMIF('BD Qtde Servidores Ativos'!$D:$D,$D:$D,'BD Qtde Servidores Ativos'!J:J)</f>
        <v>0</v>
      </c>
      <c r="AE23" s="7">
        <f>SUMIF('BD Qtde Servidores Ativos'!$D:$D,$D:$D,'BD Qtde Servidores Ativos'!K:K)</f>
        <v>0</v>
      </c>
      <c r="AF23" s="7">
        <f>SUMIF('BD Qtde Servidores Ativos'!$D:$D,$D:$D,'BD Qtde Servidores Ativos'!L:L)</f>
        <v>0</v>
      </c>
      <c r="AG23" s="24">
        <f t="shared" si="11"/>
        <v>1</v>
      </c>
      <c r="AH23" s="25"/>
      <c r="AI23" s="25"/>
      <c r="AJ23" s="7">
        <f>SUMIF('BD Qtde Servidores Aposentados '!$D:$D,$D:$D,'BD Qtde Servidores Aposentados '!E:E)</f>
        <v>99</v>
      </c>
      <c r="AK23" s="7">
        <f>SUMIF('BD Qtde Servidores Aposentados '!$D:$D,$D:$D,'BD Qtde Servidores Aposentados '!F:F)</f>
        <v>2</v>
      </c>
      <c r="AL23" s="7">
        <f>SUMIF('BD Qtde Servidores Aposentados '!$D:$D,$D:$D,'BD Qtde Servidores Aposentados '!G:G)</f>
        <v>4</v>
      </c>
      <c r="AM23" s="7">
        <f>SUMIF('BD Qtde Servidores Aposentados '!$D:$D,$D:$D,'BD Qtde Servidores Aposentados '!H:H)</f>
        <v>2</v>
      </c>
      <c r="AN23" s="7">
        <f>SUMIF('BD Qtde Servidores Aposentados '!$D:$D,$D:$D,'BD Qtde Servidores Aposentados '!I:I)</f>
        <v>0</v>
      </c>
      <c r="AO23" s="7">
        <f>SUMIF('BD Qtde Servidores Aposentados '!$D:$D,$D:$D,'BD Qtde Servidores Aposentados '!J:J)</f>
        <v>0</v>
      </c>
      <c r="AP23" s="7">
        <f>SUMIF('BD Qtde Servidores Aposentados '!$D:$D,$D:$D,'BD Qtde Servidores Aposentados '!K:K)</f>
        <v>0</v>
      </c>
      <c r="AQ23" s="7">
        <f>SUMIF('BD Qtde Servidores Aposentados '!$D:$D,$D:$D,'BD Qtde Servidores Aposentados '!L:L)</f>
        <v>0</v>
      </c>
      <c r="AR23" s="24">
        <f t="shared" si="12"/>
        <v>107</v>
      </c>
      <c r="AS23" s="26"/>
      <c r="AT23" s="26"/>
      <c r="AU23" s="27">
        <f t="shared" si="13"/>
        <v>2241.837755074554</v>
      </c>
      <c r="AV23" s="27">
        <f t="shared" si="13"/>
        <v>0</v>
      </c>
      <c r="AW23" s="27">
        <f t="shared" si="13"/>
        <v>0</v>
      </c>
      <c r="AX23" s="27">
        <f t="shared" si="13"/>
        <v>0</v>
      </c>
      <c r="AY23" s="27">
        <f t="shared" si="13"/>
        <v>0</v>
      </c>
      <c r="AZ23" s="27">
        <f t="shared" si="13"/>
        <v>0</v>
      </c>
      <c r="BA23" s="27">
        <f t="shared" si="13"/>
        <v>0</v>
      </c>
      <c r="BB23" s="27">
        <f t="shared" si="13"/>
        <v>0</v>
      </c>
      <c r="BC23" s="28">
        <f t="shared" si="14"/>
        <v>2241.837755074554</v>
      </c>
      <c r="BF23" s="26"/>
      <c r="BG23" s="27">
        <f t="shared" si="15"/>
        <v>221941.93775238085</v>
      </c>
      <c r="BH23" s="27">
        <f t="shared" si="15"/>
        <v>4932.0430611640195</v>
      </c>
      <c r="BI23" s="27">
        <f t="shared" si="15"/>
        <v>10312.453673342949</v>
      </c>
      <c r="BJ23" s="27">
        <f t="shared" si="15"/>
        <v>5380.4106121789291</v>
      </c>
      <c r="BK23" s="27">
        <f t="shared" si="15"/>
        <v>0</v>
      </c>
      <c r="BL23" s="27">
        <f t="shared" si="15"/>
        <v>0</v>
      </c>
      <c r="BM23" s="27">
        <f t="shared" si="15"/>
        <v>0</v>
      </c>
      <c r="BN23" s="27">
        <f t="shared" si="15"/>
        <v>0</v>
      </c>
      <c r="BO23" s="28">
        <f t="shared" si="16"/>
        <v>242566.84509906676</v>
      </c>
      <c r="BS23" s="12">
        <f t="shared" si="17"/>
        <v>2443.6031530312644</v>
      </c>
      <c r="BT23" s="12">
        <f t="shared" si="18"/>
        <v>0</v>
      </c>
      <c r="BU23" s="12">
        <f t="shared" si="18"/>
        <v>0</v>
      </c>
      <c r="BV23" s="12">
        <f t="shared" si="18"/>
        <v>0</v>
      </c>
      <c r="BW23" s="12">
        <f t="shared" si="18"/>
        <v>0</v>
      </c>
      <c r="BX23" s="12">
        <f t="shared" si="18"/>
        <v>0</v>
      </c>
      <c r="BY23" s="12">
        <f t="shared" si="18"/>
        <v>0</v>
      </c>
      <c r="BZ23" s="12">
        <f t="shared" si="18"/>
        <v>0</v>
      </c>
      <c r="CA23" s="29">
        <f t="shared" si="19"/>
        <v>2443.6031530312644</v>
      </c>
      <c r="CB23" s="9"/>
      <c r="CC23" s="95">
        <f>(Y23*'Quadro Resumo'!$L$7)*($O$109*10%)</f>
        <v>102.35713186045795</v>
      </c>
      <c r="CD23" s="12">
        <f>(Z23*'Quadro Resumo'!$L$7)*($O$109*15%)</f>
        <v>0</v>
      </c>
      <c r="CE23" s="12">
        <f>(AA23*'Quadro Resumo'!$L$7)*($O$109*10%)</f>
        <v>0</v>
      </c>
      <c r="CF23" s="12">
        <f>(AB23*'Quadro Resumo'!$L$7)*($O$109*5%)</f>
        <v>0</v>
      </c>
      <c r="CG23" s="12">
        <f>(AC23*'Quadro Resumo'!$L$7)*($O$109*5%)</f>
        <v>0</v>
      </c>
      <c r="CH23" s="12">
        <f>(AD23*'Quadro Resumo'!$L$7)*(O23*22%)</f>
        <v>0</v>
      </c>
      <c r="CI23" s="12">
        <f>(AE23*'Quadro Resumo'!$L$7)*(O23*23%)</f>
        <v>0</v>
      </c>
      <c r="CJ23" s="12">
        <v>0</v>
      </c>
      <c r="CK23" s="29">
        <f t="shared" si="20"/>
        <v>102.35713186045795</v>
      </c>
      <c r="CL23" s="9"/>
      <c r="CM23" s="9"/>
      <c r="CN23" s="12">
        <f t="shared" si="21"/>
        <v>241916.71215009518</v>
      </c>
      <c r="CO23" s="12">
        <f t="shared" si="22"/>
        <v>5375.9269366687822</v>
      </c>
      <c r="CP23" s="12">
        <f t="shared" si="22"/>
        <v>11240.574503943815</v>
      </c>
      <c r="CQ23" s="12">
        <f t="shared" si="22"/>
        <v>5864.6475672750339</v>
      </c>
      <c r="CR23" s="12">
        <f t="shared" si="22"/>
        <v>0</v>
      </c>
      <c r="CS23" s="12">
        <f t="shared" si="22"/>
        <v>0</v>
      </c>
      <c r="CT23" s="12">
        <f t="shared" si="22"/>
        <v>0</v>
      </c>
      <c r="CU23" s="12">
        <f t="shared" si="22"/>
        <v>0</v>
      </c>
      <c r="CV23" s="29">
        <f t="shared" si="23"/>
        <v>264397.86115798278</v>
      </c>
      <c r="CW23" s="9"/>
      <c r="CX23" s="9"/>
      <c r="CY23" s="9"/>
      <c r="CZ23" s="9"/>
      <c r="DA23" s="9"/>
      <c r="DB23" s="30"/>
      <c r="DC23" s="30"/>
    </row>
    <row r="24" spans="1:107" ht="15.75" customHeight="1" x14ac:dyDescent="0.3">
      <c r="A24" s="5"/>
      <c r="B24" s="464"/>
      <c r="C24" s="7" t="s">
        <v>8</v>
      </c>
      <c r="D24" s="7" t="str">
        <f t="shared" si="1"/>
        <v>AP10</v>
      </c>
      <c r="E24" s="7">
        <v>10</v>
      </c>
      <c r="F24" s="8">
        <f>'2024'!O24</f>
        <v>2329.2694275224617</v>
      </c>
      <c r="G24" s="12">
        <f t="shared" si="2"/>
        <v>2562.196370274708</v>
      </c>
      <c r="H24" s="12">
        <f t="shared" si="3"/>
        <v>2678.6598416508309</v>
      </c>
      <c r="I24" s="12">
        <f t="shared" si="4"/>
        <v>2795.1233130269538</v>
      </c>
      <c r="J24" s="12">
        <f t="shared" si="5"/>
        <v>2911.5867844030772</v>
      </c>
      <c r="K24" s="12">
        <f t="shared" si="6"/>
        <v>3028.0502557792001</v>
      </c>
      <c r="L24" s="12">
        <f t="shared" si="7"/>
        <v>3540.4895298341416</v>
      </c>
      <c r="M24" s="12">
        <f t="shared" si="8"/>
        <v>4076.2214981643078</v>
      </c>
      <c r="O24" s="8">
        <f t="shared" si="25"/>
        <v>2538.9036759994833</v>
      </c>
      <c r="P24" s="23">
        <f t="shared" si="24"/>
        <v>9.000000000000008E-2</v>
      </c>
      <c r="Q24" s="12">
        <f t="shared" si="9"/>
        <v>2792.7940435994319</v>
      </c>
      <c r="R24" s="12">
        <f t="shared" si="10"/>
        <v>2919.7392273994055</v>
      </c>
      <c r="S24" s="12">
        <f t="shared" si="10"/>
        <v>3046.6844111993801</v>
      </c>
      <c r="T24" s="12">
        <f t="shared" si="10"/>
        <v>3173.6295949993541</v>
      </c>
      <c r="U24" s="12">
        <f t="shared" si="10"/>
        <v>3300.5747787993282</v>
      </c>
      <c r="V24" s="12">
        <f t="shared" si="10"/>
        <v>3859.1335875192149</v>
      </c>
      <c r="W24" s="12">
        <f t="shared" si="10"/>
        <v>4443.0814329990953</v>
      </c>
      <c r="Y24" s="7">
        <f>SUMIF('BD Qtde Servidores Ativos'!$D:$D,$D:$D,'BD Qtde Servidores Ativos'!E:E)</f>
        <v>2</v>
      </c>
      <c r="Z24" s="7">
        <f>SUMIF('BD Qtde Servidores Ativos'!$D:$D,$D:$D,'BD Qtde Servidores Ativos'!F:F)</f>
        <v>0</v>
      </c>
      <c r="AA24" s="7">
        <f>SUMIF('BD Qtde Servidores Ativos'!$D:$D,$D:$D,'BD Qtde Servidores Ativos'!G:G)</f>
        <v>0</v>
      </c>
      <c r="AB24" s="7">
        <f>SUMIF('BD Qtde Servidores Ativos'!$D:$D,$D:$D,'BD Qtde Servidores Ativos'!H:H)</f>
        <v>0</v>
      </c>
      <c r="AC24" s="7">
        <f>SUMIF('BD Qtde Servidores Ativos'!$D:$D,$D:$D,'BD Qtde Servidores Ativos'!I:I)</f>
        <v>1</v>
      </c>
      <c r="AD24" s="7">
        <f>SUMIF('BD Qtde Servidores Ativos'!$D:$D,$D:$D,'BD Qtde Servidores Ativos'!J:J)</f>
        <v>0</v>
      </c>
      <c r="AE24" s="7">
        <f>SUMIF('BD Qtde Servidores Ativos'!$D:$D,$D:$D,'BD Qtde Servidores Ativos'!K:K)</f>
        <v>0</v>
      </c>
      <c r="AF24" s="7">
        <f>SUMIF('BD Qtde Servidores Ativos'!$D:$D,$D:$D,'BD Qtde Servidores Ativos'!L:L)</f>
        <v>0</v>
      </c>
      <c r="AG24" s="24">
        <f t="shared" si="11"/>
        <v>3</v>
      </c>
      <c r="AH24" s="25"/>
      <c r="AI24" s="25"/>
      <c r="AJ24" s="7">
        <f>SUMIF('BD Qtde Servidores Aposentados '!$D:$D,$D:$D,'BD Qtde Servidores Aposentados '!E:E)</f>
        <v>97</v>
      </c>
      <c r="AK24" s="7">
        <f>SUMIF('BD Qtde Servidores Aposentados '!$D:$D,$D:$D,'BD Qtde Servidores Aposentados '!F:F)</f>
        <v>5</v>
      </c>
      <c r="AL24" s="7">
        <f>SUMIF('BD Qtde Servidores Aposentados '!$D:$D,$D:$D,'BD Qtde Servidores Aposentados '!G:G)</f>
        <v>3</v>
      </c>
      <c r="AM24" s="7">
        <f>SUMIF('BD Qtde Servidores Aposentados '!$D:$D,$D:$D,'BD Qtde Servidores Aposentados '!H:H)</f>
        <v>2</v>
      </c>
      <c r="AN24" s="7">
        <f>SUMIF('BD Qtde Servidores Aposentados '!$D:$D,$D:$D,'BD Qtde Servidores Aposentados '!I:I)</f>
        <v>0</v>
      </c>
      <c r="AO24" s="7">
        <f>SUMIF('BD Qtde Servidores Aposentados '!$D:$D,$D:$D,'BD Qtde Servidores Aposentados '!J:J)</f>
        <v>0</v>
      </c>
      <c r="AP24" s="7">
        <f>SUMIF('BD Qtde Servidores Aposentados '!$D:$D,$D:$D,'BD Qtde Servidores Aposentados '!K:K)</f>
        <v>0</v>
      </c>
      <c r="AQ24" s="7">
        <f>SUMIF('BD Qtde Servidores Aposentados '!$D:$D,$D:$D,'BD Qtde Servidores Aposentados '!L:L)</f>
        <v>0</v>
      </c>
      <c r="AR24" s="24">
        <f t="shared" si="12"/>
        <v>107</v>
      </c>
      <c r="AS24" s="26"/>
      <c r="AT24" s="26"/>
      <c r="AU24" s="27">
        <f t="shared" si="13"/>
        <v>4658.5388550449234</v>
      </c>
      <c r="AV24" s="27">
        <f t="shared" si="13"/>
        <v>0</v>
      </c>
      <c r="AW24" s="27">
        <f t="shared" si="13"/>
        <v>0</v>
      </c>
      <c r="AX24" s="27">
        <f t="shared" si="13"/>
        <v>0</v>
      </c>
      <c r="AY24" s="27">
        <f t="shared" si="13"/>
        <v>2911.5867844030772</v>
      </c>
      <c r="AZ24" s="27">
        <f t="shared" si="13"/>
        <v>0</v>
      </c>
      <c r="BA24" s="27">
        <f t="shared" si="13"/>
        <v>0</v>
      </c>
      <c r="BB24" s="27">
        <f t="shared" si="13"/>
        <v>0</v>
      </c>
      <c r="BC24" s="28">
        <f t="shared" si="14"/>
        <v>7570.1256394480006</v>
      </c>
      <c r="BF24" s="26"/>
      <c r="BG24" s="27">
        <f t="shared" si="15"/>
        <v>225939.13446967877</v>
      </c>
      <c r="BH24" s="27">
        <f t="shared" si="15"/>
        <v>12810.981851373541</v>
      </c>
      <c r="BI24" s="27">
        <f t="shared" si="15"/>
        <v>8035.9795249524923</v>
      </c>
      <c r="BJ24" s="27">
        <f t="shared" si="15"/>
        <v>5590.2466260539077</v>
      </c>
      <c r="BK24" s="27">
        <f t="shared" si="15"/>
        <v>0</v>
      </c>
      <c r="BL24" s="27">
        <f t="shared" si="15"/>
        <v>0</v>
      </c>
      <c r="BM24" s="27">
        <f t="shared" si="15"/>
        <v>0</v>
      </c>
      <c r="BN24" s="27">
        <f t="shared" si="15"/>
        <v>0</v>
      </c>
      <c r="BO24" s="28">
        <f t="shared" si="16"/>
        <v>252376.34247205872</v>
      </c>
      <c r="BS24" s="12">
        <f t="shared" si="17"/>
        <v>5077.8073519989666</v>
      </c>
      <c r="BT24" s="12">
        <f t="shared" si="18"/>
        <v>0</v>
      </c>
      <c r="BU24" s="12">
        <f t="shared" si="18"/>
        <v>0</v>
      </c>
      <c r="BV24" s="12">
        <f t="shared" si="18"/>
        <v>0</v>
      </c>
      <c r="BW24" s="12">
        <f t="shared" si="18"/>
        <v>3173.6295949993541</v>
      </c>
      <c r="BX24" s="12">
        <f t="shared" si="18"/>
        <v>0</v>
      </c>
      <c r="BY24" s="12">
        <f t="shared" si="18"/>
        <v>0</v>
      </c>
      <c r="BZ24" s="12">
        <f t="shared" si="18"/>
        <v>0</v>
      </c>
      <c r="CA24" s="29">
        <f t="shared" si="19"/>
        <v>8251.4369469983212</v>
      </c>
      <c r="CB24" s="9"/>
      <c r="CC24" s="95">
        <f>(Y24*'Quadro Resumo'!$L$7)*($O$109*10%)</f>
        <v>204.71426372091591</v>
      </c>
      <c r="CD24" s="12">
        <f>(Z24*'Quadro Resumo'!$L$7)*($O$109*15%)</f>
        <v>0</v>
      </c>
      <c r="CE24" s="12">
        <f>(AA24*'Quadro Resumo'!$L$7)*($O$109*10%)</f>
        <v>0</v>
      </c>
      <c r="CF24" s="12">
        <f>(AB24*'Quadro Resumo'!$L$7)*($O$109*5%)</f>
        <v>0</v>
      </c>
      <c r="CG24" s="12">
        <f>(AC24*'Quadro Resumo'!$L$7)*($O$109*5%)</f>
        <v>51.178565930228977</v>
      </c>
      <c r="CH24" s="12">
        <f>(AD24*'Quadro Resumo'!$L$7)*(O24*22%)</f>
        <v>0</v>
      </c>
      <c r="CI24" s="12">
        <f>(AE24*'Quadro Resumo'!$L$7)*(O24*23%)</f>
        <v>0</v>
      </c>
      <c r="CJ24" s="12">
        <v>0</v>
      </c>
      <c r="CK24" s="29">
        <f t="shared" si="20"/>
        <v>255.89282965114489</v>
      </c>
      <c r="CL24" s="9"/>
      <c r="CM24" s="9"/>
      <c r="CN24" s="12">
        <f t="shared" si="21"/>
        <v>246273.65657194989</v>
      </c>
      <c r="CO24" s="12">
        <f t="shared" si="22"/>
        <v>13963.970217997159</v>
      </c>
      <c r="CP24" s="12">
        <f t="shared" si="22"/>
        <v>8759.2176821982175</v>
      </c>
      <c r="CQ24" s="12">
        <f t="shared" si="22"/>
        <v>6093.3688223987601</v>
      </c>
      <c r="CR24" s="12">
        <f t="shared" si="22"/>
        <v>0</v>
      </c>
      <c r="CS24" s="12">
        <f t="shared" si="22"/>
        <v>0</v>
      </c>
      <c r="CT24" s="12">
        <f t="shared" si="22"/>
        <v>0</v>
      </c>
      <c r="CU24" s="12">
        <f t="shared" si="22"/>
        <v>0</v>
      </c>
      <c r="CV24" s="29">
        <f t="shared" si="23"/>
        <v>275090.21329454402</v>
      </c>
      <c r="CW24" s="9"/>
      <c r="CX24" s="9"/>
      <c r="CY24" s="9"/>
      <c r="CZ24" s="9"/>
      <c r="DA24" s="9"/>
      <c r="DB24" s="30"/>
      <c r="DC24" s="30"/>
    </row>
    <row r="25" spans="1:107" ht="15.75" customHeight="1" x14ac:dyDescent="0.3">
      <c r="A25" s="5"/>
      <c r="B25" s="464"/>
      <c r="C25" s="7" t="s">
        <v>8</v>
      </c>
      <c r="D25" s="7" t="str">
        <f t="shared" si="1"/>
        <v>AP11</v>
      </c>
      <c r="E25" s="7">
        <v>11</v>
      </c>
      <c r="F25" s="8">
        <f>'2024'!O25</f>
        <v>2420.1109351958376</v>
      </c>
      <c r="G25" s="12">
        <f t="shared" si="2"/>
        <v>2662.1220287154215</v>
      </c>
      <c r="H25" s="12">
        <f t="shared" si="3"/>
        <v>2783.1275754752128</v>
      </c>
      <c r="I25" s="12">
        <f t="shared" si="4"/>
        <v>2904.133122235005</v>
      </c>
      <c r="J25" s="12">
        <f t="shared" si="5"/>
        <v>3025.1386689947967</v>
      </c>
      <c r="K25" s="12">
        <f t="shared" si="6"/>
        <v>3146.1442157545889</v>
      </c>
      <c r="L25" s="12">
        <f t="shared" si="7"/>
        <v>3678.5686214976731</v>
      </c>
      <c r="M25" s="12">
        <f t="shared" si="8"/>
        <v>4235.1941365927159</v>
      </c>
      <c r="O25" s="8">
        <f t="shared" si="25"/>
        <v>2637.9209193634629</v>
      </c>
      <c r="P25" s="23">
        <f t="shared" si="24"/>
        <v>9.000000000000008E-2</v>
      </c>
      <c r="Q25" s="12">
        <f t="shared" si="9"/>
        <v>2901.7130112998093</v>
      </c>
      <c r="R25" s="12">
        <f t="shared" si="10"/>
        <v>3033.6090572679823</v>
      </c>
      <c r="S25" s="12">
        <f t="shared" si="10"/>
        <v>3165.5051032361553</v>
      </c>
      <c r="T25" s="12">
        <f t="shared" si="10"/>
        <v>3297.4011492043287</v>
      </c>
      <c r="U25" s="12">
        <f t="shared" si="10"/>
        <v>3429.2971951725017</v>
      </c>
      <c r="V25" s="12">
        <f t="shared" si="10"/>
        <v>4009.6397974324636</v>
      </c>
      <c r="W25" s="12">
        <f t="shared" si="10"/>
        <v>4616.3616088860599</v>
      </c>
      <c r="Y25" s="7">
        <f>SUMIF('BD Qtde Servidores Ativos'!$D:$D,$D:$D,'BD Qtde Servidores Ativos'!E:E)</f>
        <v>0</v>
      </c>
      <c r="Z25" s="7">
        <f>SUMIF('BD Qtde Servidores Ativos'!$D:$D,$D:$D,'BD Qtde Servidores Ativos'!F:F)</f>
        <v>0</v>
      </c>
      <c r="AA25" s="7">
        <f>SUMIF('BD Qtde Servidores Ativos'!$D:$D,$D:$D,'BD Qtde Servidores Ativos'!G:G)</f>
        <v>0</v>
      </c>
      <c r="AB25" s="7">
        <f>SUMIF('BD Qtde Servidores Ativos'!$D:$D,$D:$D,'BD Qtde Servidores Ativos'!H:H)</f>
        <v>0</v>
      </c>
      <c r="AC25" s="7">
        <f>SUMIF('BD Qtde Servidores Ativos'!$D:$D,$D:$D,'BD Qtde Servidores Ativos'!I:I)</f>
        <v>0</v>
      </c>
      <c r="AD25" s="7">
        <f>SUMIF('BD Qtde Servidores Ativos'!$D:$D,$D:$D,'BD Qtde Servidores Ativos'!J:J)</f>
        <v>0</v>
      </c>
      <c r="AE25" s="7">
        <f>SUMIF('BD Qtde Servidores Ativos'!$D:$D,$D:$D,'BD Qtde Servidores Ativos'!K:K)</f>
        <v>0</v>
      </c>
      <c r="AF25" s="7">
        <f>SUMIF('BD Qtde Servidores Ativos'!$D:$D,$D:$D,'BD Qtde Servidores Ativos'!L:L)</f>
        <v>0</v>
      </c>
      <c r="AG25" s="24">
        <f t="shared" si="11"/>
        <v>0</v>
      </c>
      <c r="AH25" s="25"/>
      <c r="AI25" s="25"/>
      <c r="AJ25" s="7">
        <f>SUMIF('BD Qtde Servidores Aposentados '!$D:$D,$D:$D,'BD Qtde Servidores Aposentados '!E:E)</f>
        <v>119</v>
      </c>
      <c r="AK25" s="7">
        <f>SUMIF('BD Qtde Servidores Aposentados '!$D:$D,$D:$D,'BD Qtde Servidores Aposentados '!F:F)</f>
        <v>2</v>
      </c>
      <c r="AL25" s="7">
        <f>SUMIF('BD Qtde Servidores Aposentados '!$D:$D,$D:$D,'BD Qtde Servidores Aposentados '!G:G)</f>
        <v>5</v>
      </c>
      <c r="AM25" s="7">
        <f>SUMIF('BD Qtde Servidores Aposentados '!$D:$D,$D:$D,'BD Qtde Servidores Aposentados '!H:H)</f>
        <v>3</v>
      </c>
      <c r="AN25" s="7">
        <f>SUMIF('BD Qtde Servidores Aposentados '!$D:$D,$D:$D,'BD Qtde Servidores Aposentados '!I:I)</f>
        <v>0</v>
      </c>
      <c r="AO25" s="7">
        <f>SUMIF('BD Qtde Servidores Aposentados '!$D:$D,$D:$D,'BD Qtde Servidores Aposentados '!J:J)</f>
        <v>0</v>
      </c>
      <c r="AP25" s="7">
        <f>SUMIF('BD Qtde Servidores Aposentados '!$D:$D,$D:$D,'BD Qtde Servidores Aposentados '!K:K)</f>
        <v>0</v>
      </c>
      <c r="AQ25" s="7">
        <f>SUMIF('BD Qtde Servidores Aposentados '!$D:$D,$D:$D,'BD Qtde Servidores Aposentados '!L:L)</f>
        <v>0</v>
      </c>
      <c r="AR25" s="24">
        <f t="shared" si="12"/>
        <v>129</v>
      </c>
      <c r="AS25" s="26"/>
      <c r="AT25" s="26"/>
      <c r="AU25" s="27">
        <f t="shared" si="13"/>
        <v>0</v>
      </c>
      <c r="AV25" s="27">
        <f t="shared" si="13"/>
        <v>0</v>
      </c>
      <c r="AW25" s="27">
        <f t="shared" si="13"/>
        <v>0</v>
      </c>
      <c r="AX25" s="27">
        <f t="shared" si="13"/>
        <v>0</v>
      </c>
      <c r="AY25" s="27">
        <f t="shared" si="13"/>
        <v>0</v>
      </c>
      <c r="AZ25" s="27">
        <f t="shared" si="13"/>
        <v>0</v>
      </c>
      <c r="BA25" s="27">
        <f t="shared" si="13"/>
        <v>0</v>
      </c>
      <c r="BB25" s="27">
        <f t="shared" si="13"/>
        <v>0</v>
      </c>
      <c r="BC25" s="28">
        <f t="shared" si="14"/>
        <v>0</v>
      </c>
      <c r="BF25" s="26"/>
      <c r="BG25" s="27">
        <f t="shared" si="15"/>
        <v>287993.20128830464</v>
      </c>
      <c r="BH25" s="27">
        <f t="shared" si="15"/>
        <v>5324.244057430843</v>
      </c>
      <c r="BI25" s="27">
        <f t="shared" si="15"/>
        <v>13915.637877376064</v>
      </c>
      <c r="BJ25" s="27">
        <f t="shared" si="15"/>
        <v>8712.3993667050145</v>
      </c>
      <c r="BK25" s="27">
        <f t="shared" si="15"/>
        <v>0</v>
      </c>
      <c r="BL25" s="27">
        <f t="shared" si="15"/>
        <v>0</v>
      </c>
      <c r="BM25" s="27">
        <f t="shared" si="15"/>
        <v>0</v>
      </c>
      <c r="BN25" s="27">
        <f t="shared" si="15"/>
        <v>0</v>
      </c>
      <c r="BO25" s="28">
        <f t="shared" si="16"/>
        <v>315945.48258981656</v>
      </c>
      <c r="BS25" s="12">
        <f t="shared" si="17"/>
        <v>0</v>
      </c>
      <c r="BT25" s="12">
        <f t="shared" si="18"/>
        <v>0</v>
      </c>
      <c r="BU25" s="12">
        <f t="shared" si="18"/>
        <v>0</v>
      </c>
      <c r="BV25" s="12">
        <f t="shared" si="18"/>
        <v>0</v>
      </c>
      <c r="BW25" s="12">
        <f t="shared" si="18"/>
        <v>0</v>
      </c>
      <c r="BX25" s="12">
        <f t="shared" si="18"/>
        <v>0</v>
      </c>
      <c r="BY25" s="12">
        <f t="shared" si="18"/>
        <v>0</v>
      </c>
      <c r="BZ25" s="12">
        <f t="shared" si="18"/>
        <v>0</v>
      </c>
      <c r="CA25" s="29">
        <f t="shared" si="19"/>
        <v>0</v>
      </c>
      <c r="CB25" s="9"/>
      <c r="CC25" s="95">
        <f>(Y25*'Quadro Resumo'!$L$7)*($O$109*10%)</f>
        <v>0</v>
      </c>
      <c r="CD25" s="12">
        <f>(Z25*'Quadro Resumo'!$L$7)*($O$109*15%)</f>
        <v>0</v>
      </c>
      <c r="CE25" s="12">
        <f>(AA25*'Quadro Resumo'!$L$7)*($O$109*10%)</f>
        <v>0</v>
      </c>
      <c r="CF25" s="12">
        <f>(AB25*'Quadro Resumo'!$L$7)*($O$109*5%)</f>
        <v>0</v>
      </c>
      <c r="CG25" s="12">
        <f>(AC25*'Quadro Resumo'!$L$7)*($O$109*5%)</f>
        <v>0</v>
      </c>
      <c r="CH25" s="12">
        <f>(AD25*'Quadro Resumo'!$L$7)*(O25*22%)</f>
        <v>0</v>
      </c>
      <c r="CI25" s="12">
        <f>(AE25*'Quadro Resumo'!$L$7)*(O25*23%)</f>
        <v>0</v>
      </c>
      <c r="CJ25" s="12">
        <v>0</v>
      </c>
      <c r="CK25" s="29">
        <f t="shared" si="20"/>
        <v>0</v>
      </c>
      <c r="CL25" s="9"/>
      <c r="CM25" s="9"/>
      <c r="CN25" s="12">
        <f t="shared" si="21"/>
        <v>313912.58940425207</v>
      </c>
      <c r="CO25" s="12">
        <f t="shared" si="22"/>
        <v>5803.4260225996186</v>
      </c>
      <c r="CP25" s="12">
        <f t="shared" si="22"/>
        <v>15168.045286339911</v>
      </c>
      <c r="CQ25" s="12">
        <f t="shared" si="22"/>
        <v>9496.5153097084658</v>
      </c>
      <c r="CR25" s="12">
        <f t="shared" si="22"/>
        <v>0</v>
      </c>
      <c r="CS25" s="12">
        <f t="shared" si="22"/>
        <v>0</v>
      </c>
      <c r="CT25" s="12">
        <f t="shared" si="22"/>
        <v>0</v>
      </c>
      <c r="CU25" s="12">
        <f t="shared" si="22"/>
        <v>0</v>
      </c>
      <c r="CV25" s="29">
        <f t="shared" si="23"/>
        <v>344380.57602290012</v>
      </c>
      <c r="CW25" s="9"/>
      <c r="CX25" s="9"/>
      <c r="CY25" s="9"/>
      <c r="CZ25" s="9"/>
      <c r="DA25" s="9"/>
      <c r="DB25" s="30"/>
      <c r="DC25" s="30"/>
    </row>
    <row r="26" spans="1:107" ht="15.75" customHeight="1" x14ac:dyDescent="0.3">
      <c r="A26" s="5"/>
      <c r="B26" s="464"/>
      <c r="C26" s="7" t="s">
        <v>8</v>
      </c>
      <c r="D26" s="7" t="str">
        <f t="shared" si="1"/>
        <v>AP12</v>
      </c>
      <c r="E26" s="7">
        <v>12</v>
      </c>
      <c r="F26" s="8">
        <f>'2024'!O26</f>
        <v>2514.495261668475</v>
      </c>
      <c r="G26" s="12">
        <f t="shared" si="2"/>
        <v>2765.9447878353226</v>
      </c>
      <c r="H26" s="12">
        <f t="shared" si="3"/>
        <v>2891.6695509187462</v>
      </c>
      <c r="I26" s="12">
        <f t="shared" si="4"/>
        <v>3017.3943140021697</v>
      </c>
      <c r="J26" s="12">
        <f t="shared" si="5"/>
        <v>3143.1190770855937</v>
      </c>
      <c r="K26" s="12">
        <f t="shared" si="6"/>
        <v>3268.8438401690178</v>
      </c>
      <c r="L26" s="12">
        <f t="shared" si="7"/>
        <v>3822.0327977360821</v>
      </c>
      <c r="M26" s="12">
        <f t="shared" si="8"/>
        <v>4400.3667079198312</v>
      </c>
      <c r="O26" s="8">
        <f t="shared" si="25"/>
        <v>2740.7998352186378</v>
      </c>
      <c r="P26" s="23">
        <f t="shared" si="24"/>
        <v>9.000000000000008E-2</v>
      </c>
      <c r="Q26" s="12">
        <f t="shared" si="9"/>
        <v>3014.8798187405018</v>
      </c>
      <c r="R26" s="12">
        <f t="shared" si="10"/>
        <v>3151.9198105014334</v>
      </c>
      <c r="S26" s="12">
        <f t="shared" si="10"/>
        <v>3288.9598022623654</v>
      </c>
      <c r="T26" s="12">
        <f t="shared" si="10"/>
        <v>3425.999794023297</v>
      </c>
      <c r="U26" s="12">
        <f t="shared" si="10"/>
        <v>3563.039785784229</v>
      </c>
      <c r="V26" s="12">
        <f t="shared" si="10"/>
        <v>4166.0157495323292</v>
      </c>
      <c r="W26" s="12">
        <f t="shared" si="10"/>
        <v>4796.3997116326163</v>
      </c>
      <c r="Y26" s="7">
        <f>SUMIF('BD Qtde Servidores Ativos'!$D:$D,$D:$D,'BD Qtde Servidores Ativos'!E:E)</f>
        <v>3</v>
      </c>
      <c r="Z26" s="7">
        <f>SUMIF('BD Qtde Servidores Ativos'!$D:$D,$D:$D,'BD Qtde Servidores Ativos'!F:F)</f>
        <v>0</v>
      </c>
      <c r="AA26" s="7">
        <f>SUMIF('BD Qtde Servidores Ativos'!$D:$D,$D:$D,'BD Qtde Servidores Ativos'!G:G)</f>
        <v>0</v>
      </c>
      <c r="AB26" s="7">
        <f>SUMIF('BD Qtde Servidores Ativos'!$D:$D,$D:$D,'BD Qtde Servidores Ativos'!H:H)</f>
        <v>2</v>
      </c>
      <c r="AC26" s="7">
        <f>SUMIF('BD Qtde Servidores Ativos'!$D:$D,$D:$D,'BD Qtde Servidores Ativos'!I:I)</f>
        <v>1</v>
      </c>
      <c r="AD26" s="7">
        <f>SUMIF('BD Qtde Servidores Ativos'!$D:$D,$D:$D,'BD Qtde Servidores Ativos'!J:J)</f>
        <v>0</v>
      </c>
      <c r="AE26" s="7">
        <f>SUMIF('BD Qtde Servidores Ativos'!$D:$D,$D:$D,'BD Qtde Servidores Ativos'!K:K)</f>
        <v>0</v>
      </c>
      <c r="AF26" s="7">
        <f>SUMIF('BD Qtde Servidores Ativos'!$D:$D,$D:$D,'BD Qtde Servidores Ativos'!L:L)</f>
        <v>0</v>
      </c>
      <c r="AG26" s="24">
        <f t="shared" si="11"/>
        <v>6</v>
      </c>
      <c r="AH26" s="25"/>
      <c r="AI26" s="25"/>
      <c r="AJ26" s="7">
        <f>SUMIF('BD Qtde Servidores Aposentados '!$D:$D,$D:$D,'BD Qtde Servidores Aposentados '!E:E)</f>
        <v>133</v>
      </c>
      <c r="AK26" s="7">
        <f>SUMIF('BD Qtde Servidores Aposentados '!$D:$D,$D:$D,'BD Qtde Servidores Aposentados '!F:F)</f>
        <v>9</v>
      </c>
      <c r="AL26" s="7">
        <f>SUMIF('BD Qtde Servidores Aposentados '!$D:$D,$D:$D,'BD Qtde Servidores Aposentados '!G:G)</f>
        <v>1</v>
      </c>
      <c r="AM26" s="7">
        <f>SUMIF('BD Qtde Servidores Aposentados '!$D:$D,$D:$D,'BD Qtde Servidores Aposentados '!H:H)</f>
        <v>2</v>
      </c>
      <c r="AN26" s="7">
        <f>SUMIF('BD Qtde Servidores Aposentados '!$D:$D,$D:$D,'BD Qtde Servidores Aposentados '!I:I)</f>
        <v>0</v>
      </c>
      <c r="AO26" s="7">
        <f>SUMIF('BD Qtde Servidores Aposentados '!$D:$D,$D:$D,'BD Qtde Servidores Aposentados '!J:J)</f>
        <v>1</v>
      </c>
      <c r="AP26" s="7">
        <f>SUMIF('BD Qtde Servidores Aposentados '!$D:$D,$D:$D,'BD Qtde Servidores Aposentados '!K:K)</f>
        <v>0</v>
      </c>
      <c r="AQ26" s="7">
        <f>SUMIF('BD Qtde Servidores Aposentados '!$D:$D,$D:$D,'BD Qtde Servidores Aposentados '!L:L)</f>
        <v>0</v>
      </c>
      <c r="AR26" s="24">
        <f t="shared" si="12"/>
        <v>146</v>
      </c>
      <c r="AS26" s="26"/>
      <c r="AT26" s="26"/>
      <c r="AU26" s="27">
        <f t="shared" si="13"/>
        <v>7543.485785005425</v>
      </c>
      <c r="AV26" s="27">
        <f t="shared" si="13"/>
        <v>0</v>
      </c>
      <c r="AW26" s="27">
        <f t="shared" si="13"/>
        <v>0</v>
      </c>
      <c r="AX26" s="27">
        <f t="shared" si="13"/>
        <v>6034.7886280043394</v>
      </c>
      <c r="AY26" s="27">
        <f t="shared" si="13"/>
        <v>3143.1190770855937</v>
      </c>
      <c r="AZ26" s="27">
        <f t="shared" si="13"/>
        <v>0</v>
      </c>
      <c r="BA26" s="27">
        <f t="shared" si="13"/>
        <v>0</v>
      </c>
      <c r="BB26" s="27">
        <f t="shared" si="13"/>
        <v>0</v>
      </c>
      <c r="BC26" s="28">
        <f t="shared" si="14"/>
        <v>16721.393490095357</v>
      </c>
      <c r="BF26" s="26"/>
      <c r="BG26" s="27">
        <f t="shared" si="15"/>
        <v>334427.86980190716</v>
      </c>
      <c r="BH26" s="27">
        <f t="shared" si="15"/>
        <v>24893.503090517905</v>
      </c>
      <c r="BI26" s="27">
        <f t="shared" si="15"/>
        <v>2891.6695509187462</v>
      </c>
      <c r="BJ26" s="27">
        <f t="shared" si="15"/>
        <v>6034.7886280043394</v>
      </c>
      <c r="BK26" s="27">
        <f t="shared" si="15"/>
        <v>0</v>
      </c>
      <c r="BL26" s="27">
        <f t="shared" si="15"/>
        <v>3268.8438401690178</v>
      </c>
      <c r="BM26" s="27">
        <f t="shared" si="15"/>
        <v>0</v>
      </c>
      <c r="BN26" s="27">
        <f t="shared" si="15"/>
        <v>0</v>
      </c>
      <c r="BO26" s="28">
        <f t="shared" si="16"/>
        <v>371516.67491151713</v>
      </c>
      <c r="BS26" s="12">
        <f t="shared" si="17"/>
        <v>8222.3995056559143</v>
      </c>
      <c r="BT26" s="12">
        <f t="shared" si="18"/>
        <v>0</v>
      </c>
      <c r="BU26" s="12">
        <f t="shared" si="18"/>
        <v>0</v>
      </c>
      <c r="BV26" s="12">
        <f t="shared" si="18"/>
        <v>6577.9196045247309</v>
      </c>
      <c r="BW26" s="12">
        <f t="shared" si="18"/>
        <v>3425.999794023297</v>
      </c>
      <c r="BX26" s="12">
        <f t="shared" si="18"/>
        <v>0</v>
      </c>
      <c r="BY26" s="12">
        <f t="shared" si="18"/>
        <v>0</v>
      </c>
      <c r="BZ26" s="12">
        <f t="shared" si="18"/>
        <v>0</v>
      </c>
      <c r="CA26" s="29">
        <f t="shared" si="19"/>
        <v>18226.318904203941</v>
      </c>
      <c r="CB26" s="9"/>
      <c r="CC26" s="95">
        <f>(Y26*'Quadro Resumo'!$L$7)*($O$109*10%)</f>
        <v>307.07139558137391</v>
      </c>
      <c r="CD26" s="12">
        <f>(Z26*'Quadro Resumo'!$L$7)*($O$109*15%)</f>
        <v>0</v>
      </c>
      <c r="CE26" s="12">
        <f>(AA26*'Quadro Resumo'!$L$7)*($O$109*10%)</f>
        <v>0</v>
      </c>
      <c r="CF26" s="12">
        <f>(AB26*'Quadro Resumo'!$L$7)*($O$109*5%)</f>
        <v>102.35713186045795</v>
      </c>
      <c r="CG26" s="12">
        <f>(AC26*'Quadro Resumo'!$L$7)*($O$109*5%)</f>
        <v>51.178565930228977</v>
      </c>
      <c r="CH26" s="12">
        <f>(AD26*'Quadro Resumo'!$L$7)*(O26*22%)</f>
        <v>0</v>
      </c>
      <c r="CI26" s="12">
        <f>(AE26*'Quadro Resumo'!$L$7)*(O26*23%)</f>
        <v>0</v>
      </c>
      <c r="CJ26" s="12">
        <v>0</v>
      </c>
      <c r="CK26" s="29">
        <f t="shared" si="20"/>
        <v>460.60709337206083</v>
      </c>
      <c r="CL26" s="9"/>
      <c r="CM26" s="9"/>
      <c r="CN26" s="12">
        <f t="shared" si="21"/>
        <v>364526.37808407884</v>
      </c>
      <c r="CO26" s="12">
        <f t="shared" si="22"/>
        <v>27133.918368664516</v>
      </c>
      <c r="CP26" s="12">
        <f t="shared" si="22"/>
        <v>3151.9198105014334</v>
      </c>
      <c r="CQ26" s="12">
        <f t="shared" si="22"/>
        <v>6577.9196045247309</v>
      </c>
      <c r="CR26" s="12">
        <f t="shared" si="22"/>
        <v>0</v>
      </c>
      <c r="CS26" s="12">
        <f t="shared" si="22"/>
        <v>3563.039785784229</v>
      </c>
      <c r="CT26" s="12">
        <f t="shared" si="22"/>
        <v>0</v>
      </c>
      <c r="CU26" s="12">
        <f t="shared" si="22"/>
        <v>0</v>
      </c>
      <c r="CV26" s="29">
        <f t="shared" si="23"/>
        <v>404953.17565355374</v>
      </c>
      <c r="CW26" s="9"/>
      <c r="CX26" s="9"/>
      <c r="CY26" s="9"/>
      <c r="CZ26" s="9"/>
      <c r="DA26" s="9"/>
      <c r="DB26" s="30"/>
      <c r="DC26" s="30"/>
    </row>
    <row r="27" spans="1:107" ht="15.75" customHeight="1" x14ac:dyDescent="0.3">
      <c r="A27" s="5"/>
      <c r="B27" s="464"/>
      <c r="C27" s="7" t="s">
        <v>8</v>
      </c>
      <c r="D27" s="7" t="str">
        <f t="shared" si="1"/>
        <v>AP13</v>
      </c>
      <c r="E27" s="7">
        <v>13</v>
      </c>
      <c r="F27" s="8">
        <f>'2024'!O27</f>
        <v>2612.5605768735454</v>
      </c>
      <c r="G27" s="12">
        <f t="shared" si="2"/>
        <v>2873.8166345609002</v>
      </c>
      <c r="H27" s="12">
        <f t="shared" si="3"/>
        <v>3004.4446634045771</v>
      </c>
      <c r="I27" s="12">
        <f t="shared" si="4"/>
        <v>3135.0726922482545</v>
      </c>
      <c r="J27" s="12">
        <f t="shared" si="5"/>
        <v>3265.7007210919319</v>
      </c>
      <c r="K27" s="12">
        <f t="shared" si="6"/>
        <v>3396.3287499356093</v>
      </c>
      <c r="L27" s="12">
        <f t="shared" si="7"/>
        <v>3971.092076847789</v>
      </c>
      <c r="M27" s="12">
        <f t="shared" si="8"/>
        <v>4571.9810095287048</v>
      </c>
      <c r="O27" s="8">
        <f t="shared" si="25"/>
        <v>2847.6910287921646</v>
      </c>
      <c r="P27" s="23">
        <f t="shared" si="24"/>
        <v>9.000000000000008E-2</v>
      </c>
      <c r="Q27" s="12">
        <f t="shared" si="9"/>
        <v>3132.4601316713815</v>
      </c>
      <c r="R27" s="12">
        <f t="shared" si="10"/>
        <v>3274.8446831109891</v>
      </c>
      <c r="S27" s="12">
        <f t="shared" si="10"/>
        <v>3417.2292345505975</v>
      </c>
      <c r="T27" s="12">
        <f t="shared" si="10"/>
        <v>3559.6137859902055</v>
      </c>
      <c r="U27" s="12">
        <f t="shared" si="10"/>
        <v>3701.998337429814</v>
      </c>
      <c r="V27" s="12">
        <f t="shared" si="10"/>
        <v>4328.49036376409</v>
      </c>
      <c r="W27" s="12">
        <f t="shared" si="10"/>
        <v>4983.4593003862883</v>
      </c>
      <c r="Y27" s="7">
        <f>SUMIF('BD Qtde Servidores Ativos'!$D:$D,$D:$D,'BD Qtde Servidores Ativos'!E:E)</f>
        <v>3</v>
      </c>
      <c r="Z27" s="7">
        <f>SUMIF('BD Qtde Servidores Ativos'!$D:$D,$D:$D,'BD Qtde Servidores Ativos'!F:F)</f>
        <v>0</v>
      </c>
      <c r="AA27" s="7">
        <f>SUMIF('BD Qtde Servidores Ativos'!$D:$D,$D:$D,'BD Qtde Servidores Ativos'!G:G)</f>
        <v>0</v>
      </c>
      <c r="AB27" s="7">
        <f>SUMIF('BD Qtde Servidores Ativos'!$D:$D,$D:$D,'BD Qtde Servidores Ativos'!H:H)</f>
        <v>1</v>
      </c>
      <c r="AC27" s="7">
        <f>SUMIF('BD Qtde Servidores Ativos'!$D:$D,$D:$D,'BD Qtde Servidores Ativos'!I:I)</f>
        <v>1</v>
      </c>
      <c r="AD27" s="7">
        <f>SUMIF('BD Qtde Servidores Ativos'!$D:$D,$D:$D,'BD Qtde Servidores Ativos'!J:J)</f>
        <v>0</v>
      </c>
      <c r="AE27" s="7">
        <f>SUMIF('BD Qtde Servidores Ativos'!$D:$D,$D:$D,'BD Qtde Servidores Ativos'!K:K)</f>
        <v>1</v>
      </c>
      <c r="AF27" s="7">
        <f>SUMIF('BD Qtde Servidores Ativos'!$D:$D,$D:$D,'BD Qtde Servidores Ativos'!L:L)</f>
        <v>0</v>
      </c>
      <c r="AG27" s="24">
        <f t="shared" si="11"/>
        <v>6</v>
      </c>
      <c r="AH27" s="25"/>
      <c r="AI27" s="25"/>
      <c r="AJ27" s="7">
        <f>SUMIF('BD Qtde Servidores Aposentados '!$D:$D,$D:$D,'BD Qtde Servidores Aposentados '!E:E)</f>
        <v>143</v>
      </c>
      <c r="AK27" s="7">
        <f>SUMIF('BD Qtde Servidores Aposentados '!$D:$D,$D:$D,'BD Qtde Servidores Aposentados '!F:F)</f>
        <v>5</v>
      </c>
      <c r="AL27" s="7">
        <f>SUMIF('BD Qtde Servidores Aposentados '!$D:$D,$D:$D,'BD Qtde Servidores Aposentados '!G:G)</f>
        <v>8</v>
      </c>
      <c r="AM27" s="7">
        <f>SUMIF('BD Qtde Servidores Aposentados '!$D:$D,$D:$D,'BD Qtde Servidores Aposentados '!H:H)</f>
        <v>4</v>
      </c>
      <c r="AN27" s="7">
        <f>SUMIF('BD Qtde Servidores Aposentados '!$D:$D,$D:$D,'BD Qtde Servidores Aposentados '!I:I)</f>
        <v>0</v>
      </c>
      <c r="AO27" s="7">
        <f>SUMIF('BD Qtde Servidores Aposentados '!$D:$D,$D:$D,'BD Qtde Servidores Aposentados '!J:J)</f>
        <v>0</v>
      </c>
      <c r="AP27" s="7">
        <f>SUMIF('BD Qtde Servidores Aposentados '!$D:$D,$D:$D,'BD Qtde Servidores Aposentados '!K:K)</f>
        <v>0</v>
      </c>
      <c r="AQ27" s="7">
        <f>SUMIF('BD Qtde Servidores Aposentados '!$D:$D,$D:$D,'BD Qtde Servidores Aposentados '!L:L)</f>
        <v>0</v>
      </c>
      <c r="AR27" s="24">
        <f t="shared" si="12"/>
        <v>160</v>
      </c>
      <c r="AS27" s="26"/>
      <c r="AT27" s="26"/>
      <c r="AU27" s="27">
        <f t="shared" si="13"/>
        <v>7837.6817306206358</v>
      </c>
      <c r="AV27" s="27">
        <f t="shared" si="13"/>
        <v>0</v>
      </c>
      <c r="AW27" s="27">
        <f t="shared" si="13"/>
        <v>0</v>
      </c>
      <c r="AX27" s="27">
        <f t="shared" si="13"/>
        <v>3135.0726922482545</v>
      </c>
      <c r="AY27" s="27">
        <f t="shared" si="13"/>
        <v>3265.7007210919319</v>
      </c>
      <c r="AZ27" s="27">
        <f t="shared" si="13"/>
        <v>0</v>
      </c>
      <c r="BA27" s="27">
        <f t="shared" si="13"/>
        <v>3971.092076847789</v>
      </c>
      <c r="BB27" s="27">
        <f t="shared" si="13"/>
        <v>0</v>
      </c>
      <c r="BC27" s="28">
        <f t="shared" si="14"/>
        <v>18209.54722080861</v>
      </c>
      <c r="BF27" s="26"/>
      <c r="BG27" s="27">
        <f t="shared" si="15"/>
        <v>373596.16249291698</v>
      </c>
      <c r="BH27" s="27">
        <f t="shared" si="15"/>
        <v>14369.083172804501</v>
      </c>
      <c r="BI27" s="27">
        <f t="shared" si="15"/>
        <v>24035.557307236617</v>
      </c>
      <c r="BJ27" s="27">
        <f t="shared" si="15"/>
        <v>12540.290768993018</v>
      </c>
      <c r="BK27" s="27">
        <f t="shared" si="15"/>
        <v>0</v>
      </c>
      <c r="BL27" s="27">
        <f t="shared" si="15"/>
        <v>0</v>
      </c>
      <c r="BM27" s="27">
        <f t="shared" si="15"/>
        <v>0</v>
      </c>
      <c r="BN27" s="27">
        <f t="shared" si="15"/>
        <v>0</v>
      </c>
      <c r="BO27" s="28">
        <f t="shared" si="16"/>
        <v>424541.0937419511</v>
      </c>
      <c r="BS27" s="12">
        <f t="shared" si="17"/>
        <v>8543.0730863764948</v>
      </c>
      <c r="BT27" s="12">
        <f t="shared" si="18"/>
        <v>0</v>
      </c>
      <c r="BU27" s="12">
        <f t="shared" si="18"/>
        <v>0</v>
      </c>
      <c r="BV27" s="12">
        <f t="shared" si="18"/>
        <v>3417.2292345505975</v>
      </c>
      <c r="BW27" s="12">
        <f t="shared" si="18"/>
        <v>3559.6137859902055</v>
      </c>
      <c r="BX27" s="12">
        <f t="shared" si="18"/>
        <v>0</v>
      </c>
      <c r="BY27" s="12">
        <f t="shared" si="18"/>
        <v>4328.49036376409</v>
      </c>
      <c r="BZ27" s="12">
        <f t="shared" si="18"/>
        <v>0</v>
      </c>
      <c r="CA27" s="29">
        <f t="shared" si="19"/>
        <v>19848.406470681388</v>
      </c>
      <c r="CB27" s="9"/>
      <c r="CC27" s="95">
        <f>(Y27*'Quadro Resumo'!$L$7)*($O$109*10%)</f>
        <v>307.07139558137391</v>
      </c>
      <c r="CD27" s="12">
        <f>(Z27*'Quadro Resumo'!$L$7)*($O$109*15%)</f>
        <v>0</v>
      </c>
      <c r="CE27" s="12">
        <f>(AA27*'Quadro Resumo'!$L$7)*($O$109*10%)</f>
        <v>0</v>
      </c>
      <c r="CF27" s="12">
        <f>(AB27*'Quadro Resumo'!$L$7)*($O$109*5%)</f>
        <v>51.178565930228977</v>
      </c>
      <c r="CG27" s="12">
        <f>(AC27*'Quadro Resumo'!$L$7)*($O$109*5%)</f>
        <v>51.178565930228977</v>
      </c>
      <c r="CH27" s="12">
        <f>(AD27*'Quadro Resumo'!$L$7)*(O27*22%)</f>
        <v>0</v>
      </c>
      <c r="CI27" s="12">
        <f>(AE27*'Quadro Resumo'!$L$7)*(O27*23%)</f>
        <v>65.49689366221979</v>
      </c>
      <c r="CJ27" s="12">
        <v>0</v>
      </c>
      <c r="CK27" s="29">
        <f t="shared" si="20"/>
        <v>474.92542110405162</v>
      </c>
      <c r="CL27" s="9"/>
      <c r="CM27" s="9"/>
      <c r="CN27" s="12">
        <f t="shared" si="21"/>
        <v>407219.81711727951</v>
      </c>
      <c r="CO27" s="12">
        <f t="shared" si="22"/>
        <v>15662.300658356908</v>
      </c>
      <c r="CP27" s="12">
        <f t="shared" si="22"/>
        <v>26198.757464887913</v>
      </c>
      <c r="CQ27" s="12">
        <f t="shared" si="22"/>
        <v>13668.91693820239</v>
      </c>
      <c r="CR27" s="12">
        <f t="shared" si="22"/>
        <v>0</v>
      </c>
      <c r="CS27" s="12">
        <f t="shared" si="22"/>
        <v>0</v>
      </c>
      <c r="CT27" s="12">
        <f t="shared" si="22"/>
        <v>0</v>
      </c>
      <c r="CU27" s="12">
        <f t="shared" si="22"/>
        <v>0</v>
      </c>
      <c r="CV27" s="29">
        <f t="shared" si="23"/>
        <v>462749.79217872676</v>
      </c>
      <c r="CW27" s="9"/>
      <c r="CX27" s="9"/>
      <c r="CY27" s="9"/>
      <c r="CZ27" s="9"/>
      <c r="DA27" s="9"/>
      <c r="DB27" s="30"/>
      <c r="DC27" s="30"/>
    </row>
    <row r="28" spans="1:107" ht="15.75" customHeight="1" x14ac:dyDescent="0.3">
      <c r="A28" s="5"/>
      <c r="B28" s="464"/>
      <c r="C28" s="7" t="s">
        <v>8</v>
      </c>
      <c r="D28" s="7" t="str">
        <f t="shared" si="1"/>
        <v>AP14</v>
      </c>
      <c r="E28" s="7">
        <v>14</v>
      </c>
      <c r="F28" s="8">
        <f>'2024'!O28</f>
        <v>2714.4504393716134</v>
      </c>
      <c r="G28" s="12">
        <f t="shared" si="2"/>
        <v>2985.8954833087751</v>
      </c>
      <c r="H28" s="12">
        <f t="shared" si="3"/>
        <v>3121.6180052773552</v>
      </c>
      <c r="I28" s="12">
        <f t="shared" si="4"/>
        <v>3257.3405272459358</v>
      </c>
      <c r="J28" s="12">
        <f t="shared" si="5"/>
        <v>3393.0630492145165</v>
      </c>
      <c r="K28" s="12">
        <f t="shared" si="6"/>
        <v>3528.7855711830975</v>
      </c>
      <c r="L28" s="12">
        <f t="shared" si="7"/>
        <v>4125.9646678448526</v>
      </c>
      <c r="M28" s="12">
        <f t="shared" si="8"/>
        <v>4750.2882689003236</v>
      </c>
      <c r="O28" s="8">
        <f t="shared" si="25"/>
        <v>2958.750978915059</v>
      </c>
      <c r="P28" s="23">
        <f t="shared" si="24"/>
        <v>9.000000000000008E-2</v>
      </c>
      <c r="Q28" s="12">
        <f t="shared" si="9"/>
        <v>3254.6260768065654</v>
      </c>
      <c r="R28" s="12">
        <f t="shared" si="10"/>
        <v>3402.5636257523174</v>
      </c>
      <c r="S28" s="12">
        <f t="shared" si="10"/>
        <v>3550.5011746980708</v>
      </c>
      <c r="T28" s="12">
        <f t="shared" si="10"/>
        <v>3698.4387236438238</v>
      </c>
      <c r="U28" s="12">
        <f t="shared" si="10"/>
        <v>3846.3762725895767</v>
      </c>
      <c r="V28" s="12">
        <f t="shared" si="10"/>
        <v>4497.3014879508901</v>
      </c>
      <c r="W28" s="12">
        <f t="shared" si="10"/>
        <v>5177.8142131013537</v>
      </c>
      <c r="Y28" s="7">
        <f>SUMIF('BD Qtde Servidores Ativos'!$D:$D,$D:$D,'BD Qtde Servidores Ativos'!E:E)</f>
        <v>2</v>
      </c>
      <c r="Z28" s="7">
        <f>SUMIF('BD Qtde Servidores Ativos'!$D:$D,$D:$D,'BD Qtde Servidores Ativos'!F:F)</f>
        <v>1</v>
      </c>
      <c r="AA28" s="7">
        <f>SUMIF('BD Qtde Servidores Ativos'!$D:$D,$D:$D,'BD Qtde Servidores Ativos'!G:G)</f>
        <v>0</v>
      </c>
      <c r="AB28" s="7">
        <f>SUMIF('BD Qtde Servidores Ativos'!$D:$D,$D:$D,'BD Qtde Servidores Ativos'!H:H)</f>
        <v>2</v>
      </c>
      <c r="AC28" s="7">
        <f>SUMIF('BD Qtde Servidores Ativos'!$D:$D,$D:$D,'BD Qtde Servidores Ativos'!I:I)</f>
        <v>0</v>
      </c>
      <c r="AD28" s="7">
        <f>SUMIF('BD Qtde Servidores Ativos'!$D:$D,$D:$D,'BD Qtde Servidores Ativos'!J:J)</f>
        <v>0</v>
      </c>
      <c r="AE28" s="7">
        <f>SUMIF('BD Qtde Servidores Ativos'!$D:$D,$D:$D,'BD Qtde Servidores Ativos'!K:K)</f>
        <v>0</v>
      </c>
      <c r="AF28" s="7">
        <f>SUMIF('BD Qtde Servidores Ativos'!$D:$D,$D:$D,'BD Qtde Servidores Ativos'!L:L)</f>
        <v>0</v>
      </c>
      <c r="AG28" s="24">
        <f t="shared" si="11"/>
        <v>5</v>
      </c>
      <c r="AH28" s="25"/>
      <c r="AI28" s="25"/>
      <c r="AJ28" s="7">
        <f>SUMIF('BD Qtde Servidores Aposentados '!$D:$D,$D:$D,'BD Qtde Servidores Aposentados '!E:E)</f>
        <v>149</v>
      </c>
      <c r="AK28" s="7">
        <f>SUMIF('BD Qtde Servidores Aposentados '!$D:$D,$D:$D,'BD Qtde Servidores Aposentados '!F:F)</f>
        <v>12</v>
      </c>
      <c r="AL28" s="7">
        <f>SUMIF('BD Qtde Servidores Aposentados '!$D:$D,$D:$D,'BD Qtde Servidores Aposentados '!G:G)</f>
        <v>10</v>
      </c>
      <c r="AM28" s="7">
        <f>SUMIF('BD Qtde Servidores Aposentados '!$D:$D,$D:$D,'BD Qtde Servidores Aposentados '!H:H)</f>
        <v>6</v>
      </c>
      <c r="AN28" s="7">
        <f>SUMIF('BD Qtde Servidores Aposentados '!$D:$D,$D:$D,'BD Qtde Servidores Aposentados '!I:I)</f>
        <v>1</v>
      </c>
      <c r="AO28" s="7">
        <f>SUMIF('BD Qtde Servidores Aposentados '!$D:$D,$D:$D,'BD Qtde Servidores Aposentados '!J:J)</f>
        <v>1</v>
      </c>
      <c r="AP28" s="7">
        <f>SUMIF('BD Qtde Servidores Aposentados '!$D:$D,$D:$D,'BD Qtde Servidores Aposentados '!K:K)</f>
        <v>0</v>
      </c>
      <c r="AQ28" s="7">
        <f>SUMIF('BD Qtde Servidores Aposentados '!$D:$D,$D:$D,'BD Qtde Servidores Aposentados '!L:L)</f>
        <v>0</v>
      </c>
      <c r="AR28" s="24">
        <f t="shared" si="12"/>
        <v>179</v>
      </c>
      <c r="AS28" s="26"/>
      <c r="AT28" s="26"/>
      <c r="AU28" s="27">
        <f t="shared" si="13"/>
        <v>5428.9008787432267</v>
      </c>
      <c r="AV28" s="27">
        <f t="shared" si="13"/>
        <v>2985.8954833087751</v>
      </c>
      <c r="AW28" s="27">
        <f t="shared" si="13"/>
        <v>0</v>
      </c>
      <c r="AX28" s="27">
        <f t="shared" si="13"/>
        <v>6514.6810544918717</v>
      </c>
      <c r="AY28" s="27">
        <f t="shared" si="13"/>
        <v>0</v>
      </c>
      <c r="AZ28" s="27">
        <f t="shared" si="13"/>
        <v>0</v>
      </c>
      <c r="BA28" s="27">
        <f t="shared" si="13"/>
        <v>0</v>
      </c>
      <c r="BB28" s="27">
        <f t="shared" si="13"/>
        <v>0</v>
      </c>
      <c r="BC28" s="28">
        <f t="shared" si="14"/>
        <v>14929.477416543874</v>
      </c>
      <c r="BF28" s="26"/>
      <c r="BG28" s="27">
        <f t="shared" si="15"/>
        <v>404453.11546637036</v>
      </c>
      <c r="BH28" s="27">
        <f t="shared" si="15"/>
        <v>35830.745799705299</v>
      </c>
      <c r="BI28" s="27">
        <f t="shared" si="15"/>
        <v>31216.180052773554</v>
      </c>
      <c r="BJ28" s="27">
        <f t="shared" si="15"/>
        <v>19544.043163475617</v>
      </c>
      <c r="BK28" s="27">
        <f t="shared" si="15"/>
        <v>3393.0630492145165</v>
      </c>
      <c r="BL28" s="27">
        <f t="shared" si="15"/>
        <v>3528.7855711830975</v>
      </c>
      <c r="BM28" s="27">
        <f t="shared" si="15"/>
        <v>0</v>
      </c>
      <c r="BN28" s="27">
        <f t="shared" si="15"/>
        <v>0</v>
      </c>
      <c r="BO28" s="28">
        <f t="shared" si="16"/>
        <v>497965.93310272245</v>
      </c>
      <c r="BS28" s="12">
        <f t="shared" si="17"/>
        <v>5917.501957830118</v>
      </c>
      <c r="BT28" s="12">
        <f t="shared" si="18"/>
        <v>3254.6260768065654</v>
      </c>
      <c r="BU28" s="12">
        <f t="shared" si="18"/>
        <v>0</v>
      </c>
      <c r="BV28" s="12">
        <f t="shared" si="18"/>
        <v>7101.0023493961417</v>
      </c>
      <c r="BW28" s="12">
        <f t="shared" si="18"/>
        <v>0</v>
      </c>
      <c r="BX28" s="12">
        <f t="shared" si="18"/>
        <v>0</v>
      </c>
      <c r="BY28" s="12">
        <f t="shared" si="18"/>
        <v>0</v>
      </c>
      <c r="BZ28" s="12">
        <f t="shared" si="18"/>
        <v>0</v>
      </c>
      <c r="CA28" s="29">
        <f t="shared" si="19"/>
        <v>16273.130384032826</v>
      </c>
      <c r="CB28" s="9"/>
      <c r="CC28" s="95">
        <f>(Y28*'Quadro Resumo'!$L$7)*($O$109*10%)</f>
        <v>204.71426372091591</v>
      </c>
      <c r="CD28" s="12">
        <f>(Z28*'Quadro Resumo'!$L$7)*($O$109*15%)</f>
        <v>153.53569779068692</v>
      </c>
      <c r="CE28" s="12">
        <f>(AA28*'Quadro Resumo'!$L$7)*($O$109*10%)</f>
        <v>0</v>
      </c>
      <c r="CF28" s="12">
        <f>(AB28*'Quadro Resumo'!$L$7)*($O$109*5%)</f>
        <v>102.35713186045795</v>
      </c>
      <c r="CG28" s="12">
        <f>(AC28*'Quadro Resumo'!$L$7)*($O$109*5%)</f>
        <v>0</v>
      </c>
      <c r="CH28" s="12">
        <f>(AD28*'Quadro Resumo'!$L$7)*(O28*22%)</f>
        <v>0</v>
      </c>
      <c r="CI28" s="12">
        <f>(AE28*'Quadro Resumo'!$L$7)*(O28*23%)</f>
        <v>0</v>
      </c>
      <c r="CJ28" s="12">
        <v>0</v>
      </c>
      <c r="CK28" s="29">
        <f t="shared" si="20"/>
        <v>460.60709337206077</v>
      </c>
      <c r="CL28" s="9"/>
      <c r="CM28" s="9"/>
      <c r="CN28" s="12">
        <f t="shared" si="21"/>
        <v>440853.89585834381</v>
      </c>
      <c r="CO28" s="12">
        <f t="shared" si="22"/>
        <v>39055.512921678783</v>
      </c>
      <c r="CP28" s="12">
        <f t="shared" si="22"/>
        <v>34025.636257523176</v>
      </c>
      <c r="CQ28" s="12">
        <f t="shared" si="22"/>
        <v>21303.007048188425</v>
      </c>
      <c r="CR28" s="12">
        <f t="shared" si="22"/>
        <v>3698.4387236438238</v>
      </c>
      <c r="CS28" s="12">
        <f t="shared" si="22"/>
        <v>3846.3762725895767</v>
      </c>
      <c r="CT28" s="12">
        <f t="shared" si="22"/>
        <v>0</v>
      </c>
      <c r="CU28" s="12">
        <f t="shared" si="22"/>
        <v>0</v>
      </c>
      <c r="CV28" s="29">
        <f t="shared" si="23"/>
        <v>542782.86708196753</v>
      </c>
      <c r="CW28" s="9"/>
      <c r="CX28" s="9"/>
      <c r="CY28" s="9"/>
      <c r="CZ28" s="9"/>
      <c r="DA28" s="9"/>
      <c r="DB28" s="30"/>
      <c r="DC28" s="30"/>
    </row>
    <row r="29" spans="1:107" ht="15.75" customHeight="1" x14ac:dyDescent="0.3">
      <c r="A29" s="5"/>
      <c r="B29" s="464"/>
      <c r="C29" s="7" t="s">
        <v>8</v>
      </c>
      <c r="D29" s="7" t="str">
        <f t="shared" si="1"/>
        <v>AP15</v>
      </c>
      <c r="E29" s="7">
        <v>15</v>
      </c>
      <c r="F29" s="8">
        <f>'2024'!O29</f>
        <v>2820.3140065071061</v>
      </c>
      <c r="G29" s="12">
        <f t="shared" si="2"/>
        <v>3102.3454071578171</v>
      </c>
      <c r="H29" s="12">
        <f t="shared" si="3"/>
        <v>3243.361107483172</v>
      </c>
      <c r="I29" s="12">
        <f t="shared" si="4"/>
        <v>3384.3768078085272</v>
      </c>
      <c r="J29" s="12">
        <f t="shared" si="5"/>
        <v>3525.3925081338825</v>
      </c>
      <c r="K29" s="12">
        <f t="shared" si="6"/>
        <v>3666.4082084592383</v>
      </c>
      <c r="L29" s="12">
        <f t="shared" si="7"/>
        <v>4286.877289890801</v>
      </c>
      <c r="M29" s="12">
        <f t="shared" si="8"/>
        <v>4935.5495113874358</v>
      </c>
      <c r="O29" s="8">
        <f t="shared" si="25"/>
        <v>3074.1422670927459</v>
      </c>
      <c r="P29" s="23">
        <f t="shared" si="24"/>
        <v>9.000000000000008E-2</v>
      </c>
      <c r="Q29" s="12">
        <f t="shared" si="9"/>
        <v>3381.5564938020207</v>
      </c>
      <c r="R29" s="12">
        <f t="shared" si="10"/>
        <v>3535.2636071566576</v>
      </c>
      <c r="S29" s="12">
        <f t="shared" si="10"/>
        <v>3688.970720511295</v>
      </c>
      <c r="T29" s="12">
        <f t="shared" si="10"/>
        <v>3842.6778338659324</v>
      </c>
      <c r="U29" s="12">
        <f t="shared" si="10"/>
        <v>3996.3849472205698</v>
      </c>
      <c r="V29" s="12">
        <f t="shared" si="10"/>
        <v>4672.6962459809738</v>
      </c>
      <c r="W29" s="12">
        <f t="shared" si="10"/>
        <v>5379.7489674123053</v>
      </c>
      <c r="Y29" s="7">
        <f>SUMIF('BD Qtde Servidores Ativos'!$D:$D,$D:$D,'BD Qtde Servidores Ativos'!E:E)</f>
        <v>7</v>
      </c>
      <c r="Z29" s="7">
        <f>SUMIF('BD Qtde Servidores Ativos'!$D:$D,$D:$D,'BD Qtde Servidores Ativos'!F:F)</f>
        <v>1</v>
      </c>
      <c r="AA29" s="7">
        <f>SUMIF('BD Qtde Servidores Ativos'!$D:$D,$D:$D,'BD Qtde Servidores Ativos'!G:G)</f>
        <v>0</v>
      </c>
      <c r="AB29" s="7">
        <f>SUMIF('BD Qtde Servidores Ativos'!$D:$D,$D:$D,'BD Qtde Servidores Ativos'!H:H)</f>
        <v>0</v>
      </c>
      <c r="AC29" s="7">
        <f>SUMIF('BD Qtde Servidores Ativos'!$D:$D,$D:$D,'BD Qtde Servidores Ativos'!I:I)</f>
        <v>0</v>
      </c>
      <c r="AD29" s="7">
        <f>SUMIF('BD Qtde Servidores Ativos'!$D:$D,$D:$D,'BD Qtde Servidores Ativos'!J:J)</f>
        <v>1</v>
      </c>
      <c r="AE29" s="7">
        <f>SUMIF('BD Qtde Servidores Ativos'!$D:$D,$D:$D,'BD Qtde Servidores Ativos'!K:K)</f>
        <v>0</v>
      </c>
      <c r="AF29" s="7">
        <f>SUMIF('BD Qtde Servidores Ativos'!$D:$D,$D:$D,'BD Qtde Servidores Ativos'!L:L)</f>
        <v>0</v>
      </c>
      <c r="AG29" s="24">
        <f t="shared" si="11"/>
        <v>9</v>
      </c>
      <c r="AH29" s="25"/>
      <c r="AI29" s="25"/>
      <c r="AJ29" s="7">
        <f>SUMIF('BD Qtde Servidores Aposentados '!$D:$D,$D:$D,'BD Qtde Servidores Aposentados '!E:E)</f>
        <v>146</v>
      </c>
      <c r="AK29" s="7">
        <f>SUMIF('BD Qtde Servidores Aposentados '!$D:$D,$D:$D,'BD Qtde Servidores Aposentados '!F:F)</f>
        <v>8</v>
      </c>
      <c r="AL29" s="7">
        <f>SUMIF('BD Qtde Servidores Aposentados '!$D:$D,$D:$D,'BD Qtde Servidores Aposentados '!G:G)</f>
        <v>23</v>
      </c>
      <c r="AM29" s="7">
        <f>SUMIF('BD Qtde Servidores Aposentados '!$D:$D,$D:$D,'BD Qtde Servidores Aposentados '!H:H)</f>
        <v>11</v>
      </c>
      <c r="AN29" s="7">
        <f>SUMIF('BD Qtde Servidores Aposentados '!$D:$D,$D:$D,'BD Qtde Servidores Aposentados '!I:I)</f>
        <v>4</v>
      </c>
      <c r="AO29" s="7">
        <f>SUMIF('BD Qtde Servidores Aposentados '!$D:$D,$D:$D,'BD Qtde Servidores Aposentados '!J:J)</f>
        <v>2</v>
      </c>
      <c r="AP29" s="7">
        <f>SUMIF('BD Qtde Servidores Aposentados '!$D:$D,$D:$D,'BD Qtde Servidores Aposentados '!K:K)</f>
        <v>0</v>
      </c>
      <c r="AQ29" s="7">
        <f>SUMIF('BD Qtde Servidores Aposentados '!$D:$D,$D:$D,'BD Qtde Servidores Aposentados '!L:L)</f>
        <v>0</v>
      </c>
      <c r="AR29" s="24">
        <f t="shared" si="12"/>
        <v>194</v>
      </c>
      <c r="AS29" s="26"/>
      <c r="AT29" s="26"/>
      <c r="AU29" s="27">
        <f t="shared" si="13"/>
        <v>19742.198045549743</v>
      </c>
      <c r="AV29" s="27">
        <f t="shared" si="13"/>
        <v>3102.3454071578171</v>
      </c>
      <c r="AW29" s="27">
        <f t="shared" si="13"/>
        <v>0</v>
      </c>
      <c r="AX29" s="27">
        <f t="shared" si="13"/>
        <v>0</v>
      </c>
      <c r="AY29" s="27">
        <f t="shared" si="13"/>
        <v>0</v>
      </c>
      <c r="AZ29" s="27">
        <f t="shared" si="13"/>
        <v>3666.4082084592383</v>
      </c>
      <c r="BA29" s="27">
        <f t="shared" si="13"/>
        <v>0</v>
      </c>
      <c r="BB29" s="27">
        <f t="shared" si="13"/>
        <v>0</v>
      </c>
      <c r="BC29" s="28">
        <f t="shared" si="14"/>
        <v>26510.951661166797</v>
      </c>
      <c r="BF29" s="26"/>
      <c r="BG29" s="27">
        <f t="shared" si="15"/>
        <v>411765.84495003748</v>
      </c>
      <c r="BH29" s="27">
        <f t="shared" si="15"/>
        <v>24818.763257262537</v>
      </c>
      <c r="BI29" s="27">
        <f t="shared" si="15"/>
        <v>74597.305472112959</v>
      </c>
      <c r="BJ29" s="27">
        <f t="shared" si="15"/>
        <v>37228.144885893802</v>
      </c>
      <c r="BK29" s="27">
        <f t="shared" si="15"/>
        <v>14101.57003253553</v>
      </c>
      <c r="BL29" s="27">
        <f t="shared" si="15"/>
        <v>7332.8164169184765</v>
      </c>
      <c r="BM29" s="27">
        <f t="shared" si="15"/>
        <v>0</v>
      </c>
      <c r="BN29" s="27">
        <f t="shared" si="15"/>
        <v>0</v>
      </c>
      <c r="BO29" s="28">
        <f t="shared" si="16"/>
        <v>569844.44501476095</v>
      </c>
      <c r="BS29" s="12">
        <f t="shared" si="17"/>
        <v>21518.995869649221</v>
      </c>
      <c r="BT29" s="12">
        <f t="shared" si="18"/>
        <v>3381.5564938020207</v>
      </c>
      <c r="BU29" s="12">
        <f t="shared" si="18"/>
        <v>0</v>
      </c>
      <c r="BV29" s="12">
        <f t="shared" si="18"/>
        <v>0</v>
      </c>
      <c r="BW29" s="12">
        <f t="shared" si="18"/>
        <v>0</v>
      </c>
      <c r="BX29" s="12">
        <f t="shared" si="18"/>
        <v>3996.3849472205698</v>
      </c>
      <c r="BY29" s="12">
        <f t="shared" si="18"/>
        <v>0</v>
      </c>
      <c r="BZ29" s="12">
        <f t="shared" si="18"/>
        <v>0</v>
      </c>
      <c r="CA29" s="29">
        <f t="shared" si="19"/>
        <v>28896.937310671812</v>
      </c>
      <c r="CB29" s="9"/>
      <c r="CC29" s="95">
        <f>(Y29*'Quadro Resumo'!$L$7)*($O$109*10%)</f>
        <v>716.49992302320572</v>
      </c>
      <c r="CD29" s="12">
        <f>(Z29*'Quadro Resumo'!$L$7)*($O$109*15%)</f>
        <v>153.53569779068692</v>
      </c>
      <c r="CE29" s="12">
        <f>(AA29*'Quadro Resumo'!$L$7)*($O$109*10%)</f>
        <v>0</v>
      </c>
      <c r="CF29" s="12">
        <f>(AB29*'Quadro Resumo'!$L$7)*($O$109*5%)</f>
        <v>0</v>
      </c>
      <c r="CG29" s="12">
        <f>(AC29*'Quadro Resumo'!$L$7)*($O$109*5%)</f>
        <v>0</v>
      </c>
      <c r="CH29" s="12">
        <f>(AD29*'Quadro Resumo'!$L$7)*(O29*22%)</f>
        <v>67.631129876040418</v>
      </c>
      <c r="CI29" s="12">
        <f>(AE29*'Quadro Resumo'!$L$7)*(O29*23%)</f>
        <v>0</v>
      </c>
      <c r="CJ29" s="12">
        <v>0</v>
      </c>
      <c r="CK29" s="29">
        <f t="shared" si="20"/>
        <v>937.666750689933</v>
      </c>
      <c r="CL29" s="9"/>
      <c r="CM29" s="9"/>
      <c r="CN29" s="12">
        <f t="shared" si="21"/>
        <v>448824.77099554089</v>
      </c>
      <c r="CO29" s="12">
        <f t="shared" si="22"/>
        <v>27052.451950416165</v>
      </c>
      <c r="CP29" s="12">
        <f t="shared" si="22"/>
        <v>81311.06296460313</v>
      </c>
      <c r="CQ29" s="12">
        <f t="shared" si="22"/>
        <v>40578.677925624244</v>
      </c>
      <c r="CR29" s="12">
        <f t="shared" si="22"/>
        <v>15370.711335463729</v>
      </c>
      <c r="CS29" s="12">
        <f t="shared" si="22"/>
        <v>7992.7698944411395</v>
      </c>
      <c r="CT29" s="12">
        <f t="shared" si="22"/>
        <v>0</v>
      </c>
      <c r="CU29" s="12">
        <f t="shared" si="22"/>
        <v>0</v>
      </c>
      <c r="CV29" s="29">
        <f t="shared" si="23"/>
        <v>621130.44506608928</v>
      </c>
      <c r="CW29" s="9"/>
      <c r="CX29" s="9"/>
      <c r="CY29" s="9"/>
      <c r="CZ29" s="9"/>
      <c r="DA29" s="9"/>
      <c r="DB29" s="30"/>
      <c r="DC29" s="30"/>
    </row>
    <row r="30" spans="1:107" ht="15.75" customHeight="1" x14ac:dyDescent="0.3">
      <c r="A30" s="5"/>
      <c r="B30" s="464"/>
      <c r="C30" s="7" t="s">
        <v>8</v>
      </c>
      <c r="D30" s="7" t="str">
        <f t="shared" si="1"/>
        <v>AP16</v>
      </c>
      <c r="E30" s="7">
        <v>16</v>
      </c>
      <c r="F30" s="8">
        <f>'2024'!O30</f>
        <v>2930.3062527608831</v>
      </c>
      <c r="G30" s="12">
        <f t="shared" si="2"/>
        <v>3223.3368780369715</v>
      </c>
      <c r="H30" s="12">
        <f t="shared" si="3"/>
        <v>3369.8521906750152</v>
      </c>
      <c r="I30" s="12">
        <f t="shared" si="4"/>
        <v>3516.3675033130598</v>
      </c>
      <c r="J30" s="12">
        <f t="shared" si="5"/>
        <v>3662.882815951104</v>
      </c>
      <c r="K30" s="12">
        <f t="shared" si="6"/>
        <v>3809.3981285891482</v>
      </c>
      <c r="L30" s="12">
        <f t="shared" si="7"/>
        <v>4454.065504196542</v>
      </c>
      <c r="M30" s="12">
        <f t="shared" si="8"/>
        <v>5128.0359423315458</v>
      </c>
      <c r="O30" s="8">
        <f t="shared" si="25"/>
        <v>3194.0338155093627</v>
      </c>
      <c r="P30" s="23">
        <f t="shared" si="24"/>
        <v>9.000000000000008E-2</v>
      </c>
      <c r="Q30" s="12">
        <f t="shared" si="9"/>
        <v>3513.4371970602992</v>
      </c>
      <c r="R30" s="12">
        <f t="shared" si="10"/>
        <v>3673.138887835767</v>
      </c>
      <c r="S30" s="12">
        <f t="shared" si="10"/>
        <v>3832.8405786112353</v>
      </c>
      <c r="T30" s="12">
        <f t="shared" si="10"/>
        <v>3992.5422693867035</v>
      </c>
      <c r="U30" s="12">
        <f t="shared" si="10"/>
        <v>4152.2439601621718</v>
      </c>
      <c r="V30" s="12">
        <f t="shared" si="10"/>
        <v>4854.9313995742314</v>
      </c>
      <c r="W30" s="12">
        <f t="shared" si="10"/>
        <v>5589.5591771413847</v>
      </c>
      <c r="Y30" s="7">
        <f>SUMIF('BD Qtde Servidores Ativos'!$D:$D,$D:$D,'BD Qtde Servidores Ativos'!E:E)</f>
        <v>82</v>
      </c>
      <c r="Z30" s="7">
        <f>SUMIF('BD Qtde Servidores Ativos'!$D:$D,$D:$D,'BD Qtde Servidores Ativos'!F:F)</f>
        <v>5</v>
      </c>
      <c r="AA30" s="7">
        <f>SUMIF('BD Qtde Servidores Ativos'!$D:$D,$D:$D,'BD Qtde Servidores Ativos'!G:G)</f>
        <v>0</v>
      </c>
      <c r="AB30" s="7">
        <f>SUMIF('BD Qtde Servidores Ativos'!$D:$D,$D:$D,'BD Qtde Servidores Ativos'!H:H)</f>
        <v>5</v>
      </c>
      <c r="AC30" s="7">
        <f>SUMIF('BD Qtde Servidores Ativos'!$D:$D,$D:$D,'BD Qtde Servidores Ativos'!I:I)</f>
        <v>7</v>
      </c>
      <c r="AD30" s="7">
        <f>SUMIF('BD Qtde Servidores Ativos'!$D:$D,$D:$D,'BD Qtde Servidores Ativos'!J:J)</f>
        <v>3</v>
      </c>
      <c r="AE30" s="7">
        <f>SUMIF('BD Qtde Servidores Ativos'!$D:$D,$D:$D,'BD Qtde Servidores Ativos'!K:K)</f>
        <v>0</v>
      </c>
      <c r="AF30" s="7">
        <f>SUMIF('BD Qtde Servidores Ativos'!$D:$D,$D:$D,'BD Qtde Servidores Ativos'!L:L)</f>
        <v>0</v>
      </c>
      <c r="AG30" s="24">
        <f t="shared" si="11"/>
        <v>102</v>
      </c>
      <c r="AH30" s="25"/>
      <c r="AI30" s="25"/>
      <c r="AJ30" s="7">
        <f>SUMIF('BD Qtde Servidores Aposentados '!$D:$D,$D:$D,'BD Qtde Servidores Aposentados '!E:E)</f>
        <v>346</v>
      </c>
      <c r="AK30" s="7">
        <f>SUMIF('BD Qtde Servidores Aposentados '!$D:$D,$D:$D,'BD Qtde Servidores Aposentados '!F:F)</f>
        <v>17</v>
      </c>
      <c r="AL30" s="7">
        <f>SUMIF('BD Qtde Servidores Aposentados '!$D:$D,$D:$D,'BD Qtde Servidores Aposentados '!G:G)</f>
        <v>28</v>
      </c>
      <c r="AM30" s="7">
        <f>SUMIF('BD Qtde Servidores Aposentados '!$D:$D,$D:$D,'BD Qtde Servidores Aposentados '!H:H)</f>
        <v>18</v>
      </c>
      <c r="AN30" s="7">
        <f>SUMIF('BD Qtde Servidores Aposentados '!$D:$D,$D:$D,'BD Qtde Servidores Aposentados '!I:I)</f>
        <v>3</v>
      </c>
      <c r="AO30" s="7">
        <f>SUMIF('BD Qtde Servidores Aposentados '!$D:$D,$D:$D,'BD Qtde Servidores Aposentados '!J:J)</f>
        <v>6</v>
      </c>
      <c r="AP30" s="7">
        <f>SUMIF('BD Qtde Servidores Aposentados '!$D:$D,$D:$D,'BD Qtde Servidores Aposentados '!K:K)</f>
        <v>0</v>
      </c>
      <c r="AQ30" s="7">
        <f>SUMIF('BD Qtde Servidores Aposentados '!$D:$D,$D:$D,'BD Qtde Servidores Aposentados '!L:L)</f>
        <v>0</v>
      </c>
      <c r="AR30" s="24">
        <f t="shared" si="12"/>
        <v>418</v>
      </c>
      <c r="AS30" s="26"/>
      <c r="AT30" s="26"/>
      <c r="AU30" s="27">
        <f t="shared" si="13"/>
        <v>240285.11272639243</v>
      </c>
      <c r="AV30" s="27">
        <f t="shared" si="13"/>
        <v>16116.684390184857</v>
      </c>
      <c r="AW30" s="27">
        <f t="shared" si="13"/>
        <v>0</v>
      </c>
      <c r="AX30" s="27">
        <f t="shared" si="13"/>
        <v>17581.837516565298</v>
      </c>
      <c r="AY30" s="27">
        <f t="shared" si="13"/>
        <v>25640.179711657729</v>
      </c>
      <c r="AZ30" s="27">
        <f t="shared" si="13"/>
        <v>11428.194385767445</v>
      </c>
      <c r="BA30" s="27">
        <f t="shared" si="13"/>
        <v>0</v>
      </c>
      <c r="BB30" s="27">
        <f t="shared" si="13"/>
        <v>0</v>
      </c>
      <c r="BC30" s="28">
        <f t="shared" si="14"/>
        <v>311052.00873056776</v>
      </c>
      <c r="BF30" s="26"/>
      <c r="BG30" s="27">
        <f t="shared" si="15"/>
        <v>1013885.9634552655</v>
      </c>
      <c r="BH30" s="27">
        <f t="shared" si="15"/>
        <v>54796.726926628515</v>
      </c>
      <c r="BI30" s="27">
        <f t="shared" si="15"/>
        <v>94355.861338900431</v>
      </c>
      <c r="BJ30" s="27">
        <f t="shared" si="15"/>
        <v>63294.615059635078</v>
      </c>
      <c r="BK30" s="27">
        <f t="shared" si="15"/>
        <v>10988.648447853313</v>
      </c>
      <c r="BL30" s="27">
        <f t="shared" si="15"/>
        <v>22856.38877153489</v>
      </c>
      <c r="BM30" s="27">
        <f t="shared" si="15"/>
        <v>0</v>
      </c>
      <c r="BN30" s="27">
        <f t="shared" si="15"/>
        <v>0</v>
      </c>
      <c r="BO30" s="28">
        <f t="shared" si="16"/>
        <v>1260178.2039998178</v>
      </c>
      <c r="BS30" s="12">
        <f t="shared" si="17"/>
        <v>261910.77287176775</v>
      </c>
      <c r="BT30" s="12">
        <f t="shared" si="18"/>
        <v>17567.185985301498</v>
      </c>
      <c r="BU30" s="12">
        <f t="shared" si="18"/>
        <v>0</v>
      </c>
      <c r="BV30" s="12">
        <f t="shared" si="18"/>
        <v>19164.202893056176</v>
      </c>
      <c r="BW30" s="12">
        <f t="shared" si="18"/>
        <v>27947.795885706924</v>
      </c>
      <c r="BX30" s="12">
        <f t="shared" si="18"/>
        <v>12456.731880486515</v>
      </c>
      <c r="BY30" s="12">
        <f t="shared" si="18"/>
        <v>0</v>
      </c>
      <c r="BZ30" s="12">
        <f t="shared" si="18"/>
        <v>0</v>
      </c>
      <c r="CA30" s="29">
        <f t="shared" si="19"/>
        <v>339046.68951631885</v>
      </c>
      <c r="CB30" s="9"/>
      <c r="CC30" s="95">
        <f>(Y30*'Quadro Resumo'!$L$7)*($O$109*10%)</f>
        <v>8393.2848125575529</v>
      </c>
      <c r="CD30" s="12">
        <f>(Z30*'Quadro Resumo'!$L$7)*($O$109*15%)</f>
        <v>767.67848895343457</v>
      </c>
      <c r="CE30" s="12">
        <f>(AA30*'Quadro Resumo'!$L$7)*($O$109*10%)</f>
        <v>0</v>
      </c>
      <c r="CF30" s="12">
        <f>(AB30*'Quadro Resumo'!$L$7)*($O$109*5%)</f>
        <v>255.89282965114487</v>
      </c>
      <c r="CG30" s="12">
        <f>(AC30*'Quadro Resumo'!$L$7)*($O$109*5%)</f>
        <v>358.24996151160286</v>
      </c>
      <c r="CH30" s="12">
        <f>(AD30*'Quadro Resumo'!$L$7)*(O30*22%)</f>
        <v>210.80623182361796</v>
      </c>
      <c r="CI30" s="12">
        <f>(AE30*'Quadro Resumo'!$L$7)*(O30*23%)</f>
        <v>0</v>
      </c>
      <c r="CJ30" s="12">
        <v>0</v>
      </c>
      <c r="CK30" s="29">
        <f t="shared" si="20"/>
        <v>9985.9123244973525</v>
      </c>
      <c r="CL30" s="9"/>
      <c r="CM30" s="9"/>
      <c r="CN30" s="12">
        <f t="shared" si="21"/>
        <v>1105135.7001662394</v>
      </c>
      <c r="CO30" s="12">
        <f t="shared" si="22"/>
        <v>59728.43235002509</v>
      </c>
      <c r="CP30" s="12">
        <f t="shared" si="22"/>
        <v>102847.88885940147</v>
      </c>
      <c r="CQ30" s="12">
        <f t="shared" si="22"/>
        <v>68991.130415002233</v>
      </c>
      <c r="CR30" s="12">
        <f t="shared" si="22"/>
        <v>11977.62680816011</v>
      </c>
      <c r="CS30" s="12">
        <f t="shared" si="22"/>
        <v>24913.463760973031</v>
      </c>
      <c r="CT30" s="12">
        <f t="shared" si="22"/>
        <v>0</v>
      </c>
      <c r="CU30" s="12">
        <f t="shared" si="22"/>
        <v>0</v>
      </c>
      <c r="CV30" s="29">
        <f t="shared" si="23"/>
        <v>1373594.2423598014</v>
      </c>
      <c r="CW30" s="9"/>
      <c r="CX30" s="9"/>
      <c r="CY30" s="9"/>
      <c r="CZ30" s="9"/>
      <c r="DA30" s="9"/>
      <c r="DB30" s="30"/>
      <c r="DC30" s="30"/>
    </row>
    <row r="31" spans="1:107" ht="15.75" customHeight="1" x14ac:dyDescent="0.3">
      <c r="A31" s="5"/>
      <c r="B31" s="464"/>
      <c r="C31" s="7" t="s">
        <v>8</v>
      </c>
      <c r="D31" s="7" t="str">
        <f t="shared" si="1"/>
        <v>AP17</v>
      </c>
      <c r="E31" s="7">
        <v>17</v>
      </c>
      <c r="F31" s="8">
        <f>'2024'!O31</f>
        <v>3044.5881966185575</v>
      </c>
      <c r="G31" s="12">
        <f t="shared" si="2"/>
        <v>3349.0470162804136</v>
      </c>
      <c r="H31" s="12">
        <f t="shared" si="3"/>
        <v>3501.2764261113407</v>
      </c>
      <c r="I31" s="12">
        <f t="shared" si="4"/>
        <v>3653.5058359422687</v>
      </c>
      <c r="J31" s="12">
        <f t="shared" si="5"/>
        <v>3805.7352457731968</v>
      </c>
      <c r="K31" s="12">
        <f t="shared" si="6"/>
        <v>3957.9646556041248</v>
      </c>
      <c r="L31" s="12">
        <f t="shared" si="7"/>
        <v>4627.7740588602073</v>
      </c>
      <c r="M31" s="12">
        <f t="shared" si="8"/>
        <v>5328.0293440824753</v>
      </c>
      <c r="O31" s="8">
        <f t="shared" si="25"/>
        <v>3318.6011343142277</v>
      </c>
      <c r="P31" s="23">
        <f t="shared" si="24"/>
        <v>9.000000000000008E-2</v>
      </c>
      <c r="Q31" s="12">
        <f t="shared" si="9"/>
        <v>3650.4612477456508</v>
      </c>
      <c r="R31" s="12">
        <f t="shared" ref="R31:W31" si="26">$O31*R$12</f>
        <v>3816.3913044613614</v>
      </c>
      <c r="S31" s="12">
        <f t="shared" si="26"/>
        <v>3982.321361177073</v>
      </c>
      <c r="T31" s="12">
        <f t="shared" si="26"/>
        <v>4148.251417892785</v>
      </c>
      <c r="U31" s="12">
        <f t="shared" si="26"/>
        <v>4314.1814746084965</v>
      </c>
      <c r="V31" s="12">
        <f t="shared" si="26"/>
        <v>5044.273724157626</v>
      </c>
      <c r="W31" s="12">
        <f t="shared" si="26"/>
        <v>5807.5519850498986</v>
      </c>
      <c r="Y31" s="7">
        <f>SUMIF('BD Qtde Servidores Ativos'!$D:$D,$D:$D,'BD Qtde Servidores Ativos'!E:E)</f>
        <v>64</v>
      </c>
      <c r="Z31" s="7">
        <f>SUMIF('BD Qtde Servidores Ativos'!$D:$D,$D:$D,'BD Qtde Servidores Ativos'!F:F)</f>
        <v>8</v>
      </c>
      <c r="AA31" s="7">
        <f>SUMIF('BD Qtde Servidores Ativos'!$D:$D,$D:$D,'BD Qtde Servidores Ativos'!G:G)</f>
        <v>0</v>
      </c>
      <c r="AB31" s="7">
        <f>SUMIF('BD Qtde Servidores Ativos'!$D:$D,$D:$D,'BD Qtde Servidores Ativos'!H:H)</f>
        <v>5</v>
      </c>
      <c r="AC31" s="7">
        <f>SUMIF('BD Qtde Servidores Ativos'!$D:$D,$D:$D,'BD Qtde Servidores Ativos'!I:I)</f>
        <v>4</v>
      </c>
      <c r="AD31" s="7">
        <f>SUMIF('BD Qtde Servidores Ativos'!$D:$D,$D:$D,'BD Qtde Servidores Ativos'!J:J)</f>
        <v>2</v>
      </c>
      <c r="AE31" s="7">
        <f>SUMIF('BD Qtde Servidores Ativos'!$D:$D,$D:$D,'BD Qtde Servidores Ativos'!K:K)</f>
        <v>0</v>
      </c>
      <c r="AF31" s="7">
        <f>SUMIF('BD Qtde Servidores Ativos'!$D:$D,$D:$D,'BD Qtde Servidores Ativos'!L:L)</f>
        <v>0</v>
      </c>
      <c r="AG31" s="24">
        <f t="shared" si="11"/>
        <v>83</v>
      </c>
      <c r="AH31" s="25"/>
      <c r="AI31" s="25"/>
      <c r="AJ31" s="7">
        <f>SUMIF('BD Qtde Servidores Aposentados '!$D:$D,$D:$D,'BD Qtde Servidores Aposentados '!E:E)</f>
        <v>184</v>
      </c>
      <c r="AK31" s="7">
        <f>SUMIF('BD Qtde Servidores Aposentados '!$D:$D,$D:$D,'BD Qtde Servidores Aposentados '!F:F)</f>
        <v>17</v>
      </c>
      <c r="AL31" s="7">
        <f>SUMIF('BD Qtde Servidores Aposentados '!$D:$D,$D:$D,'BD Qtde Servidores Aposentados '!G:G)</f>
        <v>40</v>
      </c>
      <c r="AM31" s="7">
        <f>SUMIF('BD Qtde Servidores Aposentados '!$D:$D,$D:$D,'BD Qtde Servidores Aposentados '!H:H)</f>
        <v>13</v>
      </c>
      <c r="AN31" s="7">
        <f>SUMIF('BD Qtde Servidores Aposentados '!$D:$D,$D:$D,'BD Qtde Servidores Aposentados '!I:I)</f>
        <v>5</v>
      </c>
      <c r="AO31" s="7">
        <f>SUMIF('BD Qtde Servidores Aposentados '!$D:$D,$D:$D,'BD Qtde Servidores Aposentados '!J:J)</f>
        <v>4</v>
      </c>
      <c r="AP31" s="7">
        <f>SUMIF('BD Qtde Servidores Aposentados '!$D:$D,$D:$D,'BD Qtde Servidores Aposentados '!K:K)</f>
        <v>0</v>
      </c>
      <c r="AQ31" s="7">
        <f>SUMIF('BD Qtde Servidores Aposentados '!$D:$D,$D:$D,'BD Qtde Servidores Aposentados '!L:L)</f>
        <v>0</v>
      </c>
      <c r="AR31" s="24">
        <f t="shared" si="12"/>
        <v>263</v>
      </c>
      <c r="AS31" s="26"/>
      <c r="AT31" s="26"/>
      <c r="AU31" s="27">
        <f t="shared" ref="AU31:BB46" si="27">Y31*F31</f>
        <v>194853.64458358768</v>
      </c>
      <c r="AV31" s="27">
        <f t="shared" si="27"/>
        <v>26792.376130243309</v>
      </c>
      <c r="AW31" s="27">
        <f t="shared" si="27"/>
        <v>0</v>
      </c>
      <c r="AX31" s="27">
        <f t="shared" si="27"/>
        <v>18267.529179711342</v>
      </c>
      <c r="AY31" s="27">
        <f t="shared" si="27"/>
        <v>15222.940983092787</v>
      </c>
      <c r="AZ31" s="27">
        <f t="shared" si="27"/>
        <v>7915.9293112082496</v>
      </c>
      <c r="BA31" s="27">
        <f t="shared" si="27"/>
        <v>0</v>
      </c>
      <c r="BB31" s="27">
        <f t="shared" si="27"/>
        <v>0</v>
      </c>
      <c r="BC31" s="28">
        <f t="shared" si="14"/>
        <v>263052.42018784332</v>
      </c>
      <c r="BF31" s="26"/>
      <c r="BG31" s="27">
        <f t="shared" ref="BG31:BN46" si="28">F31*AJ31</f>
        <v>560204.22817781463</v>
      </c>
      <c r="BH31" s="27">
        <f t="shared" si="28"/>
        <v>56933.799276767029</v>
      </c>
      <c r="BI31" s="27">
        <f t="shared" si="28"/>
        <v>140051.05704445363</v>
      </c>
      <c r="BJ31" s="27">
        <f t="shared" si="28"/>
        <v>47495.575867249492</v>
      </c>
      <c r="BK31" s="27">
        <f t="shared" si="28"/>
        <v>19028.676228865985</v>
      </c>
      <c r="BL31" s="27">
        <f t="shared" si="28"/>
        <v>15831.858622416499</v>
      </c>
      <c r="BM31" s="27">
        <f t="shared" si="28"/>
        <v>0</v>
      </c>
      <c r="BN31" s="27">
        <f t="shared" si="28"/>
        <v>0</v>
      </c>
      <c r="BO31" s="28">
        <f t="shared" si="16"/>
        <v>839545.19521756726</v>
      </c>
      <c r="BS31" s="12">
        <f t="shared" si="17"/>
        <v>212390.47259611057</v>
      </c>
      <c r="BT31" s="12">
        <f t="shared" ref="BT31:BZ46" si="29">Z31*Q31</f>
        <v>29203.689981965206</v>
      </c>
      <c r="BU31" s="12">
        <f t="shared" si="29"/>
        <v>0</v>
      </c>
      <c r="BV31" s="12">
        <f t="shared" si="29"/>
        <v>19911.606805885363</v>
      </c>
      <c r="BW31" s="12">
        <f t="shared" si="29"/>
        <v>16593.00567157114</v>
      </c>
      <c r="BX31" s="12">
        <f t="shared" si="29"/>
        <v>8628.362949216993</v>
      </c>
      <c r="BY31" s="12">
        <f t="shared" si="29"/>
        <v>0</v>
      </c>
      <c r="BZ31" s="12">
        <f t="shared" si="29"/>
        <v>0</v>
      </c>
      <c r="CA31" s="29">
        <f t="shared" si="19"/>
        <v>286727.13800474926</v>
      </c>
      <c r="CB31" s="9"/>
      <c r="CC31" s="95">
        <f>(Y31*'Quadro Resumo'!$L$7)*($O$109*10%)</f>
        <v>6550.8564390693091</v>
      </c>
      <c r="CD31" s="12">
        <f>(Z31*'Quadro Resumo'!$L$7)*($O$109*15%)</f>
        <v>1228.2855823254954</v>
      </c>
      <c r="CE31" s="12">
        <f>(AA31*'Quadro Resumo'!$L$7)*($O$109*10%)</f>
        <v>0</v>
      </c>
      <c r="CF31" s="12">
        <f>(AB31*'Quadro Resumo'!$L$7)*($O$109*5%)</f>
        <v>255.89282965114487</v>
      </c>
      <c r="CG31" s="12">
        <f>(AC31*'Quadro Resumo'!$L$7)*($O$109*5%)</f>
        <v>204.71426372091591</v>
      </c>
      <c r="CH31" s="12">
        <f>(AD31*'Quadro Resumo'!$L$7)*(O31*22%)</f>
        <v>146.01844990982602</v>
      </c>
      <c r="CI31" s="12">
        <f>(AE31*'Quadro Resumo'!$L$7)*(O31*23%)</f>
        <v>0</v>
      </c>
      <c r="CJ31" s="12">
        <v>0</v>
      </c>
      <c r="CK31" s="29">
        <f t="shared" si="20"/>
        <v>8385.7675646766911</v>
      </c>
      <c r="CL31" s="9"/>
      <c r="CM31" s="9"/>
      <c r="CN31" s="12">
        <f t="shared" si="21"/>
        <v>610622.6087138179</v>
      </c>
      <c r="CO31" s="12">
        <f t="shared" ref="CO31:CU46" si="30">AK31*Q31</f>
        <v>62057.841211676066</v>
      </c>
      <c r="CP31" s="12">
        <f t="shared" si="30"/>
        <v>152655.65217845445</v>
      </c>
      <c r="CQ31" s="12">
        <f t="shared" si="30"/>
        <v>51770.177695301951</v>
      </c>
      <c r="CR31" s="12">
        <f t="shared" si="30"/>
        <v>20741.257089463925</v>
      </c>
      <c r="CS31" s="12">
        <f t="shared" si="30"/>
        <v>17256.725898433986</v>
      </c>
      <c r="CT31" s="12">
        <f t="shared" si="30"/>
        <v>0</v>
      </c>
      <c r="CU31" s="12">
        <f t="shared" si="30"/>
        <v>0</v>
      </c>
      <c r="CV31" s="29">
        <f t="shared" si="23"/>
        <v>915104.26278714812</v>
      </c>
      <c r="CW31" s="9"/>
      <c r="CX31" s="9"/>
      <c r="CY31" s="9"/>
      <c r="CZ31" s="9"/>
      <c r="DA31" s="9"/>
      <c r="DB31" s="30"/>
      <c r="DC31" s="30"/>
    </row>
    <row r="32" spans="1:107" ht="15.75" customHeight="1" x14ac:dyDescent="0.3">
      <c r="A32" s="5"/>
      <c r="B32" s="464"/>
      <c r="C32" s="7" t="s">
        <v>8</v>
      </c>
      <c r="D32" s="7" t="str">
        <f t="shared" si="1"/>
        <v>AP18</v>
      </c>
      <c r="E32" s="7">
        <v>18</v>
      </c>
      <c r="F32" s="8">
        <f>'2024'!O32</f>
        <v>3163.3271362866808</v>
      </c>
      <c r="G32" s="12">
        <f t="shared" si="2"/>
        <v>3479.6598499153492</v>
      </c>
      <c r="H32" s="12">
        <f t="shared" si="3"/>
        <v>3637.8262067296828</v>
      </c>
      <c r="I32" s="12">
        <f t="shared" si="4"/>
        <v>3795.9925635440168</v>
      </c>
      <c r="J32" s="12">
        <f t="shared" si="5"/>
        <v>3954.1589203583508</v>
      </c>
      <c r="K32" s="12">
        <f t="shared" si="6"/>
        <v>4112.3252771726848</v>
      </c>
      <c r="L32" s="12">
        <f t="shared" si="7"/>
        <v>4808.2572471557551</v>
      </c>
      <c r="M32" s="12">
        <f t="shared" si="8"/>
        <v>5535.8224885016916</v>
      </c>
      <c r="O32" s="8">
        <f t="shared" si="25"/>
        <v>3448.0265785524825</v>
      </c>
      <c r="P32" s="23">
        <f t="shared" si="24"/>
        <v>9.000000000000008E-2</v>
      </c>
      <c r="Q32" s="12">
        <f t="shared" ref="Q32:W47" si="31">$O32*Q$12</f>
        <v>3792.8292364077311</v>
      </c>
      <c r="R32" s="12">
        <f t="shared" si="31"/>
        <v>3965.2305653353546</v>
      </c>
      <c r="S32" s="12">
        <f t="shared" si="31"/>
        <v>4137.6318942629787</v>
      </c>
      <c r="T32" s="12">
        <f t="shared" si="31"/>
        <v>4310.0332231906032</v>
      </c>
      <c r="U32" s="12">
        <f t="shared" si="31"/>
        <v>4482.4345521182277</v>
      </c>
      <c r="V32" s="12">
        <f t="shared" si="31"/>
        <v>5241.0003993997734</v>
      </c>
      <c r="W32" s="12">
        <f t="shared" si="31"/>
        <v>6034.0465124668444</v>
      </c>
      <c r="Y32" s="7">
        <f>SUMIF('BD Qtde Servidores Ativos'!$D:$D,$D:$D,'BD Qtde Servidores Ativos'!E:E)</f>
        <v>79</v>
      </c>
      <c r="Z32" s="7">
        <f>SUMIF('BD Qtde Servidores Ativos'!$D:$D,$D:$D,'BD Qtde Servidores Ativos'!F:F)</f>
        <v>10</v>
      </c>
      <c r="AA32" s="7">
        <f>SUMIF('BD Qtde Servidores Ativos'!$D:$D,$D:$D,'BD Qtde Servidores Ativos'!G:G)</f>
        <v>0</v>
      </c>
      <c r="AB32" s="7">
        <f>SUMIF('BD Qtde Servidores Ativos'!$D:$D,$D:$D,'BD Qtde Servidores Ativos'!H:H)</f>
        <v>9</v>
      </c>
      <c r="AC32" s="7">
        <f>SUMIF('BD Qtde Servidores Ativos'!$D:$D,$D:$D,'BD Qtde Servidores Ativos'!I:I)</f>
        <v>9</v>
      </c>
      <c r="AD32" s="7">
        <f>SUMIF('BD Qtde Servidores Ativos'!$D:$D,$D:$D,'BD Qtde Servidores Ativos'!J:J)</f>
        <v>5</v>
      </c>
      <c r="AE32" s="7">
        <f>SUMIF('BD Qtde Servidores Ativos'!$D:$D,$D:$D,'BD Qtde Servidores Ativos'!K:K)</f>
        <v>0</v>
      </c>
      <c r="AF32" s="7">
        <f>SUMIF('BD Qtde Servidores Ativos'!$D:$D,$D:$D,'BD Qtde Servidores Ativos'!L:L)</f>
        <v>0</v>
      </c>
      <c r="AG32" s="24">
        <f t="shared" si="11"/>
        <v>112</v>
      </c>
      <c r="AH32" s="25"/>
      <c r="AI32" s="25"/>
      <c r="AJ32" s="7">
        <f>SUMIF('BD Qtde Servidores Aposentados '!$D:$D,$D:$D,'BD Qtde Servidores Aposentados '!E:E)</f>
        <v>174</v>
      </c>
      <c r="AK32" s="7">
        <f>SUMIF('BD Qtde Servidores Aposentados '!$D:$D,$D:$D,'BD Qtde Servidores Aposentados '!F:F)</f>
        <v>12</v>
      </c>
      <c r="AL32" s="7">
        <f>SUMIF('BD Qtde Servidores Aposentados '!$D:$D,$D:$D,'BD Qtde Servidores Aposentados '!G:G)</f>
        <v>60</v>
      </c>
      <c r="AM32" s="7">
        <f>SUMIF('BD Qtde Servidores Aposentados '!$D:$D,$D:$D,'BD Qtde Servidores Aposentados '!H:H)</f>
        <v>10</v>
      </c>
      <c r="AN32" s="7">
        <f>SUMIF('BD Qtde Servidores Aposentados '!$D:$D,$D:$D,'BD Qtde Servidores Aposentados '!I:I)</f>
        <v>8</v>
      </c>
      <c r="AO32" s="7">
        <f>SUMIF('BD Qtde Servidores Aposentados '!$D:$D,$D:$D,'BD Qtde Servidores Aposentados '!J:J)</f>
        <v>8</v>
      </c>
      <c r="AP32" s="7">
        <f>SUMIF('BD Qtde Servidores Aposentados '!$D:$D,$D:$D,'BD Qtde Servidores Aposentados '!K:K)</f>
        <v>0</v>
      </c>
      <c r="AQ32" s="7">
        <f>SUMIF('BD Qtde Servidores Aposentados '!$D:$D,$D:$D,'BD Qtde Servidores Aposentados '!L:L)</f>
        <v>0</v>
      </c>
      <c r="AR32" s="24">
        <f t="shared" si="12"/>
        <v>272</v>
      </c>
      <c r="AS32" s="26"/>
      <c r="AT32" s="26"/>
      <c r="AU32" s="27">
        <f t="shared" si="27"/>
        <v>249902.84376664777</v>
      </c>
      <c r="AV32" s="27">
        <f t="shared" si="27"/>
        <v>34796.598499153493</v>
      </c>
      <c r="AW32" s="27">
        <f t="shared" si="27"/>
        <v>0</v>
      </c>
      <c r="AX32" s="27">
        <f t="shared" si="27"/>
        <v>34163.93307189615</v>
      </c>
      <c r="AY32" s="27">
        <f t="shared" si="27"/>
        <v>35587.430283225156</v>
      </c>
      <c r="AZ32" s="27">
        <f t="shared" si="27"/>
        <v>20561.626385863423</v>
      </c>
      <c r="BA32" s="27">
        <f t="shared" si="27"/>
        <v>0</v>
      </c>
      <c r="BB32" s="27">
        <f t="shared" si="27"/>
        <v>0</v>
      </c>
      <c r="BC32" s="28">
        <f t="shared" si="14"/>
        <v>375012.43200678594</v>
      </c>
      <c r="BF32" s="26"/>
      <c r="BG32" s="27">
        <f t="shared" si="28"/>
        <v>550418.92171388248</v>
      </c>
      <c r="BH32" s="27">
        <f t="shared" si="28"/>
        <v>41755.918198984189</v>
      </c>
      <c r="BI32" s="27">
        <f t="shared" si="28"/>
        <v>218269.57240378097</v>
      </c>
      <c r="BJ32" s="27">
        <f t="shared" si="28"/>
        <v>37959.925635440166</v>
      </c>
      <c r="BK32" s="27">
        <f t="shared" si="28"/>
        <v>31633.271362866806</v>
      </c>
      <c r="BL32" s="27">
        <f t="shared" si="28"/>
        <v>32898.602217381478</v>
      </c>
      <c r="BM32" s="27">
        <f t="shared" si="28"/>
        <v>0</v>
      </c>
      <c r="BN32" s="27">
        <f t="shared" si="28"/>
        <v>0</v>
      </c>
      <c r="BO32" s="28">
        <f t="shared" si="16"/>
        <v>912936.21153233619</v>
      </c>
      <c r="BS32" s="12">
        <f t="shared" si="17"/>
        <v>272394.09970564611</v>
      </c>
      <c r="BT32" s="12">
        <f t="shared" si="29"/>
        <v>37928.292364077308</v>
      </c>
      <c r="BU32" s="12">
        <f t="shared" si="29"/>
        <v>0</v>
      </c>
      <c r="BV32" s="12">
        <f t="shared" si="29"/>
        <v>37238.68704836681</v>
      </c>
      <c r="BW32" s="12">
        <f t="shared" si="29"/>
        <v>38790.299008715432</v>
      </c>
      <c r="BX32" s="12">
        <f t="shared" si="29"/>
        <v>22412.172760591136</v>
      </c>
      <c r="BY32" s="12">
        <f t="shared" si="29"/>
        <v>0</v>
      </c>
      <c r="BZ32" s="12">
        <f t="shared" si="29"/>
        <v>0</v>
      </c>
      <c r="CA32" s="29">
        <f t="shared" si="19"/>
        <v>408763.55088739679</v>
      </c>
      <c r="CB32" s="9"/>
      <c r="CC32" s="95">
        <f>(Y32*'Quadro Resumo'!$L$7)*($O$109*10%)</f>
        <v>8086.2134169761785</v>
      </c>
      <c r="CD32" s="12">
        <f>(Z32*'Quadro Resumo'!$L$7)*($O$109*15%)</f>
        <v>1535.3569779068691</v>
      </c>
      <c r="CE32" s="12">
        <f>(AA32*'Quadro Resumo'!$L$7)*($O$109*10%)</f>
        <v>0</v>
      </c>
      <c r="CF32" s="12">
        <f>(AB32*'Quadro Resumo'!$L$7)*($O$109*5%)</f>
        <v>460.60709337206077</v>
      </c>
      <c r="CG32" s="12">
        <f>(AC32*'Quadro Resumo'!$L$7)*($O$109*5%)</f>
        <v>460.60709337206077</v>
      </c>
      <c r="CH32" s="12">
        <f>(AD32*'Quadro Resumo'!$L$7)*(O32*22%)</f>
        <v>379.28292364077311</v>
      </c>
      <c r="CI32" s="12">
        <f>(AE32*'Quadro Resumo'!$L$7)*(O32*23%)</f>
        <v>0</v>
      </c>
      <c r="CJ32" s="12">
        <v>0</v>
      </c>
      <c r="CK32" s="29">
        <f t="shared" si="20"/>
        <v>10922.06750526794</v>
      </c>
      <c r="CL32" s="9"/>
      <c r="CM32" s="9"/>
      <c r="CN32" s="12">
        <f t="shared" si="21"/>
        <v>599956.62466813193</v>
      </c>
      <c r="CO32" s="12">
        <f t="shared" si="30"/>
        <v>45513.950836892771</v>
      </c>
      <c r="CP32" s="12">
        <f t="shared" si="30"/>
        <v>237913.83392012128</v>
      </c>
      <c r="CQ32" s="12">
        <f t="shared" si="30"/>
        <v>41376.31894262979</v>
      </c>
      <c r="CR32" s="12">
        <f t="shared" si="30"/>
        <v>34480.265785524825</v>
      </c>
      <c r="CS32" s="12">
        <f t="shared" si="30"/>
        <v>35859.476416945821</v>
      </c>
      <c r="CT32" s="12">
        <f t="shared" si="30"/>
        <v>0</v>
      </c>
      <c r="CU32" s="12">
        <f t="shared" si="30"/>
        <v>0</v>
      </c>
      <c r="CV32" s="29">
        <f t="shared" si="23"/>
        <v>995100.47057024657</v>
      </c>
      <c r="CW32" s="9"/>
      <c r="CX32" s="9"/>
      <c r="CY32" s="9"/>
      <c r="CZ32" s="9"/>
      <c r="DA32" s="9"/>
      <c r="DB32" s="30"/>
      <c r="DC32" s="30"/>
    </row>
    <row r="33" spans="1:107" ht="15.75" customHeight="1" x14ac:dyDescent="0.3">
      <c r="A33" s="5"/>
      <c r="B33" s="465"/>
      <c r="C33" s="7" t="s">
        <v>8</v>
      </c>
      <c r="D33" s="7" t="str">
        <f t="shared" si="1"/>
        <v>AP19</v>
      </c>
      <c r="E33" s="7">
        <v>19</v>
      </c>
      <c r="F33" s="8">
        <f>'2024'!O33</f>
        <v>3286.696894601861</v>
      </c>
      <c r="G33" s="12">
        <f t="shared" si="2"/>
        <v>3615.3665840620474</v>
      </c>
      <c r="H33" s="12">
        <f t="shared" si="3"/>
        <v>3779.7014287921397</v>
      </c>
      <c r="I33" s="12">
        <f t="shared" si="4"/>
        <v>3944.0362735222329</v>
      </c>
      <c r="J33" s="12">
        <f t="shared" si="5"/>
        <v>4108.3711182523266</v>
      </c>
      <c r="K33" s="12">
        <f t="shared" si="6"/>
        <v>4272.7059629824198</v>
      </c>
      <c r="L33" s="12">
        <f t="shared" si="7"/>
        <v>4995.7792797948287</v>
      </c>
      <c r="M33" s="12">
        <f t="shared" si="8"/>
        <v>5751.7195655532569</v>
      </c>
      <c r="O33" s="8">
        <f t="shared" si="25"/>
        <v>3582.499615116029</v>
      </c>
      <c r="P33" s="23">
        <f t="shared" si="24"/>
        <v>9.000000000000008E-2</v>
      </c>
      <c r="Q33" s="12">
        <f t="shared" si="31"/>
        <v>3940.749576627632</v>
      </c>
      <c r="R33" s="12">
        <f t="shared" si="31"/>
        <v>4119.8745573834331</v>
      </c>
      <c r="S33" s="12">
        <f t="shared" si="31"/>
        <v>4298.9995381392346</v>
      </c>
      <c r="T33" s="12">
        <f t="shared" si="31"/>
        <v>4478.1245188950361</v>
      </c>
      <c r="U33" s="12">
        <f t="shared" si="31"/>
        <v>4657.2494996508376</v>
      </c>
      <c r="V33" s="12">
        <f t="shared" si="31"/>
        <v>5445.3994149763639</v>
      </c>
      <c r="W33" s="12">
        <f t="shared" si="31"/>
        <v>6269.3743264530503</v>
      </c>
      <c r="Y33" s="7">
        <f>SUMIF('BD Qtde Servidores Ativos'!$D:$D,$D:$D,'BD Qtde Servidores Ativos'!E:E)</f>
        <v>529</v>
      </c>
      <c r="Z33" s="7">
        <f>SUMIF('BD Qtde Servidores Ativos'!$D:$D,$D:$D,'BD Qtde Servidores Ativos'!F:F)</f>
        <v>82</v>
      </c>
      <c r="AA33" s="7">
        <f>SUMIF('BD Qtde Servidores Ativos'!$D:$D,$D:$D,'BD Qtde Servidores Ativos'!G:G)</f>
        <v>0</v>
      </c>
      <c r="AB33" s="7">
        <f>SUMIF('BD Qtde Servidores Ativos'!$D:$D,$D:$D,'BD Qtde Servidores Ativos'!H:H)</f>
        <v>154</v>
      </c>
      <c r="AC33" s="7">
        <f>SUMIF('BD Qtde Servidores Ativos'!$D:$D,$D:$D,'BD Qtde Servidores Ativos'!I:I)</f>
        <v>168</v>
      </c>
      <c r="AD33" s="7">
        <f>SUMIF('BD Qtde Servidores Ativos'!$D:$D,$D:$D,'BD Qtde Servidores Ativos'!J:J)</f>
        <v>194</v>
      </c>
      <c r="AE33" s="7">
        <f>SUMIF('BD Qtde Servidores Ativos'!$D:$D,$D:$D,'BD Qtde Servidores Ativos'!K:K)</f>
        <v>11</v>
      </c>
      <c r="AF33" s="7">
        <f>SUMIF('BD Qtde Servidores Ativos'!$D:$D,$D:$D,'BD Qtde Servidores Ativos'!L:L)</f>
        <v>1</v>
      </c>
      <c r="AG33" s="24">
        <f t="shared" si="11"/>
        <v>1139</v>
      </c>
      <c r="AH33" s="25"/>
      <c r="AI33" s="25"/>
      <c r="AJ33" s="7">
        <f>SUMIF('BD Qtde Servidores Aposentados '!$D:$D,$D:$D,'BD Qtde Servidores Aposentados '!E:E)</f>
        <v>408</v>
      </c>
      <c r="AK33" s="7">
        <f>SUMIF('BD Qtde Servidores Aposentados '!$D:$D,$D:$D,'BD Qtde Servidores Aposentados '!F:F)</f>
        <v>70</v>
      </c>
      <c r="AL33" s="7">
        <f>SUMIF('BD Qtde Servidores Aposentados '!$D:$D,$D:$D,'BD Qtde Servidores Aposentados '!G:G)</f>
        <v>256</v>
      </c>
      <c r="AM33" s="7">
        <f>SUMIF('BD Qtde Servidores Aposentados '!$D:$D,$D:$D,'BD Qtde Servidores Aposentados '!H:H)</f>
        <v>71</v>
      </c>
      <c r="AN33" s="7">
        <f>SUMIF('BD Qtde Servidores Aposentados '!$D:$D,$D:$D,'BD Qtde Servidores Aposentados '!I:I)</f>
        <v>44</v>
      </c>
      <c r="AO33" s="7">
        <f>SUMIF('BD Qtde Servidores Aposentados '!$D:$D,$D:$D,'BD Qtde Servidores Aposentados '!J:J)</f>
        <v>68</v>
      </c>
      <c r="AP33" s="7">
        <f>SUMIF('BD Qtde Servidores Aposentados '!$D:$D,$D:$D,'BD Qtde Servidores Aposentados '!K:K)</f>
        <v>0</v>
      </c>
      <c r="AQ33" s="7">
        <f>SUMIF('BD Qtde Servidores Aposentados '!$D:$D,$D:$D,'BD Qtde Servidores Aposentados '!L:L)</f>
        <v>0</v>
      </c>
      <c r="AR33" s="24">
        <f t="shared" si="12"/>
        <v>917</v>
      </c>
      <c r="AS33" s="26"/>
      <c r="AT33" s="26"/>
      <c r="AU33" s="27">
        <f t="shared" si="27"/>
        <v>1738662.6572443845</v>
      </c>
      <c r="AV33" s="27">
        <f t="shared" si="27"/>
        <v>296460.05989308789</v>
      </c>
      <c r="AW33" s="27">
        <f t="shared" si="27"/>
        <v>0</v>
      </c>
      <c r="AX33" s="27">
        <f t="shared" si="27"/>
        <v>607381.58612242388</v>
      </c>
      <c r="AY33" s="27">
        <f t="shared" si="27"/>
        <v>690206.34786639083</v>
      </c>
      <c r="AZ33" s="27">
        <f t="shared" si="27"/>
        <v>828904.95681858948</v>
      </c>
      <c r="BA33" s="27">
        <f t="shared" si="27"/>
        <v>54953.572077743112</v>
      </c>
      <c r="BB33" s="27">
        <f t="shared" si="27"/>
        <v>5751.7195655532569</v>
      </c>
      <c r="BC33" s="28">
        <f t="shared" si="14"/>
        <v>4222320.8995881733</v>
      </c>
      <c r="BF33" s="26"/>
      <c r="BG33" s="27">
        <f t="shared" si="28"/>
        <v>1340972.3329975593</v>
      </c>
      <c r="BH33" s="27">
        <f t="shared" si="28"/>
        <v>253075.66088434332</v>
      </c>
      <c r="BI33" s="27">
        <f t="shared" si="28"/>
        <v>967603.56577078777</v>
      </c>
      <c r="BJ33" s="27">
        <f t="shared" si="28"/>
        <v>280026.57542007853</v>
      </c>
      <c r="BK33" s="27">
        <f t="shared" si="28"/>
        <v>180768.32920310236</v>
      </c>
      <c r="BL33" s="27">
        <f t="shared" si="28"/>
        <v>290544.00548280455</v>
      </c>
      <c r="BM33" s="27">
        <f t="shared" si="28"/>
        <v>0</v>
      </c>
      <c r="BN33" s="27">
        <f t="shared" si="28"/>
        <v>0</v>
      </c>
      <c r="BO33" s="28">
        <f t="shared" si="16"/>
        <v>3312990.4697586754</v>
      </c>
      <c r="BS33" s="12">
        <f t="shared" si="17"/>
        <v>1895142.2963963794</v>
      </c>
      <c r="BT33" s="12">
        <f t="shared" si="29"/>
        <v>323141.4652834658</v>
      </c>
      <c r="BU33" s="12">
        <f t="shared" si="29"/>
        <v>0</v>
      </c>
      <c r="BV33" s="12">
        <f t="shared" si="29"/>
        <v>662045.92887344211</v>
      </c>
      <c r="BW33" s="12">
        <f t="shared" si="29"/>
        <v>752324.91917436605</v>
      </c>
      <c r="BX33" s="12">
        <f t="shared" si="29"/>
        <v>903506.40293226251</v>
      </c>
      <c r="BY33" s="12">
        <f t="shared" si="29"/>
        <v>59899.393564740007</v>
      </c>
      <c r="BZ33" s="12">
        <f t="shared" si="29"/>
        <v>6269.3743264530503</v>
      </c>
      <c r="CA33" s="29">
        <f t="shared" si="19"/>
        <v>4602329.7805511085</v>
      </c>
      <c r="CB33" s="9"/>
      <c r="CC33" s="95">
        <f>(Y33*'Quadro Resumo'!$L$7)*($O$109*10%)</f>
        <v>54146.922754182262</v>
      </c>
      <c r="CD33" s="12">
        <f>(Z33*'Quadro Resumo'!$L$7)*($O$109*15%)</f>
        <v>12589.927218836328</v>
      </c>
      <c r="CE33" s="12">
        <f>(AA33*'Quadro Resumo'!$L$7)*($O$109*10%)</f>
        <v>0</v>
      </c>
      <c r="CF33" s="12">
        <f>(AB33*'Quadro Resumo'!$L$7)*($O$109*5%)</f>
        <v>7881.4991532552622</v>
      </c>
      <c r="CG33" s="12">
        <f>(AC33*'Quadro Resumo'!$L$7)*($O$109*5%)</f>
        <v>8597.9990762784673</v>
      </c>
      <c r="CH33" s="12">
        <f>(AD33*'Quadro Resumo'!$L$7)*(O33*22%)</f>
        <v>15290.108357315214</v>
      </c>
      <c r="CI33" s="12">
        <f>(AE33*'Quadro Resumo'!$L$7)*(O33*23%)</f>
        <v>906.37240262435535</v>
      </c>
      <c r="CJ33" s="12">
        <v>0</v>
      </c>
      <c r="CK33" s="29">
        <f t="shared" si="20"/>
        <v>99412.828962491898</v>
      </c>
      <c r="CL33" s="9"/>
      <c r="CM33" s="9"/>
      <c r="CN33" s="12">
        <f t="shared" si="21"/>
        <v>1461659.8429673398</v>
      </c>
      <c r="CO33" s="12">
        <f t="shared" si="30"/>
        <v>275852.47036393423</v>
      </c>
      <c r="CP33" s="12">
        <f t="shared" si="30"/>
        <v>1054687.8866901589</v>
      </c>
      <c r="CQ33" s="12">
        <f t="shared" si="30"/>
        <v>305228.96720788564</v>
      </c>
      <c r="CR33" s="12">
        <f t="shared" si="30"/>
        <v>197037.4788313816</v>
      </c>
      <c r="CS33" s="12">
        <f t="shared" si="30"/>
        <v>316692.96597625694</v>
      </c>
      <c r="CT33" s="12">
        <f t="shared" si="30"/>
        <v>0</v>
      </c>
      <c r="CU33" s="12">
        <f t="shared" si="30"/>
        <v>0</v>
      </c>
      <c r="CV33" s="29">
        <f t="shared" si="23"/>
        <v>3611159.6120369569</v>
      </c>
      <c r="CW33" s="9"/>
      <c r="CX33" s="9"/>
      <c r="CY33" s="9"/>
      <c r="CZ33" s="9"/>
      <c r="DA33" s="9"/>
      <c r="DB33" s="30"/>
      <c r="DC33" s="30"/>
    </row>
    <row r="34" spans="1:107" ht="15.75" customHeight="1" x14ac:dyDescent="0.3">
      <c r="B34" s="463" t="s">
        <v>13</v>
      </c>
      <c r="C34" s="7" t="s">
        <v>13</v>
      </c>
      <c r="D34" s="7" t="str">
        <f t="shared" ref="D34:D52" si="32">CONCATENATE("BP",E34)</f>
        <v>BP1</v>
      </c>
      <c r="E34" s="7">
        <v>1</v>
      </c>
      <c r="F34" s="8">
        <f>'2024'!O34</f>
        <v>1886.5648799999999</v>
      </c>
      <c r="G34" s="12">
        <f t="shared" si="2"/>
        <v>2075.221368</v>
      </c>
      <c r="H34" s="12">
        <f t="shared" si="3"/>
        <v>2169.5496119999998</v>
      </c>
      <c r="I34" s="12">
        <f t="shared" si="4"/>
        <v>2263.8778559999996</v>
      </c>
      <c r="J34" s="12">
        <f t="shared" si="5"/>
        <v>2358.2060999999999</v>
      </c>
      <c r="K34" s="12">
        <f t="shared" si="6"/>
        <v>2452.5343440000001</v>
      </c>
      <c r="L34" s="12">
        <f t="shared" si="7"/>
        <v>2867.5786175999997</v>
      </c>
      <c r="M34" s="12">
        <f t="shared" si="8"/>
        <v>3301.4885399999998</v>
      </c>
      <c r="O34" s="211">
        <f>IF('Quadro Resumo'!G42="Nenhum",F34,$O$91*E4)</f>
        <v>2056.3557192000003</v>
      </c>
      <c r="P34" s="209">
        <f t="shared" si="24"/>
        <v>9.0000000000000302E-2</v>
      </c>
      <c r="Q34" s="12">
        <f t="shared" si="31"/>
        <v>2261.9912911200004</v>
      </c>
      <c r="R34" s="12">
        <f t="shared" si="31"/>
        <v>2364.80907708</v>
      </c>
      <c r="S34" s="12">
        <f t="shared" si="31"/>
        <v>2467.6268630400004</v>
      </c>
      <c r="T34" s="12">
        <f t="shared" si="31"/>
        <v>2570.4446490000005</v>
      </c>
      <c r="U34" s="12">
        <f t="shared" si="31"/>
        <v>2673.2624349600005</v>
      </c>
      <c r="V34" s="12">
        <f t="shared" si="31"/>
        <v>3125.6606931840006</v>
      </c>
      <c r="W34" s="12">
        <f t="shared" si="31"/>
        <v>3598.6225086000004</v>
      </c>
      <c r="Y34" s="7">
        <f>SUMIF('BD Qtde Servidores Ativos'!$D:$D,$D:$D,'BD Qtde Servidores Ativos'!E:E)</f>
        <v>0</v>
      </c>
      <c r="Z34" s="7">
        <f>SUMIF('BD Qtde Servidores Ativos'!$D:$D,$D:$D,'BD Qtde Servidores Ativos'!F:F)</f>
        <v>0</v>
      </c>
      <c r="AA34" s="7">
        <f>SUMIF('BD Qtde Servidores Ativos'!$D:$D,$D:$D,'BD Qtde Servidores Ativos'!G:G)</f>
        <v>0</v>
      </c>
      <c r="AB34" s="7">
        <f>SUMIF('BD Qtde Servidores Ativos'!$D:$D,$D:$D,'BD Qtde Servidores Ativos'!H:H)</f>
        <v>0</v>
      </c>
      <c r="AC34" s="7">
        <f>SUMIF('BD Qtde Servidores Ativos'!$D:$D,$D:$D,'BD Qtde Servidores Ativos'!I:I)</f>
        <v>0</v>
      </c>
      <c r="AD34" s="7">
        <f>SUMIF('BD Qtde Servidores Ativos'!$D:$D,$D:$D,'BD Qtde Servidores Ativos'!J:J)</f>
        <v>0</v>
      </c>
      <c r="AE34" s="7">
        <f>SUMIF('BD Qtde Servidores Ativos'!$D:$D,$D:$D,'BD Qtde Servidores Ativos'!K:K)</f>
        <v>0</v>
      </c>
      <c r="AF34" s="7">
        <f>SUMIF('BD Qtde Servidores Ativos'!$D:$D,$D:$D,'BD Qtde Servidores Ativos'!L:L)</f>
        <v>0</v>
      </c>
      <c r="AG34" s="24">
        <f t="shared" si="11"/>
        <v>0</v>
      </c>
      <c r="AH34" s="25"/>
      <c r="AI34" s="25"/>
      <c r="AJ34" s="7">
        <f>SUMIF('BD Qtde Servidores Aposentados '!$D:$D,$D:$D,'BD Qtde Servidores Aposentados '!E:E)</f>
        <v>9</v>
      </c>
      <c r="AK34" s="7">
        <f>SUMIF('BD Qtde Servidores Aposentados '!$D:$D,$D:$D,'BD Qtde Servidores Aposentados '!F:F)</f>
        <v>0</v>
      </c>
      <c r="AL34" s="7">
        <f>SUMIF('BD Qtde Servidores Aposentados '!$D:$D,$D:$D,'BD Qtde Servidores Aposentados '!G:G)</f>
        <v>0</v>
      </c>
      <c r="AM34" s="7">
        <f>SUMIF('BD Qtde Servidores Aposentados '!$D:$D,$D:$D,'BD Qtde Servidores Aposentados '!H:H)</f>
        <v>0</v>
      </c>
      <c r="AN34" s="7">
        <f>SUMIF('BD Qtde Servidores Aposentados '!$D:$D,$D:$D,'BD Qtde Servidores Aposentados '!I:I)</f>
        <v>0</v>
      </c>
      <c r="AO34" s="7">
        <f>SUMIF('BD Qtde Servidores Aposentados '!$D:$D,$D:$D,'BD Qtde Servidores Aposentados '!J:J)</f>
        <v>0</v>
      </c>
      <c r="AP34" s="7">
        <f>SUMIF('BD Qtde Servidores Aposentados '!$D:$D,$D:$D,'BD Qtde Servidores Aposentados '!K:K)</f>
        <v>0</v>
      </c>
      <c r="AQ34" s="7">
        <f>SUMIF('BD Qtde Servidores Aposentados '!$D:$D,$D:$D,'BD Qtde Servidores Aposentados '!L:L)</f>
        <v>0</v>
      </c>
      <c r="AR34" s="24">
        <f t="shared" si="12"/>
        <v>9</v>
      </c>
      <c r="AS34" s="26"/>
      <c r="AT34" s="26"/>
      <c r="AU34" s="27">
        <f t="shared" si="27"/>
        <v>0</v>
      </c>
      <c r="AV34" s="27">
        <f t="shared" si="27"/>
        <v>0</v>
      </c>
      <c r="AW34" s="27">
        <f t="shared" si="27"/>
        <v>0</v>
      </c>
      <c r="AX34" s="27">
        <f t="shared" si="27"/>
        <v>0</v>
      </c>
      <c r="AY34" s="27">
        <f t="shared" si="27"/>
        <v>0</v>
      </c>
      <c r="AZ34" s="27">
        <f t="shared" si="27"/>
        <v>0</v>
      </c>
      <c r="BA34" s="27">
        <f t="shared" si="27"/>
        <v>0</v>
      </c>
      <c r="BB34" s="27">
        <f t="shared" si="27"/>
        <v>0</v>
      </c>
      <c r="BC34" s="28">
        <f t="shared" si="14"/>
        <v>0</v>
      </c>
      <c r="BF34" s="26"/>
      <c r="BG34" s="27">
        <f t="shared" si="28"/>
        <v>16979.083919999997</v>
      </c>
      <c r="BH34" s="27">
        <f t="shared" si="28"/>
        <v>0</v>
      </c>
      <c r="BI34" s="27">
        <f t="shared" si="28"/>
        <v>0</v>
      </c>
      <c r="BJ34" s="27">
        <f t="shared" si="28"/>
        <v>0</v>
      </c>
      <c r="BK34" s="27">
        <f t="shared" si="28"/>
        <v>0</v>
      </c>
      <c r="BL34" s="27">
        <f t="shared" si="28"/>
        <v>0</v>
      </c>
      <c r="BM34" s="27">
        <f t="shared" si="28"/>
        <v>0</v>
      </c>
      <c r="BN34" s="27">
        <f t="shared" si="28"/>
        <v>0</v>
      </c>
      <c r="BO34" s="28">
        <f t="shared" si="16"/>
        <v>16979.083919999997</v>
      </c>
      <c r="BS34" s="12">
        <f t="shared" si="17"/>
        <v>0</v>
      </c>
      <c r="BT34" s="12">
        <f t="shared" si="29"/>
        <v>0</v>
      </c>
      <c r="BU34" s="12">
        <f t="shared" si="29"/>
        <v>0</v>
      </c>
      <c r="BV34" s="12">
        <f t="shared" si="29"/>
        <v>0</v>
      </c>
      <c r="BW34" s="12">
        <f t="shared" si="29"/>
        <v>0</v>
      </c>
      <c r="BX34" s="12">
        <f t="shared" si="29"/>
        <v>0</v>
      </c>
      <c r="BY34" s="12">
        <f t="shared" si="29"/>
        <v>0</v>
      </c>
      <c r="BZ34" s="12">
        <f t="shared" si="29"/>
        <v>0</v>
      </c>
      <c r="CA34" s="29">
        <f t="shared" si="19"/>
        <v>0</v>
      </c>
      <c r="CB34" s="9"/>
      <c r="CC34" s="95">
        <f>(Y34*'Quadro Resumo'!$L$7)*($O$109*10%)</f>
        <v>0</v>
      </c>
      <c r="CD34" s="12">
        <f>(Z34*'Quadro Resumo'!$L$7)*($O$109*15%)</f>
        <v>0</v>
      </c>
      <c r="CE34" s="12">
        <f>(AA34*'Quadro Resumo'!$L$7)*($O$109*10%)</f>
        <v>0</v>
      </c>
      <c r="CF34" s="12">
        <f>(AB34*'Quadro Resumo'!$L$7)*($O$109*5%)</f>
        <v>0</v>
      </c>
      <c r="CG34" s="12">
        <f>(AC34*'Quadro Resumo'!$L$7)*($O$109*5%)</f>
        <v>0</v>
      </c>
      <c r="CH34" s="12">
        <f>(AD34*'Quadro Resumo'!$L$7)*(O34*22%)</f>
        <v>0</v>
      </c>
      <c r="CI34" s="12">
        <f>(AE34*'Quadro Resumo'!$L$7)*(O34*23%)</f>
        <v>0</v>
      </c>
      <c r="CJ34" s="12">
        <v>0</v>
      </c>
      <c r="CK34" s="29">
        <f t="shared" si="20"/>
        <v>0</v>
      </c>
      <c r="CL34" s="9"/>
      <c r="CM34" s="9"/>
      <c r="CN34" s="12">
        <f t="shared" si="21"/>
        <v>18507.201472800003</v>
      </c>
      <c r="CO34" s="12">
        <f t="shared" si="30"/>
        <v>0</v>
      </c>
      <c r="CP34" s="12">
        <f t="shared" si="30"/>
        <v>0</v>
      </c>
      <c r="CQ34" s="12">
        <f t="shared" si="30"/>
        <v>0</v>
      </c>
      <c r="CR34" s="12">
        <f t="shared" si="30"/>
        <v>0</v>
      </c>
      <c r="CS34" s="12">
        <f t="shared" si="30"/>
        <v>0</v>
      </c>
      <c r="CT34" s="12">
        <f t="shared" si="30"/>
        <v>0</v>
      </c>
      <c r="CU34" s="12">
        <f t="shared" si="30"/>
        <v>0</v>
      </c>
      <c r="CV34" s="29">
        <f t="shared" si="23"/>
        <v>18507.201472800003</v>
      </c>
      <c r="CW34" s="9"/>
      <c r="CX34" s="9"/>
      <c r="CY34" s="9"/>
      <c r="CZ34" s="9"/>
      <c r="DA34" s="9"/>
      <c r="DB34" s="30"/>
      <c r="DC34" s="30"/>
    </row>
    <row r="35" spans="1:107" ht="15.75" customHeight="1" x14ac:dyDescent="0.3">
      <c r="B35" s="464"/>
      <c r="C35" s="7" t="s">
        <v>13</v>
      </c>
      <c r="D35" s="7" t="str">
        <f t="shared" si="32"/>
        <v>BP2</v>
      </c>
      <c r="E35" s="7">
        <v>2</v>
      </c>
      <c r="F35" s="8">
        <f>'2024'!O35</f>
        <v>1960.1409103199996</v>
      </c>
      <c r="G35" s="12">
        <f t="shared" si="2"/>
        <v>2156.155001352</v>
      </c>
      <c r="H35" s="12">
        <f t="shared" si="3"/>
        <v>2254.1620468679994</v>
      </c>
      <c r="I35" s="12">
        <f t="shared" si="4"/>
        <v>2352.1690923839997</v>
      </c>
      <c r="J35" s="12">
        <f t="shared" si="5"/>
        <v>2450.1761378999995</v>
      </c>
      <c r="K35" s="12">
        <f t="shared" si="6"/>
        <v>2548.1831834159998</v>
      </c>
      <c r="L35" s="12">
        <f t="shared" si="7"/>
        <v>2979.4141836863996</v>
      </c>
      <c r="M35" s="12">
        <f t="shared" si="8"/>
        <v>3430.2465930599992</v>
      </c>
      <c r="O35" s="8">
        <f>O34*$C$7</f>
        <v>2136.5535922488002</v>
      </c>
      <c r="P35" s="23">
        <f t="shared" si="24"/>
        <v>9.0000000000000302E-2</v>
      </c>
      <c r="Q35" s="12">
        <f t="shared" si="31"/>
        <v>2350.2089514736804</v>
      </c>
      <c r="R35" s="12">
        <f t="shared" si="31"/>
        <v>2457.03663108612</v>
      </c>
      <c r="S35" s="12">
        <f t="shared" si="31"/>
        <v>2563.8643106985601</v>
      </c>
      <c r="T35" s="12">
        <f t="shared" si="31"/>
        <v>2670.6919903110002</v>
      </c>
      <c r="U35" s="12">
        <f t="shared" si="31"/>
        <v>2777.5196699234402</v>
      </c>
      <c r="V35" s="12">
        <f t="shared" si="31"/>
        <v>3247.5614602181763</v>
      </c>
      <c r="W35" s="12">
        <f t="shared" si="31"/>
        <v>3738.9687864354005</v>
      </c>
      <c r="Y35" s="7">
        <f>SUMIF('BD Qtde Servidores Ativos'!$D:$D,$D:$D,'BD Qtde Servidores Ativos'!E:E)</f>
        <v>2</v>
      </c>
      <c r="Z35" s="7">
        <f>SUMIF('BD Qtde Servidores Ativos'!$D:$D,$D:$D,'BD Qtde Servidores Ativos'!F:F)</f>
        <v>0</v>
      </c>
      <c r="AA35" s="7">
        <f>SUMIF('BD Qtde Servidores Ativos'!$D:$D,$D:$D,'BD Qtde Servidores Ativos'!G:G)</f>
        <v>0</v>
      </c>
      <c r="AB35" s="7">
        <f>SUMIF('BD Qtde Servidores Ativos'!$D:$D,$D:$D,'BD Qtde Servidores Ativos'!H:H)</f>
        <v>0</v>
      </c>
      <c r="AC35" s="7">
        <f>SUMIF('BD Qtde Servidores Ativos'!$D:$D,$D:$D,'BD Qtde Servidores Ativos'!I:I)</f>
        <v>0</v>
      </c>
      <c r="AD35" s="7">
        <f>SUMIF('BD Qtde Servidores Ativos'!$D:$D,$D:$D,'BD Qtde Servidores Ativos'!J:J)</f>
        <v>0</v>
      </c>
      <c r="AE35" s="7">
        <f>SUMIF('BD Qtde Servidores Ativos'!$D:$D,$D:$D,'BD Qtde Servidores Ativos'!K:K)</f>
        <v>0</v>
      </c>
      <c r="AF35" s="7">
        <f>SUMIF('BD Qtde Servidores Ativos'!$D:$D,$D:$D,'BD Qtde Servidores Ativos'!L:L)</f>
        <v>0</v>
      </c>
      <c r="AG35" s="24">
        <f t="shared" si="11"/>
        <v>2</v>
      </c>
      <c r="AH35" s="25"/>
      <c r="AI35" s="25"/>
      <c r="AJ35" s="7">
        <f>SUMIF('BD Qtde Servidores Aposentados '!$D:$D,$D:$D,'BD Qtde Servidores Aposentados '!E:E)</f>
        <v>16</v>
      </c>
      <c r="AK35" s="7">
        <f>SUMIF('BD Qtde Servidores Aposentados '!$D:$D,$D:$D,'BD Qtde Servidores Aposentados '!F:F)</f>
        <v>1</v>
      </c>
      <c r="AL35" s="7">
        <f>SUMIF('BD Qtde Servidores Aposentados '!$D:$D,$D:$D,'BD Qtde Servidores Aposentados '!G:G)</f>
        <v>0</v>
      </c>
      <c r="AM35" s="7">
        <f>SUMIF('BD Qtde Servidores Aposentados '!$D:$D,$D:$D,'BD Qtde Servidores Aposentados '!H:H)</f>
        <v>0</v>
      </c>
      <c r="AN35" s="7">
        <f>SUMIF('BD Qtde Servidores Aposentados '!$D:$D,$D:$D,'BD Qtde Servidores Aposentados '!I:I)</f>
        <v>0</v>
      </c>
      <c r="AO35" s="7">
        <f>SUMIF('BD Qtde Servidores Aposentados '!$D:$D,$D:$D,'BD Qtde Servidores Aposentados '!J:J)</f>
        <v>0</v>
      </c>
      <c r="AP35" s="7">
        <f>SUMIF('BD Qtde Servidores Aposentados '!$D:$D,$D:$D,'BD Qtde Servidores Aposentados '!K:K)</f>
        <v>0</v>
      </c>
      <c r="AQ35" s="7">
        <f>SUMIF('BD Qtde Servidores Aposentados '!$D:$D,$D:$D,'BD Qtde Servidores Aposentados '!L:L)</f>
        <v>0</v>
      </c>
      <c r="AR35" s="24">
        <f t="shared" si="12"/>
        <v>17</v>
      </c>
      <c r="AS35" s="26"/>
      <c r="AT35" s="26"/>
      <c r="AU35" s="27">
        <f t="shared" si="27"/>
        <v>3920.2818206399993</v>
      </c>
      <c r="AV35" s="27">
        <f t="shared" si="27"/>
        <v>0</v>
      </c>
      <c r="AW35" s="27">
        <f t="shared" si="27"/>
        <v>0</v>
      </c>
      <c r="AX35" s="27">
        <f t="shared" si="27"/>
        <v>0</v>
      </c>
      <c r="AY35" s="27">
        <f t="shared" si="27"/>
        <v>0</v>
      </c>
      <c r="AZ35" s="27">
        <f t="shared" si="27"/>
        <v>0</v>
      </c>
      <c r="BA35" s="27">
        <f t="shared" si="27"/>
        <v>0</v>
      </c>
      <c r="BB35" s="27">
        <f t="shared" si="27"/>
        <v>0</v>
      </c>
      <c r="BC35" s="28">
        <f t="shared" si="14"/>
        <v>3920.2818206399993</v>
      </c>
      <c r="BF35" s="26"/>
      <c r="BG35" s="27">
        <f t="shared" si="28"/>
        <v>31362.254565119994</v>
      </c>
      <c r="BH35" s="27">
        <f t="shared" si="28"/>
        <v>2156.155001352</v>
      </c>
      <c r="BI35" s="27">
        <f t="shared" si="28"/>
        <v>0</v>
      </c>
      <c r="BJ35" s="27">
        <f t="shared" si="28"/>
        <v>0</v>
      </c>
      <c r="BK35" s="27">
        <f t="shared" si="28"/>
        <v>0</v>
      </c>
      <c r="BL35" s="27">
        <f t="shared" si="28"/>
        <v>0</v>
      </c>
      <c r="BM35" s="27">
        <f t="shared" si="28"/>
        <v>0</v>
      </c>
      <c r="BN35" s="27">
        <f t="shared" si="28"/>
        <v>0</v>
      </c>
      <c r="BO35" s="28">
        <f t="shared" si="16"/>
        <v>33518.409566471993</v>
      </c>
      <c r="BS35" s="12">
        <f t="shared" si="17"/>
        <v>4273.1071844976004</v>
      </c>
      <c r="BT35" s="12">
        <f t="shared" si="29"/>
        <v>0</v>
      </c>
      <c r="BU35" s="12">
        <f t="shared" si="29"/>
        <v>0</v>
      </c>
      <c r="BV35" s="12">
        <f t="shared" si="29"/>
        <v>0</v>
      </c>
      <c r="BW35" s="12">
        <f t="shared" si="29"/>
        <v>0</v>
      </c>
      <c r="BX35" s="12">
        <f t="shared" si="29"/>
        <v>0</v>
      </c>
      <c r="BY35" s="12">
        <f t="shared" si="29"/>
        <v>0</v>
      </c>
      <c r="BZ35" s="12">
        <f t="shared" si="29"/>
        <v>0</v>
      </c>
      <c r="CA35" s="29">
        <f t="shared" si="19"/>
        <v>4273.1071844976004</v>
      </c>
      <c r="CB35" s="9"/>
      <c r="CC35" s="95">
        <f>(Y35*'Quadro Resumo'!$L$7)*($O$109*10%)</f>
        <v>204.71426372091591</v>
      </c>
      <c r="CD35" s="12">
        <f>(Z35*'Quadro Resumo'!$L$7)*($O$109*15%)</f>
        <v>0</v>
      </c>
      <c r="CE35" s="12">
        <f>(AA35*'Quadro Resumo'!$L$7)*($O$109*10%)</f>
        <v>0</v>
      </c>
      <c r="CF35" s="12">
        <f>(AB35*'Quadro Resumo'!$L$7)*($O$109*5%)</f>
        <v>0</v>
      </c>
      <c r="CG35" s="12">
        <f>(AC35*'Quadro Resumo'!$L$7)*($O$109*5%)</f>
        <v>0</v>
      </c>
      <c r="CH35" s="12">
        <f>(AD35*'Quadro Resumo'!$L$7)*(O35*22%)</f>
        <v>0</v>
      </c>
      <c r="CI35" s="12">
        <f>(AE35*'Quadro Resumo'!$L$7)*(O35*23%)</f>
        <v>0</v>
      </c>
      <c r="CJ35" s="12">
        <v>0</v>
      </c>
      <c r="CK35" s="29">
        <f t="shared" si="20"/>
        <v>204.71426372091591</v>
      </c>
      <c r="CL35" s="9"/>
      <c r="CM35" s="9"/>
      <c r="CN35" s="12">
        <f t="shared" si="21"/>
        <v>34184.857475980803</v>
      </c>
      <c r="CO35" s="12">
        <f t="shared" si="30"/>
        <v>2350.2089514736804</v>
      </c>
      <c r="CP35" s="12">
        <f t="shared" si="30"/>
        <v>0</v>
      </c>
      <c r="CQ35" s="12">
        <f t="shared" si="30"/>
        <v>0</v>
      </c>
      <c r="CR35" s="12">
        <f t="shared" si="30"/>
        <v>0</v>
      </c>
      <c r="CS35" s="12">
        <f t="shared" si="30"/>
        <v>0</v>
      </c>
      <c r="CT35" s="12">
        <f t="shared" si="30"/>
        <v>0</v>
      </c>
      <c r="CU35" s="12">
        <f t="shared" si="30"/>
        <v>0</v>
      </c>
      <c r="CV35" s="29">
        <f t="shared" si="23"/>
        <v>36535.066427454483</v>
      </c>
      <c r="CW35" s="9"/>
      <c r="CX35" s="9"/>
      <c r="CY35" s="9"/>
      <c r="CZ35" s="9"/>
      <c r="DA35" s="9"/>
      <c r="DB35" s="30"/>
      <c r="DC35" s="30"/>
    </row>
    <row r="36" spans="1:107" ht="15.75" customHeight="1" x14ac:dyDescent="0.3">
      <c r="B36" s="464"/>
      <c r="C36" s="7" t="s">
        <v>13</v>
      </c>
      <c r="D36" s="7" t="str">
        <f t="shared" si="32"/>
        <v>BP3</v>
      </c>
      <c r="E36" s="7">
        <v>3</v>
      </c>
      <c r="F36" s="8">
        <f>'2024'!O36</f>
        <v>2036.5864058224795</v>
      </c>
      <c r="G36" s="12">
        <f t="shared" si="2"/>
        <v>2240.2450464047274</v>
      </c>
      <c r="H36" s="12">
        <f t="shared" si="3"/>
        <v>2342.074366695851</v>
      </c>
      <c r="I36" s="12">
        <f t="shared" si="4"/>
        <v>2443.9036869869751</v>
      </c>
      <c r="J36" s="12">
        <f t="shared" si="5"/>
        <v>2545.7330072780992</v>
      </c>
      <c r="K36" s="12">
        <f t="shared" si="6"/>
        <v>2647.5623275692233</v>
      </c>
      <c r="L36" s="12">
        <f t="shared" si="7"/>
        <v>3095.6113368501688</v>
      </c>
      <c r="M36" s="12">
        <f t="shared" si="8"/>
        <v>3564.0262101893391</v>
      </c>
      <c r="O36" s="8">
        <f t="shared" ref="O36:O52" si="33">O35*$C$7</f>
        <v>2219.8791823465031</v>
      </c>
      <c r="P36" s="23">
        <f t="shared" si="24"/>
        <v>9.0000000000000302E-2</v>
      </c>
      <c r="Q36" s="12">
        <f t="shared" si="31"/>
        <v>2441.8671005811534</v>
      </c>
      <c r="R36" s="12">
        <f t="shared" si="31"/>
        <v>2552.8610596984781</v>
      </c>
      <c r="S36" s="12">
        <f t="shared" si="31"/>
        <v>2663.8550188158038</v>
      </c>
      <c r="T36" s="12">
        <f t="shared" si="31"/>
        <v>2774.8489779331289</v>
      </c>
      <c r="U36" s="12">
        <f t="shared" si="31"/>
        <v>2885.8429370504541</v>
      </c>
      <c r="V36" s="12">
        <f t="shared" si="31"/>
        <v>3374.2163571666847</v>
      </c>
      <c r="W36" s="12">
        <f t="shared" si="31"/>
        <v>3884.7885691063802</v>
      </c>
      <c r="Y36" s="7">
        <f>SUMIF('BD Qtde Servidores Ativos'!$D:$D,$D:$D,'BD Qtde Servidores Ativos'!E:E)</f>
        <v>0</v>
      </c>
      <c r="Z36" s="7">
        <f>SUMIF('BD Qtde Servidores Ativos'!$D:$D,$D:$D,'BD Qtde Servidores Ativos'!F:F)</f>
        <v>0</v>
      </c>
      <c r="AA36" s="7">
        <f>SUMIF('BD Qtde Servidores Ativos'!$D:$D,$D:$D,'BD Qtde Servidores Ativos'!G:G)</f>
        <v>0</v>
      </c>
      <c r="AB36" s="7">
        <f>SUMIF('BD Qtde Servidores Ativos'!$D:$D,$D:$D,'BD Qtde Servidores Ativos'!H:H)</f>
        <v>0</v>
      </c>
      <c r="AC36" s="7">
        <f>SUMIF('BD Qtde Servidores Ativos'!$D:$D,$D:$D,'BD Qtde Servidores Ativos'!I:I)</f>
        <v>0</v>
      </c>
      <c r="AD36" s="7">
        <f>SUMIF('BD Qtde Servidores Ativos'!$D:$D,$D:$D,'BD Qtde Servidores Ativos'!J:J)</f>
        <v>0</v>
      </c>
      <c r="AE36" s="7">
        <f>SUMIF('BD Qtde Servidores Ativos'!$D:$D,$D:$D,'BD Qtde Servidores Ativos'!K:K)</f>
        <v>0</v>
      </c>
      <c r="AF36" s="7">
        <f>SUMIF('BD Qtde Servidores Ativos'!$D:$D,$D:$D,'BD Qtde Servidores Ativos'!L:L)</f>
        <v>0</v>
      </c>
      <c r="AG36" s="24">
        <f t="shared" si="11"/>
        <v>0</v>
      </c>
      <c r="AH36" s="25"/>
      <c r="AI36" s="25"/>
      <c r="AJ36" s="7">
        <f>SUMIF('BD Qtde Servidores Aposentados '!$D:$D,$D:$D,'BD Qtde Servidores Aposentados '!E:E)</f>
        <v>36</v>
      </c>
      <c r="AK36" s="7">
        <f>SUMIF('BD Qtde Servidores Aposentados '!$D:$D,$D:$D,'BD Qtde Servidores Aposentados '!F:F)</f>
        <v>1</v>
      </c>
      <c r="AL36" s="7">
        <f>SUMIF('BD Qtde Servidores Aposentados '!$D:$D,$D:$D,'BD Qtde Servidores Aposentados '!G:G)</f>
        <v>0</v>
      </c>
      <c r="AM36" s="7">
        <f>SUMIF('BD Qtde Servidores Aposentados '!$D:$D,$D:$D,'BD Qtde Servidores Aposentados '!H:H)</f>
        <v>1</v>
      </c>
      <c r="AN36" s="7">
        <f>SUMIF('BD Qtde Servidores Aposentados '!$D:$D,$D:$D,'BD Qtde Servidores Aposentados '!I:I)</f>
        <v>1</v>
      </c>
      <c r="AO36" s="7">
        <f>SUMIF('BD Qtde Servidores Aposentados '!$D:$D,$D:$D,'BD Qtde Servidores Aposentados '!J:J)</f>
        <v>0</v>
      </c>
      <c r="AP36" s="7">
        <f>SUMIF('BD Qtde Servidores Aposentados '!$D:$D,$D:$D,'BD Qtde Servidores Aposentados '!K:K)</f>
        <v>0</v>
      </c>
      <c r="AQ36" s="7">
        <f>SUMIF('BD Qtde Servidores Aposentados '!$D:$D,$D:$D,'BD Qtde Servidores Aposentados '!L:L)</f>
        <v>0</v>
      </c>
      <c r="AR36" s="24">
        <f t="shared" si="12"/>
        <v>39</v>
      </c>
      <c r="AS36" s="26"/>
      <c r="AT36" s="26"/>
      <c r="AU36" s="27">
        <f t="shared" si="27"/>
        <v>0</v>
      </c>
      <c r="AV36" s="27">
        <f t="shared" si="27"/>
        <v>0</v>
      </c>
      <c r="AW36" s="27">
        <f t="shared" si="27"/>
        <v>0</v>
      </c>
      <c r="AX36" s="27">
        <f t="shared" si="27"/>
        <v>0</v>
      </c>
      <c r="AY36" s="27">
        <f t="shared" si="27"/>
        <v>0</v>
      </c>
      <c r="AZ36" s="27">
        <f t="shared" si="27"/>
        <v>0</v>
      </c>
      <c r="BA36" s="27">
        <f t="shared" si="27"/>
        <v>0</v>
      </c>
      <c r="BB36" s="27">
        <f t="shared" si="27"/>
        <v>0</v>
      </c>
      <c r="BC36" s="28">
        <f t="shared" si="14"/>
        <v>0</v>
      </c>
      <c r="BF36" s="26"/>
      <c r="BG36" s="27">
        <f t="shared" si="28"/>
        <v>73317.110609609255</v>
      </c>
      <c r="BH36" s="27">
        <f t="shared" si="28"/>
        <v>2240.2450464047274</v>
      </c>
      <c r="BI36" s="27">
        <f t="shared" si="28"/>
        <v>0</v>
      </c>
      <c r="BJ36" s="27">
        <f t="shared" si="28"/>
        <v>2443.9036869869751</v>
      </c>
      <c r="BK36" s="27">
        <f t="shared" si="28"/>
        <v>2545.7330072780992</v>
      </c>
      <c r="BL36" s="27">
        <f t="shared" si="28"/>
        <v>0</v>
      </c>
      <c r="BM36" s="27">
        <f t="shared" si="28"/>
        <v>0</v>
      </c>
      <c r="BN36" s="27">
        <f t="shared" si="28"/>
        <v>0</v>
      </c>
      <c r="BO36" s="28">
        <f t="shared" si="16"/>
        <v>80546.992350279063</v>
      </c>
      <c r="BS36" s="12">
        <f t="shared" si="17"/>
        <v>0</v>
      </c>
      <c r="BT36" s="12">
        <f t="shared" si="29"/>
        <v>0</v>
      </c>
      <c r="BU36" s="12">
        <f t="shared" si="29"/>
        <v>0</v>
      </c>
      <c r="BV36" s="12">
        <f t="shared" si="29"/>
        <v>0</v>
      </c>
      <c r="BW36" s="12">
        <f t="shared" si="29"/>
        <v>0</v>
      </c>
      <c r="BX36" s="12">
        <f t="shared" si="29"/>
        <v>0</v>
      </c>
      <c r="BY36" s="12">
        <f t="shared" si="29"/>
        <v>0</v>
      </c>
      <c r="BZ36" s="12">
        <f t="shared" si="29"/>
        <v>0</v>
      </c>
      <c r="CA36" s="29">
        <f t="shared" si="19"/>
        <v>0</v>
      </c>
      <c r="CB36" s="9"/>
      <c r="CC36" s="95">
        <f>(Y36*'Quadro Resumo'!$L$7)*($O$109*10%)</f>
        <v>0</v>
      </c>
      <c r="CD36" s="12">
        <f>(Z36*'Quadro Resumo'!$L$7)*($O$109*15%)</f>
        <v>0</v>
      </c>
      <c r="CE36" s="12">
        <f>(AA36*'Quadro Resumo'!$L$7)*($O$109*10%)</f>
        <v>0</v>
      </c>
      <c r="CF36" s="12">
        <f>(AB36*'Quadro Resumo'!$L$7)*($O$109*5%)</f>
        <v>0</v>
      </c>
      <c r="CG36" s="12">
        <f>(AC36*'Quadro Resumo'!$L$7)*($O$109*5%)</f>
        <v>0</v>
      </c>
      <c r="CH36" s="12">
        <f>(AD36*'Quadro Resumo'!$L$7)*(O36*22%)</f>
        <v>0</v>
      </c>
      <c r="CI36" s="12">
        <f>(AE36*'Quadro Resumo'!$L$7)*(O36*23%)</f>
        <v>0</v>
      </c>
      <c r="CJ36" s="12">
        <v>0</v>
      </c>
      <c r="CK36" s="29">
        <f t="shared" si="20"/>
        <v>0</v>
      </c>
      <c r="CL36" s="9"/>
      <c r="CM36" s="9"/>
      <c r="CN36" s="12">
        <f t="shared" si="21"/>
        <v>79915.650564474112</v>
      </c>
      <c r="CO36" s="12">
        <f t="shared" si="30"/>
        <v>2441.8671005811534</v>
      </c>
      <c r="CP36" s="12">
        <f t="shared" si="30"/>
        <v>0</v>
      </c>
      <c r="CQ36" s="12">
        <f t="shared" si="30"/>
        <v>2663.8550188158038</v>
      </c>
      <c r="CR36" s="12">
        <f t="shared" si="30"/>
        <v>2774.8489779331289</v>
      </c>
      <c r="CS36" s="12">
        <f t="shared" si="30"/>
        <v>0</v>
      </c>
      <c r="CT36" s="12">
        <f t="shared" si="30"/>
        <v>0</v>
      </c>
      <c r="CU36" s="12">
        <f t="shared" si="30"/>
        <v>0</v>
      </c>
      <c r="CV36" s="29">
        <f t="shared" si="23"/>
        <v>87796.221661804186</v>
      </c>
      <c r="CW36" s="9"/>
      <c r="CX36" s="9"/>
      <c r="CY36" s="9"/>
      <c r="CZ36" s="9"/>
      <c r="DA36" s="9"/>
      <c r="DB36" s="30"/>
      <c r="DC36" s="30"/>
    </row>
    <row r="37" spans="1:107" ht="15.75" customHeight="1" x14ac:dyDescent="0.3">
      <c r="B37" s="464"/>
      <c r="C37" s="7" t="s">
        <v>13</v>
      </c>
      <c r="D37" s="7" t="str">
        <f t="shared" si="32"/>
        <v>BP4</v>
      </c>
      <c r="E37" s="7">
        <v>4</v>
      </c>
      <c r="F37" s="8">
        <f>'2024'!O37</f>
        <v>2116.0132756495559</v>
      </c>
      <c r="G37" s="12">
        <f t="shared" si="2"/>
        <v>2327.6146032145116</v>
      </c>
      <c r="H37" s="12">
        <f t="shared" si="3"/>
        <v>2433.415266996989</v>
      </c>
      <c r="I37" s="12">
        <f t="shared" si="4"/>
        <v>2539.2159307794668</v>
      </c>
      <c r="J37" s="12">
        <f t="shared" si="5"/>
        <v>2645.0165945619447</v>
      </c>
      <c r="K37" s="12">
        <f t="shared" si="6"/>
        <v>2750.817258344423</v>
      </c>
      <c r="L37" s="12">
        <f t="shared" si="7"/>
        <v>3216.3401789873251</v>
      </c>
      <c r="M37" s="12">
        <f t="shared" si="8"/>
        <v>3703.0232323867231</v>
      </c>
      <c r="O37" s="8">
        <f t="shared" si="33"/>
        <v>2306.4544704580167</v>
      </c>
      <c r="P37" s="23">
        <f t="shared" si="24"/>
        <v>9.0000000000000302E-2</v>
      </c>
      <c r="Q37" s="12">
        <f t="shared" si="31"/>
        <v>2537.0999175038187</v>
      </c>
      <c r="R37" s="12">
        <f t="shared" si="31"/>
        <v>2652.4226410267188</v>
      </c>
      <c r="S37" s="12">
        <f t="shared" si="31"/>
        <v>2767.7453645496198</v>
      </c>
      <c r="T37" s="12">
        <f t="shared" si="31"/>
        <v>2883.0680880725208</v>
      </c>
      <c r="U37" s="12">
        <f t="shared" si="31"/>
        <v>2998.3908115954218</v>
      </c>
      <c r="V37" s="12">
        <f t="shared" si="31"/>
        <v>3505.8107950961853</v>
      </c>
      <c r="W37" s="12">
        <f t="shared" si="31"/>
        <v>4036.2953233015292</v>
      </c>
      <c r="Y37" s="7">
        <f>SUMIF('BD Qtde Servidores Ativos'!$D:$D,$D:$D,'BD Qtde Servidores Ativos'!E:E)</f>
        <v>0</v>
      </c>
      <c r="Z37" s="7">
        <f>SUMIF('BD Qtde Servidores Ativos'!$D:$D,$D:$D,'BD Qtde Servidores Ativos'!F:F)</f>
        <v>0</v>
      </c>
      <c r="AA37" s="7">
        <f>SUMIF('BD Qtde Servidores Ativos'!$D:$D,$D:$D,'BD Qtde Servidores Ativos'!G:G)</f>
        <v>0</v>
      </c>
      <c r="AB37" s="7">
        <f>SUMIF('BD Qtde Servidores Ativos'!$D:$D,$D:$D,'BD Qtde Servidores Ativos'!H:H)</f>
        <v>0</v>
      </c>
      <c r="AC37" s="7">
        <f>SUMIF('BD Qtde Servidores Ativos'!$D:$D,$D:$D,'BD Qtde Servidores Ativos'!I:I)</f>
        <v>1</v>
      </c>
      <c r="AD37" s="7">
        <f>SUMIF('BD Qtde Servidores Ativos'!$D:$D,$D:$D,'BD Qtde Servidores Ativos'!J:J)</f>
        <v>0</v>
      </c>
      <c r="AE37" s="7">
        <f>SUMIF('BD Qtde Servidores Ativos'!$D:$D,$D:$D,'BD Qtde Servidores Ativos'!K:K)</f>
        <v>0</v>
      </c>
      <c r="AF37" s="7">
        <f>SUMIF('BD Qtde Servidores Ativos'!$D:$D,$D:$D,'BD Qtde Servidores Ativos'!L:L)</f>
        <v>0</v>
      </c>
      <c r="AG37" s="24">
        <f t="shared" si="11"/>
        <v>1</v>
      </c>
      <c r="AH37" s="25"/>
      <c r="AI37" s="25"/>
      <c r="AJ37" s="7">
        <f>SUMIF('BD Qtde Servidores Aposentados '!$D:$D,$D:$D,'BD Qtde Servidores Aposentados '!E:E)</f>
        <v>59</v>
      </c>
      <c r="AK37" s="7">
        <f>SUMIF('BD Qtde Servidores Aposentados '!$D:$D,$D:$D,'BD Qtde Servidores Aposentados '!F:F)</f>
        <v>4</v>
      </c>
      <c r="AL37" s="7">
        <f>SUMIF('BD Qtde Servidores Aposentados '!$D:$D,$D:$D,'BD Qtde Servidores Aposentados '!G:G)</f>
        <v>3</v>
      </c>
      <c r="AM37" s="7">
        <f>SUMIF('BD Qtde Servidores Aposentados '!$D:$D,$D:$D,'BD Qtde Servidores Aposentados '!H:H)</f>
        <v>3</v>
      </c>
      <c r="AN37" s="7">
        <f>SUMIF('BD Qtde Servidores Aposentados '!$D:$D,$D:$D,'BD Qtde Servidores Aposentados '!I:I)</f>
        <v>0</v>
      </c>
      <c r="AO37" s="7">
        <f>SUMIF('BD Qtde Servidores Aposentados '!$D:$D,$D:$D,'BD Qtde Servidores Aposentados '!J:J)</f>
        <v>0</v>
      </c>
      <c r="AP37" s="7">
        <f>SUMIF('BD Qtde Servidores Aposentados '!$D:$D,$D:$D,'BD Qtde Servidores Aposentados '!K:K)</f>
        <v>0</v>
      </c>
      <c r="AQ37" s="7">
        <f>SUMIF('BD Qtde Servidores Aposentados '!$D:$D,$D:$D,'BD Qtde Servidores Aposentados '!L:L)</f>
        <v>0</v>
      </c>
      <c r="AR37" s="24">
        <f t="shared" si="12"/>
        <v>69</v>
      </c>
      <c r="AS37" s="26"/>
      <c r="AT37" s="26"/>
      <c r="AU37" s="27">
        <f t="shared" si="27"/>
        <v>0</v>
      </c>
      <c r="AV37" s="27">
        <f t="shared" si="27"/>
        <v>0</v>
      </c>
      <c r="AW37" s="27">
        <f t="shared" si="27"/>
        <v>0</v>
      </c>
      <c r="AX37" s="27">
        <f t="shared" si="27"/>
        <v>0</v>
      </c>
      <c r="AY37" s="27">
        <f t="shared" si="27"/>
        <v>2645.0165945619447</v>
      </c>
      <c r="AZ37" s="27">
        <f t="shared" si="27"/>
        <v>0</v>
      </c>
      <c r="BA37" s="27">
        <f t="shared" si="27"/>
        <v>0</v>
      </c>
      <c r="BB37" s="27">
        <f t="shared" si="27"/>
        <v>0</v>
      </c>
      <c r="BC37" s="28">
        <f t="shared" si="14"/>
        <v>2645.0165945619447</v>
      </c>
      <c r="BF37" s="26"/>
      <c r="BG37" s="27">
        <f t="shared" si="28"/>
        <v>124844.7832633238</v>
      </c>
      <c r="BH37" s="27">
        <f t="shared" si="28"/>
        <v>9310.4584128580464</v>
      </c>
      <c r="BI37" s="27">
        <f t="shared" si="28"/>
        <v>7300.2458009909669</v>
      </c>
      <c r="BJ37" s="27">
        <f t="shared" si="28"/>
        <v>7617.6477923384009</v>
      </c>
      <c r="BK37" s="27">
        <f t="shared" si="28"/>
        <v>0</v>
      </c>
      <c r="BL37" s="27">
        <f t="shared" si="28"/>
        <v>0</v>
      </c>
      <c r="BM37" s="27">
        <f t="shared" si="28"/>
        <v>0</v>
      </c>
      <c r="BN37" s="27">
        <f t="shared" si="28"/>
        <v>0</v>
      </c>
      <c r="BO37" s="28">
        <f t="shared" si="16"/>
        <v>149073.1352695112</v>
      </c>
      <c r="BS37" s="12">
        <f t="shared" si="17"/>
        <v>0</v>
      </c>
      <c r="BT37" s="12">
        <f t="shared" si="29"/>
        <v>0</v>
      </c>
      <c r="BU37" s="12">
        <f t="shared" si="29"/>
        <v>0</v>
      </c>
      <c r="BV37" s="12">
        <f t="shared" si="29"/>
        <v>0</v>
      </c>
      <c r="BW37" s="12">
        <f t="shared" si="29"/>
        <v>2883.0680880725208</v>
      </c>
      <c r="BX37" s="12">
        <f t="shared" si="29"/>
        <v>0</v>
      </c>
      <c r="BY37" s="12">
        <f t="shared" si="29"/>
        <v>0</v>
      </c>
      <c r="BZ37" s="12">
        <f t="shared" si="29"/>
        <v>0</v>
      </c>
      <c r="CA37" s="29">
        <f t="shared" si="19"/>
        <v>2883.0680880725208</v>
      </c>
      <c r="CB37" s="9"/>
      <c r="CC37" s="95">
        <f>(Y37*'Quadro Resumo'!$L$7)*($O$109*10%)</f>
        <v>0</v>
      </c>
      <c r="CD37" s="12">
        <f>(Z37*'Quadro Resumo'!$L$7)*($O$109*15%)</f>
        <v>0</v>
      </c>
      <c r="CE37" s="12">
        <f>(AA37*'Quadro Resumo'!$L$7)*($O$109*10%)</f>
        <v>0</v>
      </c>
      <c r="CF37" s="12">
        <f>(AB37*'Quadro Resumo'!$L$7)*($O$109*5%)</f>
        <v>0</v>
      </c>
      <c r="CG37" s="12">
        <f>(AC37*'Quadro Resumo'!$L$7)*($O$109*5%)</f>
        <v>51.178565930228977</v>
      </c>
      <c r="CH37" s="12">
        <f>(AD37*'Quadro Resumo'!$L$7)*(O37*22%)</f>
        <v>0</v>
      </c>
      <c r="CI37" s="12">
        <f>(AE37*'Quadro Resumo'!$L$7)*(O37*23%)</f>
        <v>0</v>
      </c>
      <c r="CJ37" s="12">
        <v>0</v>
      </c>
      <c r="CK37" s="29">
        <f t="shared" si="20"/>
        <v>51.178565930228977</v>
      </c>
      <c r="CL37" s="9"/>
      <c r="CM37" s="9"/>
      <c r="CN37" s="12">
        <f t="shared" si="21"/>
        <v>136080.81375702299</v>
      </c>
      <c r="CO37" s="12">
        <f t="shared" si="30"/>
        <v>10148.399670015275</v>
      </c>
      <c r="CP37" s="12">
        <f t="shared" si="30"/>
        <v>7957.2679230801568</v>
      </c>
      <c r="CQ37" s="12">
        <f t="shared" si="30"/>
        <v>8303.2360936488585</v>
      </c>
      <c r="CR37" s="12">
        <f t="shared" si="30"/>
        <v>0</v>
      </c>
      <c r="CS37" s="12">
        <f t="shared" si="30"/>
        <v>0</v>
      </c>
      <c r="CT37" s="12">
        <f t="shared" si="30"/>
        <v>0</v>
      </c>
      <c r="CU37" s="12">
        <f t="shared" si="30"/>
        <v>0</v>
      </c>
      <c r="CV37" s="29">
        <f t="shared" si="23"/>
        <v>162489.71744376727</v>
      </c>
      <c r="CW37" s="9"/>
      <c r="CX37" s="9"/>
      <c r="CY37" s="9"/>
      <c r="CZ37" s="9"/>
      <c r="DA37" s="9"/>
      <c r="DB37" s="30"/>
      <c r="DC37" s="30"/>
    </row>
    <row r="38" spans="1:107" ht="15.75" customHeight="1" x14ac:dyDescent="0.3">
      <c r="B38" s="464"/>
      <c r="C38" s="7" t="s">
        <v>13</v>
      </c>
      <c r="D38" s="7" t="str">
        <f t="shared" si="32"/>
        <v>BP5</v>
      </c>
      <c r="E38" s="7">
        <v>5</v>
      </c>
      <c r="F38" s="8">
        <f>'2024'!O38</f>
        <v>2198.5377933998884</v>
      </c>
      <c r="G38" s="12">
        <f t="shared" si="2"/>
        <v>2418.3915727398776</v>
      </c>
      <c r="H38" s="12">
        <f t="shared" si="3"/>
        <v>2528.3184624098717</v>
      </c>
      <c r="I38" s="12">
        <f t="shared" si="4"/>
        <v>2638.2453520798658</v>
      </c>
      <c r="J38" s="12">
        <f t="shared" si="5"/>
        <v>2748.1722417498604</v>
      </c>
      <c r="K38" s="12">
        <f t="shared" si="6"/>
        <v>2858.099131419855</v>
      </c>
      <c r="L38" s="12">
        <f t="shared" si="7"/>
        <v>3341.7774459678303</v>
      </c>
      <c r="M38" s="12">
        <f t="shared" si="8"/>
        <v>3847.4411384498048</v>
      </c>
      <c r="O38" s="8">
        <f t="shared" si="33"/>
        <v>2396.4061948058793</v>
      </c>
      <c r="P38" s="23">
        <f t="shared" si="24"/>
        <v>9.0000000000000524E-2</v>
      </c>
      <c r="Q38" s="12">
        <f t="shared" si="31"/>
        <v>2636.0468142864675</v>
      </c>
      <c r="R38" s="12">
        <f t="shared" si="31"/>
        <v>2755.8671240267608</v>
      </c>
      <c r="S38" s="12">
        <f t="shared" si="31"/>
        <v>2875.6874337670552</v>
      </c>
      <c r="T38" s="12">
        <f t="shared" si="31"/>
        <v>2995.507743507349</v>
      </c>
      <c r="U38" s="12">
        <f t="shared" si="31"/>
        <v>3115.3280532476433</v>
      </c>
      <c r="V38" s="12">
        <f t="shared" si="31"/>
        <v>3642.5374161049367</v>
      </c>
      <c r="W38" s="12">
        <f t="shared" si="31"/>
        <v>4193.7108409102884</v>
      </c>
      <c r="Y38" s="7">
        <f>SUMIF('BD Qtde Servidores Ativos'!$D:$D,$D:$D,'BD Qtde Servidores Ativos'!E:E)</f>
        <v>0</v>
      </c>
      <c r="Z38" s="7">
        <f>SUMIF('BD Qtde Servidores Ativos'!$D:$D,$D:$D,'BD Qtde Servidores Ativos'!F:F)</f>
        <v>0</v>
      </c>
      <c r="AA38" s="7">
        <f>SUMIF('BD Qtde Servidores Ativos'!$D:$D,$D:$D,'BD Qtde Servidores Ativos'!G:G)</f>
        <v>0</v>
      </c>
      <c r="AB38" s="7">
        <f>SUMIF('BD Qtde Servidores Ativos'!$D:$D,$D:$D,'BD Qtde Servidores Ativos'!H:H)</f>
        <v>0</v>
      </c>
      <c r="AC38" s="7">
        <f>SUMIF('BD Qtde Servidores Ativos'!$D:$D,$D:$D,'BD Qtde Servidores Ativos'!I:I)</f>
        <v>0</v>
      </c>
      <c r="AD38" s="7">
        <f>SUMIF('BD Qtde Servidores Ativos'!$D:$D,$D:$D,'BD Qtde Servidores Ativos'!J:J)</f>
        <v>0</v>
      </c>
      <c r="AE38" s="7">
        <f>SUMIF('BD Qtde Servidores Ativos'!$D:$D,$D:$D,'BD Qtde Servidores Ativos'!K:K)</f>
        <v>0</v>
      </c>
      <c r="AF38" s="7">
        <f>SUMIF('BD Qtde Servidores Ativos'!$D:$D,$D:$D,'BD Qtde Servidores Ativos'!L:L)</f>
        <v>0</v>
      </c>
      <c r="AG38" s="24">
        <f t="shared" si="11"/>
        <v>0</v>
      </c>
      <c r="AH38" s="25"/>
      <c r="AI38" s="25"/>
      <c r="AJ38" s="7">
        <f>SUMIF('BD Qtde Servidores Aposentados '!$D:$D,$D:$D,'BD Qtde Servidores Aposentados '!E:E)</f>
        <v>95</v>
      </c>
      <c r="AK38" s="7">
        <f>SUMIF('BD Qtde Servidores Aposentados '!$D:$D,$D:$D,'BD Qtde Servidores Aposentados '!F:F)</f>
        <v>4</v>
      </c>
      <c r="AL38" s="7">
        <f>SUMIF('BD Qtde Servidores Aposentados '!$D:$D,$D:$D,'BD Qtde Servidores Aposentados '!G:G)</f>
        <v>2</v>
      </c>
      <c r="AM38" s="7">
        <f>SUMIF('BD Qtde Servidores Aposentados '!$D:$D,$D:$D,'BD Qtde Servidores Aposentados '!H:H)</f>
        <v>1</v>
      </c>
      <c r="AN38" s="7">
        <f>SUMIF('BD Qtde Servidores Aposentados '!$D:$D,$D:$D,'BD Qtde Servidores Aposentados '!I:I)</f>
        <v>1</v>
      </c>
      <c r="AO38" s="7">
        <f>SUMIF('BD Qtde Servidores Aposentados '!$D:$D,$D:$D,'BD Qtde Servidores Aposentados '!J:J)</f>
        <v>0</v>
      </c>
      <c r="AP38" s="7">
        <f>SUMIF('BD Qtde Servidores Aposentados '!$D:$D,$D:$D,'BD Qtde Servidores Aposentados '!K:K)</f>
        <v>0</v>
      </c>
      <c r="AQ38" s="7">
        <f>SUMIF('BD Qtde Servidores Aposentados '!$D:$D,$D:$D,'BD Qtde Servidores Aposentados '!L:L)</f>
        <v>0</v>
      </c>
      <c r="AR38" s="24">
        <f t="shared" si="12"/>
        <v>103</v>
      </c>
      <c r="AS38" s="26"/>
      <c r="AT38" s="26"/>
      <c r="AU38" s="27">
        <f t="shared" si="27"/>
        <v>0</v>
      </c>
      <c r="AV38" s="27">
        <f t="shared" si="27"/>
        <v>0</v>
      </c>
      <c r="AW38" s="27">
        <f t="shared" si="27"/>
        <v>0</v>
      </c>
      <c r="AX38" s="27">
        <f t="shared" si="27"/>
        <v>0</v>
      </c>
      <c r="AY38" s="27">
        <f t="shared" si="27"/>
        <v>0</v>
      </c>
      <c r="AZ38" s="27">
        <f t="shared" si="27"/>
        <v>0</v>
      </c>
      <c r="BA38" s="27">
        <f t="shared" si="27"/>
        <v>0</v>
      </c>
      <c r="BB38" s="27">
        <f t="shared" si="27"/>
        <v>0</v>
      </c>
      <c r="BC38" s="28">
        <f t="shared" si="14"/>
        <v>0</v>
      </c>
      <c r="BF38" s="26"/>
      <c r="BG38" s="27">
        <f t="shared" si="28"/>
        <v>208861.09037298939</v>
      </c>
      <c r="BH38" s="27">
        <f t="shared" si="28"/>
        <v>9673.5662909595103</v>
      </c>
      <c r="BI38" s="27">
        <f t="shared" si="28"/>
        <v>5056.6369248197434</v>
      </c>
      <c r="BJ38" s="27">
        <f t="shared" si="28"/>
        <v>2638.2453520798658</v>
      </c>
      <c r="BK38" s="27">
        <f t="shared" si="28"/>
        <v>2748.1722417498604</v>
      </c>
      <c r="BL38" s="27">
        <f t="shared" si="28"/>
        <v>0</v>
      </c>
      <c r="BM38" s="27">
        <f t="shared" si="28"/>
        <v>0</v>
      </c>
      <c r="BN38" s="27">
        <f t="shared" si="28"/>
        <v>0</v>
      </c>
      <c r="BO38" s="28">
        <f t="shared" si="16"/>
        <v>228977.71118259834</v>
      </c>
      <c r="BS38" s="12">
        <f t="shared" si="17"/>
        <v>0</v>
      </c>
      <c r="BT38" s="12">
        <f t="shared" si="29"/>
        <v>0</v>
      </c>
      <c r="BU38" s="12">
        <f t="shared" si="29"/>
        <v>0</v>
      </c>
      <c r="BV38" s="12">
        <f t="shared" si="29"/>
        <v>0</v>
      </c>
      <c r="BW38" s="12">
        <f t="shared" si="29"/>
        <v>0</v>
      </c>
      <c r="BX38" s="12">
        <f t="shared" si="29"/>
        <v>0</v>
      </c>
      <c r="BY38" s="12">
        <f t="shared" si="29"/>
        <v>0</v>
      </c>
      <c r="BZ38" s="12">
        <f t="shared" si="29"/>
        <v>0</v>
      </c>
      <c r="CA38" s="29">
        <f t="shared" si="19"/>
        <v>0</v>
      </c>
      <c r="CB38" s="9"/>
      <c r="CC38" s="95">
        <f>(Y38*'Quadro Resumo'!$L$7)*($O$109*10%)</f>
        <v>0</v>
      </c>
      <c r="CD38" s="12">
        <f>(Z38*'Quadro Resumo'!$L$7)*($O$109*15%)</f>
        <v>0</v>
      </c>
      <c r="CE38" s="12">
        <f>(AA38*'Quadro Resumo'!$L$7)*($O$109*10%)</f>
        <v>0</v>
      </c>
      <c r="CF38" s="12">
        <f>(AB38*'Quadro Resumo'!$L$7)*($O$109*5%)</f>
        <v>0</v>
      </c>
      <c r="CG38" s="12">
        <f>(AC38*'Quadro Resumo'!$L$7)*($O$109*5%)</f>
        <v>0</v>
      </c>
      <c r="CH38" s="12">
        <f>(AD38*'Quadro Resumo'!$L$7)*(O38*22%)</f>
        <v>0</v>
      </c>
      <c r="CI38" s="12">
        <f>(AE38*'Quadro Resumo'!$L$7)*(O38*23%)</f>
        <v>0</v>
      </c>
      <c r="CJ38" s="12">
        <v>0</v>
      </c>
      <c r="CK38" s="29">
        <f t="shared" si="20"/>
        <v>0</v>
      </c>
      <c r="CL38" s="9"/>
      <c r="CM38" s="9"/>
      <c r="CN38" s="12">
        <f t="shared" si="21"/>
        <v>227658.58850655853</v>
      </c>
      <c r="CO38" s="12">
        <f t="shared" si="30"/>
        <v>10544.18725714587</v>
      </c>
      <c r="CP38" s="12">
        <f t="shared" si="30"/>
        <v>5511.7342480535217</v>
      </c>
      <c r="CQ38" s="12">
        <f t="shared" si="30"/>
        <v>2875.6874337670552</v>
      </c>
      <c r="CR38" s="12">
        <f t="shared" si="30"/>
        <v>2995.507743507349</v>
      </c>
      <c r="CS38" s="12">
        <f t="shared" si="30"/>
        <v>0</v>
      </c>
      <c r="CT38" s="12">
        <f t="shared" si="30"/>
        <v>0</v>
      </c>
      <c r="CU38" s="12">
        <f t="shared" si="30"/>
        <v>0</v>
      </c>
      <c r="CV38" s="29">
        <f t="shared" si="23"/>
        <v>249585.70518903233</v>
      </c>
      <c r="CW38" s="9"/>
      <c r="CX38" s="9"/>
      <c r="CY38" s="9"/>
      <c r="CZ38" s="9"/>
      <c r="DA38" s="9"/>
      <c r="DB38" s="30"/>
      <c r="DC38" s="30"/>
    </row>
    <row r="39" spans="1:107" ht="15.75" customHeight="1" x14ac:dyDescent="0.3">
      <c r="B39" s="464"/>
      <c r="C39" s="7" t="s">
        <v>13</v>
      </c>
      <c r="D39" s="7" t="str">
        <f t="shared" si="32"/>
        <v>BP6</v>
      </c>
      <c r="E39" s="7">
        <v>6</v>
      </c>
      <c r="F39" s="8">
        <f>'2024'!O39</f>
        <v>2284.2807673424841</v>
      </c>
      <c r="G39" s="12">
        <f t="shared" si="2"/>
        <v>2512.7088440767325</v>
      </c>
      <c r="H39" s="12">
        <f t="shared" si="3"/>
        <v>2626.9228824438565</v>
      </c>
      <c r="I39" s="12">
        <f t="shared" si="4"/>
        <v>2741.1369208109809</v>
      </c>
      <c r="J39" s="12">
        <f t="shared" si="5"/>
        <v>2855.3509591781049</v>
      </c>
      <c r="K39" s="12">
        <f t="shared" si="6"/>
        <v>2969.5649975452293</v>
      </c>
      <c r="L39" s="12">
        <f t="shared" si="7"/>
        <v>3472.1067663605759</v>
      </c>
      <c r="M39" s="12">
        <f t="shared" si="8"/>
        <v>3997.4913428493473</v>
      </c>
      <c r="O39" s="8">
        <f t="shared" si="33"/>
        <v>2489.8660364033085</v>
      </c>
      <c r="P39" s="23">
        <f t="shared" si="24"/>
        <v>9.0000000000000302E-2</v>
      </c>
      <c r="Q39" s="12">
        <f t="shared" si="31"/>
        <v>2738.8526400436394</v>
      </c>
      <c r="R39" s="12">
        <f t="shared" si="31"/>
        <v>2863.3459418638045</v>
      </c>
      <c r="S39" s="12">
        <f t="shared" si="31"/>
        <v>2987.8392436839699</v>
      </c>
      <c r="T39" s="12">
        <f t="shared" si="31"/>
        <v>3112.3325455041359</v>
      </c>
      <c r="U39" s="12">
        <f t="shared" si="31"/>
        <v>3236.8258473243013</v>
      </c>
      <c r="V39" s="12">
        <f t="shared" si="31"/>
        <v>3784.5963753330288</v>
      </c>
      <c r="W39" s="12">
        <f t="shared" si="31"/>
        <v>4357.2655637057896</v>
      </c>
      <c r="Y39" s="7">
        <f>SUMIF('BD Qtde Servidores Ativos'!$D:$D,$D:$D,'BD Qtde Servidores Ativos'!E:E)</f>
        <v>2</v>
      </c>
      <c r="Z39" s="7">
        <f>SUMIF('BD Qtde Servidores Ativos'!$D:$D,$D:$D,'BD Qtde Servidores Ativos'!F:F)</f>
        <v>0</v>
      </c>
      <c r="AA39" s="7">
        <f>SUMIF('BD Qtde Servidores Ativos'!$D:$D,$D:$D,'BD Qtde Servidores Ativos'!G:G)</f>
        <v>0</v>
      </c>
      <c r="AB39" s="7">
        <f>SUMIF('BD Qtde Servidores Ativos'!$D:$D,$D:$D,'BD Qtde Servidores Ativos'!H:H)</f>
        <v>0</v>
      </c>
      <c r="AC39" s="7">
        <f>SUMIF('BD Qtde Servidores Ativos'!$D:$D,$D:$D,'BD Qtde Servidores Ativos'!I:I)</f>
        <v>0</v>
      </c>
      <c r="AD39" s="7">
        <f>SUMIF('BD Qtde Servidores Ativos'!$D:$D,$D:$D,'BD Qtde Servidores Ativos'!J:J)</f>
        <v>0</v>
      </c>
      <c r="AE39" s="7">
        <f>SUMIF('BD Qtde Servidores Ativos'!$D:$D,$D:$D,'BD Qtde Servidores Ativos'!K:K)</f>
        <v>0</v>
      </c>
      <c r="AF39" s="7">
        <f>SUMIF('BD Qtde Servidores Ativos'!$D:$D,$D:$D,'BD Qtde Servidores Ativos'!L:L)</f>
        <v>0</v>
      </c>
      <c r="AG39" s="24">
        <f t="shared" si="11"/>
        <v>2</v>
      </c>
      <c r="AH39" s="25"/>
      <c r="AI39" s="25"/>
      <c r="AJ39" s="7">
        <f>SUMIF('BD Qtde Servidores Aposentados '!$D:$D,$D:$D,'BD Qtde Servidores Aposentados '!E:E)</f>
        <v>128</v>
      </c>
      <c r="AK39" s="7">
        <f>SUMIF('BD Qtde Servidores Aposentados '!$D:$D,$D:$D,'BD Qtde Servidores Aposentados '!F:F)</f>
        <v>1</v>
      </c>
      <c r="AL39" s="7">
        <f>SUMIF('BD Qtde Servidores Aposentados '!$D:$D,$D:$D,'BD Qtde Servidores Aposentados '!G:G)</f>
        <v>3</v>
      </c>
      <c r="AM39" s="7">
        <f>SUMIF('BD Qtde Servidores Aposentados '!$D:$D,$D:$D,'BD Qtde Servidores Aposentados '!H:H)</f>
        <v>1</v>
      </c>
      <c r="AN39" s="7">
        <f>SUMIF('BD Qtde Servidores Aposentados '!$D:$D,$D:$D,'BD Qtde Servidores Aposentados '!I:I)</f>
        <v>2</v>
      </c>
      <c r="AO39" s="7">
        <f>SUMIF('BD Qtde Servidores Aposentados '!$D:$D,$D:$D,'BD Qtde Servidores Aposentados '!J:J)</f>
        <v>0</v>
      </c>
      <c r="AP39" s="7">
        <f>SUMIF('BD Qtde Servidores Aposentados '!$D:$D,$D:$D,'BD Qtde Servidores Aposentados '!K:K)</f>
        <v>0</v>
      </c>
      <c r="AQ39" s="7">
        <f>SUMIF('BD Qtde Servidores Aposentados '!$D:$D,$D:$D,'BD Qtde Servidores Aposentados '!L:L)</f>
        <v>0</v>
      </c>
      <c r="AR39" s="24">
        <f t="shared" si="12"/>
        <v>135</v>
      </c>
      <c r="AS39" s="26"/>
      <c r="AT39" s="26"/>
      <c r="AU39" s="27">
        <f t="shared" si="27"/>
        <v>4568.5615346849681</v>
      </c>
      <c r="AV39" s="27">
        <f t="shared" si="27"/>
        <v>0</v>
      </c>
      <c r="AW39" s="27">
        <f t="shared" si="27"/>
        <v>0</v>
      </c>
      <c r="AX39" s="27">
        <f t="shared" si="27"/>
        <v>0</v>
      </c>
      <c r="AY39" s="27">
        <f t="shared" si="27"/>
        <v>0</v>
      </c>
      <c r="AZ39" s="27">
        <f t="shared" si="27"/>
        <v>0</v>
      </c>
      <c r="BA39" s="27">
        <f t="shared" si="27"/>
        <v>0</v>
      </c>
      <c r="BB39" s="27">
        <f t="shared" si="27"/>
        <v>0</v>
      </c>
      <c r="BC39" s="28">
        <f t="shared" si="14"/>
        <v>4568.5615346849681</v>
      </c>
      <c r="BF39" s="26"/>
      <c r="BG39" s="27">
        <f t="shared" si="28"/>
        <v>292387.93821983796</v>
      </c>
      <c r="BH39" s="27">
        <f t="shared" si="28"/>
        <v>2512.7088440767325</v>
      </c>
      <c r="BI39" s="27">
        <f t="shared" si="28"/>
        <v>7880.7686473315698</v>
      </c>
      <c r="BJ39" s="27">
        <f t="shared" si="28"/>
        <v>2741.1369208109809</v>
      </c>
      <c r="BK39" s="27">
        <f t="shared" si="28"/>
        <v>5710.7019183562097</v>
      </c>
      <c r="BL39" s="27">
        <f t="shared" si="28"/>
        <v>0</v>
      </c>
      <c r="BM39" s="27">
        <f t="shared" si="28"/>
        <v>0</v>
      </c>
      <c r="BN39" s="27">
        <f t="shared" si="28"/>
        <v>0</v>
      </c>
      <c r="BO39" s="28">
        <f t="shared" si="16"/>
        <v>311233.25455041346</v>
      </c>
      <c r="BS39" s="12">
        <f t="shared" si="17"/>
        <v>4979.732072806617</v>
      </c>
      <c r="BT39" s="12">
        <f t="shared" si="29"/>
        <v>0</v>
      </c>
      <c r="BU39" s="12">
        <f t="shared" si="29"/>
        <v>0</v>
      </c>
      <c r="BV39" s="12">
        <f t="shared" si="29"/>
        <v>0</v>
      </c>
      <c r="BW39" s="12">
        <f t="shared" si="29"/>
        <v>0</v>
      </c>
      <c r="BX39" s="12">
        <f t="shared" si="29"/>
        <v>0</v>
      </c>
      <c r="BY39" s="12">
        <f t="shared" si="29"/>
        <v>0</v>
      </c>
      <c r="BZ39" s="12">
        <f t="shared" si="29"/>
        <v>0</v>
      </c>
      <c r="CA39" s="29">
        <f t="shared" si="19"/>
        <v>4979.732072806617</v>
      </c>
      <c r="CB39" s="9"/>
      <c r="CC39" s="95">
        <f>(Y39*'Quadro Resumo'!$L$7)*($O$109*10%)</f>
        <v>204.71426372091591</v>
      </c>
      <c r="CD39" s="12">
        <f>(Z39*'Quadro Resumo'!$L$7)*($O$109*15%)</f>
        <v>0</v>
      </c>
      <c r="CE39" s="12">
        <f>(AA39*'Quadro Resumo'!$L$7)*($O$109*10%)</f>
        <v>0</v>
      </c>
      <c r="CF39" s="12">
        <f>(AB39*'Quadro Resumo'!$L$7)*($O$109*5%)</f>
        <v>0</v>
      </c>
      <c r="CG39" s="12">
        <f>(AC39*'Quadro Resumo'!$L$7)*($O$109*5%)</f>
        <v>0</v>
      </c>
      <c r="CH39" s="12">
        <f>(AD39*'Quadro Resumo'!$L$7)*(O39*22%)</f>
        <v>0</v>
      </c>
      <c r="CI39" s="12">
        <f>(AE39*'Quadro Resumo'!$L$7)*(O39*23%)</f>
        <v>0</v>
      </c>
      <c r="CJ39" s="12">
        <v>0</v>
      </c>
      <c r="CK39" s="29">
        <f t="shared" si="20"/>
        <v>204.71426372091591</v>
      </c>
      <c r="CL39" s="9"/>
      <c r="CM39" s="9"/>
      <c r="CN39" s="12">
        <f t="shared" si="21"/>
        <v>318702.85265962349</v>
      </c>
      <c r="CO39" s="12">
        <f t="shared" si="30"/>
        <v>2738.8526400436394</v>
      </c>
      <c r="CP39" s="12">
        <f t="shared" si="30"/>
        <v>8590.0378255914129</v>
      </c>
      <c r="CQ39" s="12">
        <f t="shared" si="30"/>
        <v>2987.8392436839699</v>
      </c>
      <c r="CR39" s="12">
        <f t="shared" si="30"/>
        <v>6224.6650910082717</v>
      </c>
      <c r="CS39" s="12">
        <f t="shared" si="30"/>
        <v>0</v>
      </c>
      <c r="CT39" s="12">
        <f t="shared" si="30"/>
        <v>0</v>
      </c>
      <c r="CU39" s="12">
        <f t="shared" si="30"/>
        <v>0</v>
      </c>
      <c r="CV39" s="29">
        <f t="shared" si="23"/>
        <v>339244.2474599508</v>
      </c>
      <c r="CW39" s="9"/>
      <c r="CX39" s="9"/>
      <c r="CY39" s="9"/>
      <c r="CZ39" s="9"/>
      <c r="DA39" s="9"/>
      <c r="DB39" s="30"/>
      <c r="DC39" s="30"/>
    </row>
    <row r="40" spans="1:107" ht="15.75" customHeight="1" x14ac:dyDescent="0.3">
      <c r="B40" s="464"/>
      <c r="C40" s="7" t="s">
        <v>13</v>
      </c>
      <c r="D40" s="7" t="str">
        <f t="shared" si="32"/>
        <v>BP7</v>
      </c>
      <c r="E40" s="7">
        <v>7</v>
      </c>
      <c r="F40" s="8">
        <f>'2024'!O40</f>
        <v>2373.3677172688408</v>
      </c>
      <c r="G40" s="12">
        <f t="shared" si="2"/>
        <v>2610.7044889957251</v>
      </c>
      <c r="H40" s="12">
        <f t="shared" si="3"/>
        <v>2729.3728748591666</v>
      </c>
      <c r="I40" s="12">
        <f t="shared" si="4"/>
        <v>2848.041260722609</v>
      </c>
      <c r="J40" s="12">
        <f t="shared" si="5"/>
        <v>2966.7096465860509</v>
      </c>
      <c r="K40" s="12">
        <f t="shared" si="6"/>
        <v>3085.3780324494933</v>
      </c>
      <c r="L40" s="12">
        <f t="shared" si="7"/>
        <v>3607.5189302486378</v>
      </c>
      <c r="M40" s="12">
        <f t="shared" si="8"/>
        <v>4153.3935052204715</v>
      </c>
      <c r="O40" s="8">
        <f t="shared" si="33"/>
        <v>2586.9708118230374</v>
      </c>
      <c r="P40" s="23">
        <f t="shared" si="24"/>
        <v>9.0000000000000302E-2</v>
      </c>
      <c r="Q40" s="12">
        <f t="shared" si="31"/>
        <v>2845.6678930053413</v>
      </c>
      <c r="R40" s="12">
        <f t="shared" si="31"/>
        <v>2975.0164335964928</v>
      </c>
      <c r="S40" s="12">
        <f t="shared" si="31"/>
        <v>3104.3649741876447</v>
      </c>
      <c r="T40" s="12">
        <f t="shared" si="31"/>
        <v>3233.7135147787967</v>
      </c>
      <c r="U40" s="12">
        <f t="shared" si="31"/>
        <v>3363.0620553699487</v>
      </c>
      <c r="V40" s="12">
        <f t="shared" si="31"/>
        <v>3932.1956339710168</v>
      </c>
      <c r="W40" s="12">
        <f t="shared" si="31"/>
        <v>4527.1989206903154</v>
      </c>
      <c r="Y40" s="7">
        <f>SUMIF('BD Qtde Servidores Ativos'!$D:$D,$D:$D,'BD Qtde Servidores Ativos'!E:E)</f>
        <v>1</v>
      </c>
      <c r="Z40" s="7">
        <f>SUMIF('BD Qtde Servidores Ativos'!$D:$D,$D:$D,'BD Qtde Servidores Ativos'!F:F)</f>
        <v>0</v>
      </c>
      <c r="AA40" s="7">
        <f>SUMIF('BD Qtde Servidores Ativos'!$D:$D,$D:$D,'BD Qtde Servidores Ativos'!G:G)</f>
        <v>0</v>
      </c>
      <c r="AB40" s="7">
        <f>SUMIF('BD Qtde Servidores Ativos'!$D:$D,$D:$D,'BD Qtde Servidores Ativos'!H:H)</f>
        <v>0</v>
      </c>
      <c r="AC40" s="7">
        <f>SUMIF('BD Qtde Servidores Ativos'!$D:$D,$D:$D,'BD Qtde Servidores Ativos'!I:I)</f>
        <v>2</v>
      </c>
      <c r="AD40" s="7">
        <f>SUMIF('BD Qtde Servidores Ativos'!$D:$D,$D:$D,'BD Qtde Servidores Ativos'!J:J)</f>
        <v>0</v>
      </c>
      <c r="AE40" s="7">
        <f>SUMIF('BD Qtde Servidores Ativos'!$D:$D,$D:$D,'BD Qtde Servidores Ativos'!K:K)</f>
        <v>0</v>
      </c>
      <c r="AF40" s="7">
        <f>SUMIF('BD Qtde Servidores Ativos'!$D:$D,$D:$D,'BD Qtde Servidores Ativos'!L:L)</f>
        <v>0</v>
      </c>
      <c r="AG40" s="24">
        <f t="shared" si="11"/>
        <v>3</v>
      </c>
      <c r="AH40" s="25"/>
      <c r="AI40" s="25"/>
      <c r="AJ40" s="7">
        <f>SUMIF('BD Qtde Servidores Aposentados '!$D:$D,$D:$D,'BD Qtde Servidores Aposentados '!E:E)</f>
        <v>185</v>
      </c>
      <c r="AK40" s="7">
        <f>SUMIF('BD Qtde Servidores Aposentados '!$D:$D,$D:$D,'BD Qtde Servidores Aposentados '!F:F)</f>
        <v>2</v>
      </c>
      <c r="AL40" s="7">
        <f>SUMIF('BD Qtde Servidores Aposentados '!$D:$D,$D:$D,'BD Qtde Servidores Aposentados '!G:G)</f>
        <v>7</v>
      </c>
      <c r="AM40" s="7">
        <f>SUMIF('BD Qtde Servidores Aposentados '!$D:$D,$D:$D,'BD Qtde Servidores Aposentados '!H:H)</f>
        <v>6</v>
      </c>
      <c r="AN40" s="7">
        <f>SUMIF('BD Qtde Servidores Aposentados '!$D:$D,$D:$D,'BD Qtde Servidores Aposentados '!I:I)</f>
        <v>1</v>
      </c>
      <c r="AO40" s="7">
        <f>SUMIF('BD Qtde Servidores Aposentados '!$D:$D,$D:$D,'BD Qtde Servidores Aposentados '!J:J)</f>
        <v>0</v>
      </c>
      <c r="AP40" s="7">
        <f>SUMIF('BD Qtde Servidores Aposentados '!$D:$D,$D:$D,'BD Qtde Servidores Aposentados '!K:K)</f>
        <v>0</v>
      </c>
      <c r="AQ40" s="7">
        <f>SUMIF('BD Qtde Servidores Aposentados '!$D:$D,$D:$D,'BD Qtde Servidores Aposentados '!L:L)</f>
        <v>0</v>
      </c>
      <c r="AR40" s="24">
        <f t="shared" si="12"/>
        <v>201</v>
      </c>
      <c r="AS40" s="26"/>
      <c r="AT40" s="26"/>
      <c r="AU40" s="27">
        <f t="shared" si="27"/>
        <v>2373.3677172688408</v>
      </c>
      <c r="AV40" s="27">
        <f t="shared" si="27"/>
        <v>0</v>
      </c>
      <c r="AW40" s="27">
        <f t="shared" si="27"/>
        <v>0</v>
      </c>
      <c r="AX40" s="27">
        <f t="shared" si="27"/>
        <v>0</v>
      </c>
      <c r="AY40" s="27">
        <f t="shared" si="27"/>
        <v>5933.4192931721018</v>
      </c>
      <c r="AZ40" s="27">
        <f t="shared" si="27"/>
        <v>0</v>
      </c>
      <c r="BA40" s="27">
        <f t="shared" si="27"/>
        <v>0</v>
      </c>
      <c r="BB40" s="27">
        <f t="shared" si="27"/>
        <v>0</v>
      </c>
      <c r="BC40" s="28">
        <f t="shared" si="14"/>
        <v>8306.787010440943</v>
      </c>
      <c r="BF40" s="26"/>
      <c r="BG40" s="27">
        <f t="shared" si="28"/>
        <v>439073.02769473556</v>
      </c>
      <c r="BH40" s="27">
        <f t="shared" si="28"/>
        <v>5221.4089779914502</v>
      </c>
      <c r="BI40" s="27">
        <f t="shared" si="28"/>
        <v>19105.610124014165</v>
      </c>
      <c r="BJ40" s="27">
        <f t="shared" si="28"/>
        <v>17088.247564335652</v>
      </c>
      <c r="BK40" s="27">
        <f t="shared" si="28"/>
        <v>2966.7096465860509</v>
      </c>
      <c r="BL40" s="27">
        <f t="shared" si="28"/>
        <v>0</v>
      </c>
      <c r="BM40" s="27">
        <f t="shared" si="28"/>
        <v>0</v>
      </c>
      <c r="BN40" s="27">
        <f t="shared" si="28"/>
        <v>0</v>
      </c>
      <c r="BO40" s="28">
        <f t="shared" si="16"/>
        <v>483455.00400766282</v>
      </c>
      <c r="BS40" s="12">
        <f t="shared" si="17"/>
        <v>2586.9708118230374</v>
      </c>
      <c r="BT40" s="12">
        <f t="shared" si="29"/>
        <v>0</v>
      </c>
      <c r="BU40" s="12">
        <f t="shared" si="29"/>
        <v>0</v>
      </c>
      <c r="BV40" s="12">
        <f t="shared" si="29"/>
        <v>0</v>
      </c>
      <c r="BW40" s="12">
        <f t="shared" si="29"/>
        <v>6467.4270295575934</v>
      </c>
      <c r="BX40" s="12">
        <f t="shared" si="29"/>
        <v>0</v>
      </c>
      <c r="BY40" s="12">
        <f t="shared" si="29"/>
        <v>0</v>
      </c>
      <c r="BZ40" s="12">
        <f t="shared" si="29"/>
        <v>0</v>
      </c>
      <c r="CA40" s="29">
        <f t="shared" si="19"/>
        <v>9054.3978413806308</v>
      </c>
      <c r="CB40" s="9"/>
      <c r="CC40" s="95">
        <f>(Y40*'Quadro Resumo'!$L$7)*($O$109*10%)</f>
        <v>102.35713186045795</v>
      </c>
      <c r="CD40" s="12">
        <f>(Z40*'Quadro Resumo'!$L$7)*($O$109*15%)</f>
        <v>0</v>
      </c>
      <c r="CE40" s="12">
        <f>(AA40*'Quadro Resumo'!$L$7)*($O$109*10%)</f>
        <v>0</v>
      </c>
      <c r="CF40" s="12">
        <f>(AB40*'Quadro Resumo'!$L$7)*($O$109*5%)</f>
        <v>0</v>
      </c>
      <c r="CG40" s="12">
        <f>(AC40*'Quadro Resumo'!$L$7)*($O$109*5%)</f>
        <v>102.35713186045795</v>
      </c>
      <c r="CH40" s="12">
        <f>(AD40*'Quadro Resumo'!$L$7)*(O40*22%)</f>
        <v>0</v>
      </c>
      <c r="CI40" s="12">
        <f>(AE40*'Quadro Resumo'!$L$7)*(O40*23%)</f>
        <v>0</v>
      </c>
      <c r="CJ40" s="12">
        <v>0</v>
      </c>
      <c r="CK40" s="29">
        <f t="shared" si="20"/>
        <v>204.71426372091591</v>
      </c>
      <c r="CL40" s="9"/>
      <c r="CM40" s="9"/>
      <c r="CN40" s="12">
        <f t="shared" si="21"/>
        <v>478589.60018726194</v>
      </c>
      <c r="CO40" s="12">
        <f t="shared" si="30"/>
        <v>5691.3357860106826</v>
      </c>
      <c r="CP40" s="12">
        <f t="shared" si="30"/>
        <v>20825.115035175448</v>
      </c>
      <c r="CQ40" s="12">
        <f t="shared" si="30"/>
        <v>18626.189845125868</v>
      </c>
      <c r="CR40" s="12">
        <f t="shared" si="30"/>
        <v>3233.7135147787967</v>
      </c>
      <c r="CS40" s="12">
        <f t="shared" si="30"/>
        <v>0</v>
      </c>
      <c r="CT40" s="12">
        <f t="shared" si="30"/>
        <v>0</v>
      </c>
      <c r="CU40" s="12">
        <f t="shared" si="30"/>
        <v>0</v>
      </c>
      <c r="CV40" s="29">
        <f t="shared" si="23"/>
        <v>526965.95436835277</v>
      </c>
      <c r="CW40" s="9"/>
      <c r="CX40" s="9"/>
      <c r="CY40" s="9"/>
      <c r="CZ40" s="9"/>
      <c r="DA40" s="9"/>
      <c r="DB40" s="30"/>
      <c r="DC40" s="30"/>
    </row>
    <row r="41" spans="1:107" ht="15.75" customHeight="1" x14ac:dyDescent="0.3">
      <c r="B41" s="464"/>
      <c r="C41" s="7" t="s">
        <v>13</v>
      </c>
      <c r="D41" s="7" t="str">
        <f t="shared" si="32"/>
        <v>BP8</v>
      </c>
      <c r="E41" s="7">
        <v>8</v>
      </c>
      <c r="F41" s="8">
        <f>'2024'!O41</f>
        <v>2465.9290582423255</v>
      </c>
      <c r="G41" s="12">
        <f t="shared" si="2"/>
        <v>2712.5219640665582</v>
      </c>
      <c r="H41" s="12">
        <f t="shared" si="3"/>
        <v>2835.8184169786741</v>
      </c>
      <c r="I41" s="12">
        <f t="shared" si="4"/>
        <v>2959.1148698907905</v>
      </c>
      <c r="J41" s="12">
        <f t="shared" si="5"/>
        <v>3082.4113228029069</v>
      </c>
      <c r="K41" s="12">
        <f t="shared" si="6"/>
        <v>3205.7077757150232</v>
      </c>
      <c r="L41" s="12">
        <f t="shared" si="7"/>
        <v>3748.2121685283346</v>
      </c>
      <c r="M41" s="12">
        <f t="shared" si="8"/>
        <v>4315.3758519240691</v>
      </c>
      <c r="O41" s="8">
        <f t="shared" si="33"/>
        <v>2687.8626734841355</v>
      </c>
      <c r="P41" s="23">
        <f t="shared" si="24"/>
        <v>9.0000000000000302E-2</v>
      </c>
      <c r="Q41" s="12">
        <f t="shared" si="31"/>
        <v>2956.6489408325492</v>
      </c>
      <c r="R41" s="12">
        <f t="shared" si="31"/>
        <v>3091.0420745067554</v>
      </c>
      <c r="S41" s="12">
        <f t="shared" si="31"/>
        <v>3225.4352081809625</v>
      </c>
      <c r="T41" s="12">
        <f t="shared" si="31"/>
        <v>3359.8283418551691</v>
      </c>
      <c r="U41" s="12">
        <f t="shared" si="31"/>
        <v>3494.2214755293762</v>
      </c>
      <c r="V41" s="12">
        <f t="shared" si="31"/>
        <v>4085.5512636958861</v>
      </c>
      <c r="W41" s="12">
        <f t="shared" si="31"/>
        <v>4703.7596785972373</v>
      </c>
      <c r="Y41" s="7">
        <f>SUMIF('BD Qtde Servidores Ativos'!$D:$D,$D:$D,'BD Qtde Servidores Ativos'!E:E)</f>
        <v>0</v>
      </c>
      <c r="Z41" s="7">
        <f>SUMIF('BD Qtde Servidores Ativos'!$D:$D,$D:$D,'BD Qtde Servidores Ativos'!F:F)</f>
        <v>1</v>
      </c>
      <c r="AA41" s="7">
        <f>SUMIF('BD Qtde Servidores Ativos'!$D:$D,$D:$D,'BD Qtde Servidores Ativos'!G:G)</f>
        <v>0</v>
      </c>
      <c r="AB41" s="7">
        <f>SUMIF('BD Qtde Servidores Ativos'!$D:$D,$D:$D,'BD Qtde Servidores Ativos'!H:H)</f>
        <v>0</v>
      </c>
      <c r="AC41" s="7">
        <f>SUMIF('BD Qtde Servidores Ativos'!$D:$D,$D:$D,'BD Qtde Servidores Ativos'!I:I)</f>
        <v>1</v>
      </c>
      <c r="AD41" s="7">
        <f>SUMIF('BD Qtde Servidores Ativos'!$D:$D,$D:$D,'BD Qtde Servidores Ativos'!J:J)</f>
        <v>1</v>
      </c>
      <c r="AE41" s="7">
        <f>SUMIF('BD Qtde Servidores Ativos'!$D:$D,$D:$D,'BD Qtde Servidores Ativos'!K:K)</f>
        <v>2</v>
      </c>
      <c r="AF41" s="7">
        <f>SUMIF('BD Qtde Servidores Ativos'!$D:$D,$D:$D,'BD Qtde Servidores Ativos'!L:L)</f>
        <v>1</v>
      </c>
      <c r="AG41" s="24">
        <f t="shared" si="11"/>
        <v>6</v>
      </c>
      <c r="AH41" s="25"/>
      <c r="AI41" s="25"/>
      <c r="AJ41" s="7">
        <f>SUMIF('BD Qtde Servidores Aposentados '!$D:$D,$D:$D,'BD Qtde Servidores Aposentados '!E:E)</f>
        <v>222</v>
      </c>
      <c r="AK41" s="7">
        <f>SUMIF('BD Qtde Servidores Aposentados '!$D:$D,$D:$D,'BD Qtde Servidores Aposentados '!F:F)</f>
        <v>3</v>
      </c>
      <c r="AL41" s="7">
        <f>SUMIF('BD Qtde Servidores Aposentados '!$D:$D,$D:$D,'BD Qtde Servidores Aposentados '!G:G)</f>
        <v>4</v>
      </c>
      <c r="AM41" s="7">
        <f>SUMIF('BD Qtde Servidores Aposentados '!$D:$D,$D:$D,'BD Qtde Servidores Aposentados '!H:H)</f>
        <v>0</v>
      </c>
      <c r="AN41" s="7">
        <f>SUMIF('BD Qtde Servidores Aposentados '!$D:$D,$D:$D,'BD Qtde Servidores Aposentados '!I:I)</f>
        <v>0</v>
      </c>
      <c r="AO41" s="7">
        <f>SUMIF('BD Qtde Servidores Aposentados '!$D:$D,$D:$D,'BD Qtde Servidores Aposentados '!J:J)</f>
        <v>0</v>
      </c>
      <c r="AP41" s="7">
        <f>SUMIF('BD Qtde Servidores Aposentados '!$D:$D,$D:$D,'BD Qtde Servidores Aposentados '!K:K)</f>
        <v>0</v>
      </c>
      <c r="AQ41" s="7">
        <f>SUMIF('BD Qtde Servidores Aposentados '!$D:$D,$D:$D,'BD Qtde Servidores Aposentados '!L:L)</f>
        <v>0</v>
      </c>
      <c r="AR41" s="24">
        <f t="shared" si="12"/>
        <v>229</v>
      </c>
      <c r="AS41" s="26"/>
      <c r="AT41" s="26"/>
      <c r="AU41" s="27">
        <f t="shared" si="27"/>
        <v>0</v>
      </c>
      <c r="AV41" s="27">
        <f t="shared" si="27"/>
        <v>2712.5219640665582</v>
      </c>
      <c r="AW41" s="27">
        <f t="shared" si="27"/>
        <v>0</v>
      </c>
      <c r="AX41" s="27">
        <f t="shared" si="27"/>
        <v>0</v>
      </c>
      <c r="AY41" s="27">
        <f t="shared" si="27"/>
        <v>3082.4113228029069</v>
      </c>
      <c r="AZ41" s="27">
        <f t="shared" si="27"/>
        <v>3205.7077757150232</v>
      </c>
      <c r="BA41" s="27">
        <f t="shared" si="27"/>
        <v>7496.4243370566692</v>
      </c>
      <c r="BB41" s="27">
        <f t="shared" si="27"/>
        <v>4315.3758519240691</v>
      </c>
      <c r="BC41" s="28">
        <f t="shared" si="14"/>
        <v>20812.441251565226</v>
      </c>
      <c r="BF41" s="26"/>
      <c r="BG41" s="27">
        <f t="shared" si="28"/>
        <v>547436.25092979625</v>
      </c>
      <c r="BH41" s="27">
        <f t="shared" si="28"/>
        <v>8137.5658921996746</v>
      </c>
      <c r="BI41" s="27">
        <f t="shared" si="28"/>
        <v>11343.273667914696</v>
      </c>
      <c r="BJ41" s="27">
        <f t="shared" si="28"/>
        <v>0</v>
      </c>
      <c r="BK41" s="27">
        <f t="shared" si="28"/>
        <v>0</v>
      </c>
      <c r="BL41" s="27">
        <f t="shared" si="28"/>
        <v>0</v>
      </c>
      <c r="BM41" s="27">
        <f t="shared" si="28"/>
        <v>0</v>
      </c>
      <c r="BN41" s="27">
        <f t="shared" si="28"/>
        <v>0</v>
      </c>
      <c r="BO41" s="28">
        <f t="shared" si="16"/>
        <v>566917.09048991057</v>
      </c>
      <c r="BS41" s="12">
        <f t="shared" si="17"/>
        <v>0</v>
      </c>
      <c r="BT41" s="12">
        <f t="shared" si="29"/>
        <v>2956.6489408325492</v>
      </c>
      <c r="BU41" s="12">
        <f t="shared" si="29"/>
        <v>0</v>
      </c>
      <c r="BV41" s="12">
        <f t="shared" si="29"/>
        <v>0</v>
      </c>
      <c r="BW41" s="12">
        <f t="shared" si="29"/>
        <v>3359.8283418551691</v>
      </c>
      <c r="BX41" s="12">
        <f t="shared" si="29"/>
        <v>3494.2214755293762</v>
      </c>
      <c r="BY41" s="12">
        <f t="shared" si="29"/>
        <v>8171.1025273917721</v>
      </c>
      <c r="BZ41" s="12">
        <f t="shared" si="29"/>
        <v>4703.7596785972373</v>
      </c>
      <c r="CA41" s="29">
        <f t="shared" si="19"/>
        <v>22685.560964206106</v>
      </c>
      <c r="CB41" s="9"/>
      <c r="CC41" s="95">
        <f>(Y41*'Quadro Resumo'!$L$7)*($O$109*10%)</f>
        <v>0</v>
      </c>
      <c r="CD41" s="12">
        <f>(Z41*'Quadro Resumo'!$L$7)*($O$109*15%)</f>
        <v>153.53569779068692</v>
      </c>
      <c r="CE41" s="12">
        <f>(AA41*'Quadro Resumo'!$L$7)*($O$109*10%)</f>
        <v>0</v>
      </c>
      <c r="CF41" s="12">
        <f>(AB41*'Quadro Resumo'!$L$7)*($O$109*5%)</f>
        <v>0</v>
      </c>
      <c r="CG41" s="12">
        <f>(AC41*'Quadro Resumo'!$L$7)*($O$109*5%)</f>
        <v>51.178565930228977</v>
      </c>
      <c r="CH41" s="12">
        <f>(AD41*'Quadro Resumo'!$L$7)*(O41*22%)</f>
        <v>59.13297881665099</v>
      </c>
      <c r="CI41" s="12">
        <f>(AE41*'Quadro Resumo'!$L$7)*(O41*23%)</f>
        <v>123.64168298027023</v>
      </c>
      <c r="CJ41" s="12">
        <v>0</v>
      </c>
      <c r="CK41" s="29">
        <f t="shared" si="20"/>
        <v>387.48892551783712</v>
      </c>
      <c r="CL41" s="9"/>
      <c r="CM41" s="9"/>
      <c r="CN41" s="12">
        <f t="shared" si="21"/>
        <v>596705.5135134781</v>
      </c>
      <c r="CO41" s="12">
        <f t="shared" si="30"/>
        <v>8869.9468224976481</v>
      </c>
      <c r="CP41" s="12">
        <f t="shared" si="30"/>
        <v>12364.168298027022</v>
      </c>
      <c r="CQ41" s="12">
        <f t="shared" si="30"/>
        <v>0</v>
      </c>
      <c r="CR41" s="12">
        <f t="shared" si="30"/>
        <v>0</v>
      </c>
      <c r="CS41" s="12">
        <f t="shared" si="30"/>
        <v>0</v>
      </c>
      <c r="CT41" s="12">
        <f t="shared" si="30"/>
        <v>0</v>
      </c>
      <c r="CU41" s="12">
        <f t="shared" si="30"/>
        <v>0</v>
      </c>
      <c r="CV41" s="29">
        <f t="shared" si="23"/>
        <v>617939.62863400276</v>
      </c>
      <c r="CW41" s="9"/>
      <c r="CX41" s="9"/>
      <c r="CY41" s="9"/>
      <c r="CZ41" s="9"/>
      <c r="DA41" s="9"/>
      <c r="DB41" s="30"/>
      <c r="DC41" s="30"/>
    </row>
    <row r="42" spans="1:107" ht="15.75" customHeight="1" x14ac:dyDescent="0.3">
      <c r="B42" s="464"/>
      <c r="C42" s="7" t="s">
        <v>13</v>
      </c>
      <c r="D42" s="7" t="str">
        <f t="shared" si="32"/>
        <v>BP9</v>
      </c>
      <c r="E42" s="7">
        <v>9</v>
      </c>
      <c r="F42" s="8">
        <f>'2024'!O42</f>
        <v>2562.100291513776</v>
      </c>
      <c r="G42" s="12">
        <f t="shared" si="2"/>
        <v>2818.310320665154</v>
      </c>
      <c r="H42" s="12">
        <f t="shared" si="3"/>
        <v>2946.4153352408421</v>
      </c>
      <c r="I42" s="12">
        <f t="shared" si="4"/>
        <v>3074.5203498165311</v>
      </c>
      <c r="J42" s="12">
        <f t="shared" si="5"/>
        <v>3202.62536439222</v>
      </c>
      <c r="K42" s="12">
        <f t="shared" si="6"/>
        <v>3330.730378967909</v>
      </c>
      <c r="L42" s="12">
        <f t="shared" si="7"/>
        <v>3894.3924431009395</v>
      </c>
      <c r="M42" s="12">
        <f t="shared" si="8"/>
        <v>4483.675510149108</v>
      </c>
      <c r="O42" s="8">
        <f t="shared" si="33"/>
        <v>2792.6893177500165</v>
      </c>
      <c r="P42" s="23">
        <f t="shared" si="24"/>
        <v>9.0000000000000302E-2</v>
      </c>
      <c r="Q42" s="12">
        <f t="shared" si="31"/>
        <v>3071.9582495250183</v>
      </c>
      <c r="R42" s="12">
        <f t="shared" si="31"/>
        <v>3211.5927154125188</v>
      </c>
      <c r="S42" s="12">
        <f t="shared" si="31"/>
        <v>3351.2271813000198</v>
      </c>
      <c r="T42" s="12">
        <f t="shared" si="31"/>
        <v>3490.8616471875207</v>
      </c>
      <c r="U42" s="12">
        <f t="shared" si="31"/>
        <v>3630.4961130750216</v>
      </c>
      <c r="V42" s="12">
        <f t="shared" si="31"/>
        <v>4244.8877629800254</v>
      </c>
      <c r="W42" s="12">
        <f t="shared" si="31"/>
        <v>4887.2063060625287</v>
      </c>
      <c r="Y42" s="7">
        <f>SUMIF('BD Qtde Servidores Ativos'!$D:$D,$D:$D,'BD Qtde Servidores Ativos'!E:E)</f>
        <v>0</v>
      </c>
      <c r="Z42" s="7">
        <f>SUMIF('BD Qtde Servidores Ativos'!$D:$D,$D:$D,'BD Qtde Servidores Ativos'!F:F)</f>
        <v>0</v>
      </c>
      <c r="AA42" s="7">
        <f>SUMIF('BD Qtde Servidores Ativos'!$D:$D,$D:$D,'BD Qtde Servidores Ativos'!G:G)</f>
        <v>0</v>
      </c>
      <c r="AB42" s="7">
        <f>SUMIF('BD Qtde Servidores Ativos'!$D:$D,$D:$D,'BD Qtde Servidores Ativos'!H:H)</f>
        <v>0</v>
      </c>
      <c r="AC42" s="7">
        <f>SUMIF('BD Qtde Servidores Ativos'!$D:$D,$D:$D,'BD Qtde Servidores Ativos'!I:I)</f>
        <v>2</v>
      </c>
      <c r="AD42" s="7">
        <f>SUMIF('BD Qtde Servidores Ativos'!$D:$D,$D:$D,'BD Qtde Servidores Ativos'!J:J)</f>
        <v>0</v>
      </c>
      <c r="AE42" s="7">
        <f>SUMIF('BD Qtde Servidores Ativos'!$D:$D,$D:$D,'BD Qtde Servidores Ativos'!K:K)</f>
        <v>2</v>
      </c>
      <c r="AF42" s="7">
        <f>SUMIF('BD Qtde Servidores Ativos'!$D:$D,$D:$D,'BD Qtde Servidores Ativos'!L:L)</f>
        <v>0</v>
      </c>
      <c r="AG42" s="24">
        <f t="shared" si="11"/>
        <v>4</v>
      </c>
      <c r="AH42" s="25"/>
      <c r="AI42" s="25"/>
      <c r="AJ42" s="7">
        <f>SUMIF('BD Qtde Servidores Aposentados '!$D:$D,$D:$D,'BD Qtde Servidores Aposentados '!E:E)</f>
        <v>265</v>
      </c>
      <c r="AK42" s="7">
        <f>SUMIF('BD Qtde Servidores Aposentados '!$D:$D,$D:$D,'BD Qtde Servidores Aposentados '!F:F)</f>
        <v>6</v>
      </c>
      <c r="AL42" s="7">
        <f>SUMIF('BD Qtde Servidores Aposentados '!$D:$D,$D:$D,'BD Qtde Servidores Aposentados '!G:G)</f>
        <v>8</v>
      </c>
      <c r="AM42" s="7">
        <f>SUMIF('BD Qtde Servidores Aposentados '!$D:$D,$D:$D,'BD Qtde Servidores Aposentados '!H:H)</f>
        <v>4</v>
      </c>
      <c r="AN42" s="7">
        <f>SUMIF('BD Qtde Servidores Aposentados '!$D:$D,$D:$D,'BD Qtde Servidores Aposentados '!I:I)</f>
        <v>1</v>
      </c>
      <c r="AO42" s="7">
        <f>SUMIF('BD Qtde Servidores Aposentados '!$D:$D,$D:$D,'BD Qtde Servidores Aposentados '!J:J)</f>
        <v>0</v>
      </c>
      <c r="AP42" s="7">
        <f>SUMIF('BD Qtde Servidores Aposentados '!$D:$D,$D:$D,'BD Qtde Servidores Aposentados '!K:K)</f>
        <v>0</v>
      </c>
      <c r="AQ42" s="7">
        <f>SUMIF('BD Qtde Servidores Aposentados '!$D:$D,$D:$D,'BD Qtde Servidores Aposentados '!L:L)</f>
        <v>0</v>
      </c>
      <c r="AR42" s="24">
        <f t="shared" si="12"/>
        <v>284</v>
      </c>
      <c r="AS42" s="26"/>
      <c r="AT42" s="26"/>
      <c r="AU42" s="27">
        <f t="shared" si="27"/>
        <v>0</v>
      </c>
      <c r="AV42" s="27">
        <f t="shared" si="27"/>
        <v>0</v>
      </c>
      <c r="AW42" s="27">
        <f t="shared" si="27"/>
        <v>0</v>
      </c>
      <c r="AX42" s="27">
        <f t="shared" si="27"/>
        <v>0</v>
      </c>
      <c r="AY42" s="27">
        <f t="shared" si="27"/>
        <v>6405.2507287844401</v>
      </c>
      <c r="AZ42" s="27">
        <f t="shared" si="27"/>
        <v>0</v>
      </c>
      <c r="BA42" s="27">
        <f t="shared" si="27"/>
        <v>7788.7848862018791</v>
      </c>
      <c r="BB42" s="27">
        <f t="shared" si="27"/>
        <v>0</v>
      </c>
      <c r="BC42" s="28">
        <f t="shared" si="14"/>
        <v>14194.035614986318</v>
      </c>
      <c r="BF42" s="26"/>
      <c r="BG42" s="27">
        <f t="shared" si="28"/>
        <v>678956.57725115062</v>
      </c>
      <c r="BH42" s="27">
        <f t="shared" si="28"/>
        <v>16909.861923990924</v>
      </c>
      <c r="BI42" s="27">
        <f t="shared" si="28"/>
        <v>23571.322681926737</v>
      </c>
      <c r="BJ42" s="27">
        <f t="shared" si="28"/>
        <v>12298.081399266124</v>
      </c>
      <c r="BK42" s="27">
        <f t="shared" si="28"/>
        <v>3202.62536439222</v>
      </c>
      <c r="BL42" s="27">
        <f t="shared" si="28"/>
        <v>0</v>
      </c>
      <c r="BM42" s="27">
        <f t="shared" si="28"/>
        <v>0</v>
      </c>
      <c r="BN42" s="27">
        <f t="shared" si="28"/>
        <v>0</v>
      </c>
      <c r="BO42" s="28">
        <f t="shared" si="16"/>
        <v>734938.46862072661</v>
      </c>
      <c r="BS42" s="12">
        <f t="shared" si="17"/>
        <v>0</v>
      </c>
      <c r="BT42" s="12">
        <f t="shared" si="29"/>
        <v>0</v>
      </c>
      <c r="BU42" s="12">
        <f t="shared" si="29"/>
        <v>0</v>
      </c>
      <c r="BV42" s="12">
        <f t="shared" si="29"/>
        <v>0</v>
      </c>
      <c r="BW42" s="12">
        <f t="shared" si="29"/>
        <v>6981.7232943750414</v>
      </c>
      <c r="BX42" s="12">
        <f t="shared" si="29"/>
        <v>0</v>
      </c>
      <c r="BY42" s="12">
        <f t="shared" si="29"/>
        <v>8489.7755259600508</v>
      </c>
      <c r="BZ42" s="12">
        <f t="shared" si="29"/>
        <v>0</v>
      </c>
      <c r="CA42" s="29">
        <f t="shared" si="19"/>
        <v>15471.498820335091</v>
      </c>
      <c r="CB42" s="9"/>
      <c r="CC42" s="95">
        <f>(Y42*'Quadro Resumo'!$L$7)*($O$109*10%)</f>
        <v>0</v>
      </c>
      <c r="CD42" s="12">
        <f>(Z42*'Quadro Resumo'!$L$7)*($O$109*15%)</f>
        <v>0</v>
      </c>
      <c r="CE42" s="12">
        <f>(AA42*'Quadro Resumo'!$L$7)*($O$109*10%)</f>
        <v>0</v>
      </c>
      <c r="CF42" s="12">
        <f>(AB42*'Quadro Resumo'!$L$7)*($O$109*5%)</f>
        <v>0</v>
      </c>
      <c r="CG42" s="12">
        <f>(AC42*'Quadro Resumo'!$L$7)*($O$109*5%)</f>
        <v>102.35713186045795</v>
      </c>
      <c r="CH42" s="12">
        <f>(AD42*'Quadro Resumo'!$L$7)*(O42*22%)</f>
        <v>0</v>
      </c>
      <c r="CI42" s="12">
        <f>(AE42*'Quadro Resumo'!$L$7)*(O42*23%)</f>
        <v>128.46370861650075</v>
      </c>
      <c r="CJ42" s="12">
        <v>0</v>
      </c>
      <c r="CK42" s="29">
        <f t="shared" si="20"/>
        <v>230.82084047695872</v>
      </c>
      <c r="CL42" s="9"/>
      <c r="CM42" s="9"/>
      <c r="CN42" s="12">
        <f t="shared" si="21"/>
        <v>740062.6692037544</v>
      </c>
      <c r="CO42" s="12">
        <f t="shared" si="30"/>
        <v>18431.749497150111</v>
      </c>
      <c r="CP42" s="12">
        <f t="shared" si="30"/>
        <v>25692.741723300151</v>
      </c>
      <c r="CQ42" s="12">
        <f t="shared" si="30"/>
        <v>13404.908725200079</v>
      </c>
      <c r="CR42" s="12">
        <f t="shared" si="30"/>
        <v>3490.8616471875207</v>
      </c>
      <c r="CS42" s="12">
        <f t="shared" si="30"/>
        <v>0</v>
      </c>
      <c r="CT42" s="12">
        <f t="shared" si="30"/>
        <v>0</v>
      </c>
      <c r="CU42" s="12">
        <f t="shared" si="30"/>
        <v>0</v>
      </c>
      <c r="CV42" s="29">
        <f t="shared" si="23"/>
        <v>801082.93079659226</v>
      </c>
      <c r="CW42" s="9"/>
      <c r="CX42" s="9"/>
      <c r="CY42" s="9"/>
      <c r="CZ42" s="9"/>
      <c r="DA42" s="9"/>
      <c r="DB42" s="30"/>
      <c r="DC42" s="30"/>
    </row>
    <row r="43" spans="1:107" ht="15.75" customHeight="1" x14ac:dyDescent="0.3">
      <c r="B43" s="464"/>
      <c r="C43" s="7" t="s">
        <v>13</v>
      </c>
      <c r="D43" s="7" t="str">
        <f t="shared" si="32"/>
        <v>BP10</v>
      </c>
      <c r="E43" s="7">
        <v>10</v>
      </c>
      <c r="F43" s="8">
        <f>'2024'!O43</f>
        <v>2662.022202882813</v>
      </c>
      <c r="G43" s="12">
        <f t="shared" si="2"/>
        <v>2928.2244231710947</v>
      </c>
      <c r="H43" s="12">
        <f t="shared" si="3"/>
        <v>3061.3255333152347</v>
      </c>
      <c r="I43" s="12">
        <f t="shared" si="4"/>
        <v>3194.4266434593756</v>
      </c>
      <c r="J43" s="12">
        <f t="shared" si="5"/>
        <v>3327.5277536035164</v>
      </c>
      <c r="K43" s="12">
        <f t="shared" si="6"/>
        <v>3460.6288637476569</v>
      </c>
      <c r="L43" s="12">
        <f t="shared" si="7"/>
        <v>4046.273748381876</v>
      </c>
      <c r="M43" s="12">
        <f t="shared" si="8"/>
        <v>4658.5388550449225</v>
      </c>
      <c r="O43" s="8">
        <f t="shared" si="33"/>
        <v>2901.6042011422669</v>
      </c>
      <c r="P43" s="23">
        <f t="shared" si="24"/>
        <v>9.0000000000000302E-2</v>
      </c>
      <c r="Q43" s="12">
        <f t="shared" si="31"/>
        <v>3191.7646212564937</v>
      </c>
      <c r="R43" s="12">
        <f t="shared" si="31"/>
        <v>3336.8448313136068</v>
      </c>
      <c r="S43" s="12">
        <f t="shared" si="31"/>
        <v>3481.92504137072</v>
      </c>
      <c r="T43" s="12">
        <f t="shared" si="31"/>
        <v>3627.0052514278336</v>
      </c>
      <c r="U43" s="12">
        <f t="shared" si="31"/>
        <v>3772.0854614849472</v>
      </c>
      <c r="V43" s="12">
        <f t="shared" si="31"/>
        <v>4410.4383857362454</v>
      </c>
      <c r="W43" s="12">
        <f t="shared" si="31"/>
        <v>5077.8073519989666</v>
      </c>
      <c r="Y43" s="7">
        <f>SUMIF('BD Qtde Servidores Ativos'!$D:$D,$D:$D,'BD Qtde Servidores Ativos'!E:E)</f>
        <v>2</v>
      </c>
      <c r="Z43" s="7">
        <f>SUMIF('BD Qtde Servidores Ativos'!$D:$D,$D:$D,'BD Qtde Servidores Ativos'!F:F)</f>
        <v>0</v>
      </c>
      <c r="AA43" s="7">
        <f>SUMIF('BD Qtde Servidores Ativos'!$D:$D,$D:$D,'BD Qtde Servidores Ativos'!G:G)</f>
        <v>0</v>
      </c>
      <c r="AB43" s="7">
        <f>SUMIF('BD Qtde Servidores Ativos'!$D:$D,$D:$D,'BD Qtde Servidores Ativos'!H:H)</f>
        <v>1</v>
      </c>
      <c r="AC43" s="7">
        <f>SUMIF('BD Qtde Servidores Ativos'!$D:$D,$D:$D,'BD Qtde Servidores Ativos'!I:I)</f>
        <v>7</v>
      </c>
      <c r="AD43" s="7">
        <f>SUMIF('BD Qtde Servidores Ativos'!$D:$D,$D:$D,'BD Qtde Servidores Ativos'!J:J)</f>
        <v>3</v>
      </c>
      <c r="AE43" s="7">
        <f>SUMIF('BD Qtde Servidores Ativos'!$D:$D,$D:$D,'BD Qtde Servidores Ativos'!K:K)</f>
        <v>4</v>
      </c>
      <c r="AF43" s="7">
        <f>SUMIF('BD Qtde Servidores Ativos'!$D:$D,$D:$D,'BD Qtde Servidores Ativos'!L:L)</f>
        <v>1</v>
      </c>
      <c r="AG43" s="24">
        <f t="shared" si="11"/>
        <v>18</v>
      </c>
      <c r="AH43" s="25"/>
      <c r="AI43" s="25"/>
      <c r="AJ43" s="7">
        <f>SUMIF('BD Qtde Servidores Aposentados '!$D:$D,$D:$D,'BD Qtde Servidores Aposentados '!E:E)</f>
        <v>286</v>
      </c>
      <c r="AK43" s="7">
        <f>SUMIF('BD Qtde Servidores Aposentados '!$D:$D,$D:$D,'BD Qtde Servidores Aposentados '!F:F)</f>
        <v>5</v>
      </c>
      <c r="AL43" s="7">
        <f>SUMIF('BD Qtde Servidores Aposentados '!$D:$D,$D:$D,'BD Qtde Servidores Aposentados '!G:G)</f>
        <v>3</v>
      </c>
      <c r="AM43" s="7">
        <f>SUMIF('BD Qtde Servidores Aposentados '!$D:$D,$D:$D,'BD Qtde Servidores Aposentados '!H:H)</f>
        <v>7</v>
      </c>
      <c r="AN43" s="7">
        <f>SUMIF('BD Qtde Servidores Aposentados '!$D:$D,$D:$D,'BD Qtde Servidores Aposentados '!I:I)</f>
        <v>0</v>
      </c>
      <c r="AO43" s="7">
        <f>SUMIF('BD Qtde Servidores Aposentados '!$D:$D,$D:$D,'BD Qtde Servidores Aposentados '!J:J)</f>
        <v>0</v>
      </c>
      <c r="AP43" s="7">
        <f>SUMIF('BD Qtde Servidores Aposentados '!$D:$D,$D:$D,'BD Qtde Servidores Aposentados '!K:K)</f>
        <v>0</v>
      </c>
      <c r="AQ43" s="7">
        <f>SUMIF('BD Qtde Servidores Aposentados '!$D:$D,$D:$D,'BD Qtde Servidores Aposentados '!L:L)</f>
        <v>0</v>
      </c>
      <c r="AR43" s="24">
        <f t="shared" si="12"/>
        <v>301</v>
      </c>
      <c r="AS43" s="26"/>
      <c r="AT43" s="26"/>
      <c r="AU43" s="27">
        <f t="shared" si="27"/>
        <v>5324.0444057656259</v>
      </c>
      <c r="AV43" s="27">
        <f t="shared" si="27"/>
        <v>0</v>
      </c>
      <c r="AW43" s="27">
        <f t="shared" si="27"/>
        <v>0</v>
      </c>
      <c r="AX43" s="27">
        <f t="shared" si="27"/>
        <v>3194.4266434593756</v>
      </c>
      <c r="AY43" s="27">
        <f t="shared" si="27"/>
        <v>23292.694275224614</v>
      </c>
      <c r="AZ43" s="27">
        <f t="shared" si="27"/>
        <v>10381.88659124297</v>
      </c>
      <c r="BA43" s="27">
        <f t="shared" si="27"/>
        <v>16185.094993527504</v>
      </c>
      <c r="BB43" s="27">
        <f t="shared" si="27"/>
        <v>4658.5388550449225</v>
      </c>
      <c r="BC43" s="28">
        <f t="shared" si="14"/>
        <v>63036.685764265014</v>
      </c>
      <c r="BF43" s="26"/>
      <c r="BG43" s="27">
        <f t="shared" si="28"/>
        <v>761338.35002448456</v>
      </c>
      <c r="BH43" s="27">
        <f t="shared" si="28"/>
        <v>14641.122115855473</v>
      </c>
      <c r="BI43" s="27">
        <f t="shared" si="28"/>
        <v>9183.9765999457049</v>
      </c>
      <c r="BJ43" s="27">
        <f t="shared" si="28"/>
        <v>22360.986504215631</v>
      </c>
      <c r="BK43" s="27">
        <f t="shared" si="28"/>
        <v>0</v>
      </c>
      <c r="BL43" s="27">
        <f t="shared" si="28"/>
        <v>0</v>
      </c>
      <c r="BM43" s="27">
        <f t="shared" si="28"/>
        <v>0</v>
      </c>
      <c r="BN43" s="27">
        <f t="shared" si="28"/>
        <v>0</v>
      </c>
      <c r="BO43" s="28">
        <f t="shared" si="16"/>
        <v>807524.43524450134</v>
      </c>
      <c r="BS43" s="12">
        <f t="shared" si="17"/>
        <v>5803.2084022845338</v>
      </c>
      <c r="BT43" s="12">
        <f t="shared" si="29"/>
        <v>0</v>
      </c>
      <c r="BU43" s="12">
        <f t="shared" si="29"/>
        <v>0</v>
      </c>
      <c r="BV43" s="12">
        <f t="shared" si="29"/>
        <v>3481.92504137072</v>
      </c>
      <c r="BW43" s="12">
        <f t="shared" si="29"/>
        <v>25389.036759994837</v>
      </c>
      <c r="BX43" s="12">
        <f t="shared" si="29"/>
        <v>11316.256384454842</v>
      </c>
      <c r="BY43" s="12">
        <f t="shared" si="29"/>
        <v>17641.753542944982</v>
      </c>
      <c r="BZ43" s="12">
        <f t="shared" si="29"/>
        <v>5077.8073519989666</v>
      </c>
      <c r="CA43" s="29">
        <f t="shared" si="19"/>
        <v>68709.987483048884</v>
      </c>
      <c r="CB43" s="9"/>
      <c r="CC43" s="95">
        <f>(Y43*'Quadro Resumo'!$L$7)*($O$109*10%)</f>
        <v>204.71426372091591</v>
      </c>
      <c r="CD43" s="12">
        <f>(Z43*'Quadro Resumo'!$L$7)*($O$109*15%)</f>
        <v>0</v>
      </c>
      <c r="CE43" s="12">
        <f>(AA43*'Quadro Resumo'!$L$7)*($O$109*10%)</f>
        <v>0</v>
      </c>
      <c r="CF43" s="12">
        <f>(AB43*'Quadro Resumo'!$L$7)*($O$109*5%)</f>
        <v>51.178565930228977</v>
      </c>
      <c r="CG43" s="12">
        <f>(AC43*'Quadro Resumo'!$L$7)*($O$109*5%)</f>
        <v>358.24996151160286</v>
      </c>
      <c r="CH43" s="12">
        <f>(AD43*'Quadro Resumo'!$L$7)*(O43*22%)</f>
        <v>191.50587727538965</v>
      </c>
      <c r="CI43" s="12">
        <f>(AE43*'Quadro Resumo'!$L$7)*(O43*23%)</f>
        <v>266.94758650508857</v>
      </c>
      <c r="CJ43" s="12">
        <v>0</v>
      </c>
      <c r="CK43" s="29">
        <f t="shared" si="20"/>
        <v>1072.5962549432259</v>
      </c>
      <c r="CL43" s="9"/>
      <c r="CM43" s="9"/>
      <c r="CN43" s="12">
        <f t="shared" si="21"/>
        <v>829858.80152668839</v>
      </c>
      <c r="CO43" s="12">
        <f t="shared" si="30"/>
        <v>15958.823106282469</v>
      </c>
      <c r="CP43" s="12">
        <f t="shared" si="30"/>
        <v>10010.534493940821</v>
      </c>
      <c r="CQ43" s="12">
        <f t="shared" si="30"/>
        <v>24373.475289595041</v>
      </c>
      <c r="CR43" s="12">
        <f t="shared" si="30"/>
        <v>0</v>
      </c>
      <c r="CS43" s="12">
        <f t="shared" si="30"/>
        <v>0</v>
      </c>
      <c r="CT43" s="12">
        <f t="shared" si="30"/>
        <v>0</v>
      </c>
      <c r="CU43" s="12">
        <f t="shared" si="30"/>
        <v>0</v>
      </c>
      <c r="CV43" s="29">
        <f t="shared" si="23"/>
        <v>880201.63441650674</v>
      </c>
      <c r="CW43" s="9"/>
      <c r="CX43" s="9"/>
      <c r="CY43" s="9"/>
      <c r="CZ43" s="9"/>
      <c r="DA43" s="9"/>
      <c r="DB43" s="30"/>
      <c r="DC43" s="30"/>
    </row>
    <row r="44" spans="1:107" ht="15.75" customHeight="1" x14ac:dyDescent="0.3">
      <c r="B44" s="464"/>
      <c r="C44" s="7" t="s">
        <v>13</v>
      </c>
      <c r="D44" s="7" t="str">
        <f t="shared" si="32"/>
        <v>BP11</v>
      </c>
      <c r="E44" s="7">
        <v>11</v>
      </c>
      <c r="F44" s="8">
        <f>'2024'!O44</f>
        <v>2765.8410687952423</v>
      </c>
      <c r="G44" s="12">
        <f t="shared" si="2"/>
        <v>3042.4251756747667</v>
      </c>
      <c r="H44" s="12">
        <f t="shared" si="3"/>
        <v>3180.7172291145284</v>
      </c>
      <c r="I44" s="12">
        <f t="shared" si="4"/>
        <v>3319.0092825542906</v>
      </c>
      <c r="J44" s="12">
        <f t="shared" si="5"/>
        <v>3457.3013359940528</v>
      </c>
      <c r="K44" s="12">
        <f t="shared" si="6"/>
        <v>3595.593389433815</v>
      </c>
      <c r="L44" s="12">
        <f t="shared" si="7"/>
        <v>4204.0784245687682</v>
      </c>
      <c r="M44" s="12">
        <f t="shared" si="8"/>
        <v>4840.2218703916742</v>
      </c>
      <c r="O44" s="8">
        <f t="shared" si="33"/>
        <v>3014.7667649868149</v>
      </c>
      <c r="P44" s="23">
        <f t="shared" si="24"/>
        <v>9.0000000000000302E-2</v>
      </c>
      <c r="Q44" s="12">
        <f t="shared" si="31"/>
        <v>3316.2434414854965</v>
      </c>
      <c r="R44" s="12">
        <f t="shared" si="31"/>
        <v>3466.9817797348369</v>
      </c>
      <c r="S44" s="12">
        <f t="shared" si="31"/>
        <v>3617.7201179841777</v>
      </c>
      <c r="T44" s="12">
        <f t="shared" si="31"/>
        <v>3768.4584562335185</v>
      </c>
      <c r="U44" s="12">
        <f t="shared" si="31"/>
        <v>3919.1967944828593</v>
      </c>
      <c r="V44" s="12">
        <f t="shared" si="31"/>
        <v>4582.4454827799591</v>
      </c>
      <c r="W44" s="12">
        <f t="shared" si="31"/>
        <v>5275.8418387269257</v>
      </c>
      <c r="Y44" s="7">
        <f>SUMIF('BD Qtde Servidores Ativos'!$D:$D,$D:$D,'BD Qtde Servidores Ativos'!E:E)</f>
        <v>5</v>
      </c>
      <c r="Z44" s="7">
        <f>SUMIF('BD Qtde Servidores Ativos'!$D:$D,$D:$D,'BD Qtde Servidores Ativos'!F:F)</f>
        <v>0</v>
      </c>
      <c r="AA44" s="7">
        <f>SUMIF('BD Qtde Servidores Ativos'!$D:$D,$D:$D,'BD Qtde Servidores Ativos'!G:G)</f>
        <v>0</v>
      </c>
      <c r="AB44" s="7">
        <f>SUMIF('BD Qtde Servidores Ativos'!$D:$D,$D:$D,'BD Qtde Servidores Ativos'!H:H)</f>
        <v>4</v>
      </c>
      <c r="AC44" s="7">
        <f>SUMIF('BD Qtde Servidores Ativos'!$D:$D,$D:$D,'BD Qtde Servidores Ativos'!I:I)</f>
        <v>9</v>
      </c>
      <c r="AD44" s="7">
        <f>SUMIF('BD Qtde Servidores Ativos'!$D:$D,$D:$D,'BD Qtde Servidores Ativos'!J:J)</f>
        <v>10</v>
      </c>
      <c r="AE44" s="7">
        <f>SUMIF('BD Qtde Servidores Ativos'!$D:$D,$D:$D,'BD Qtde Servidores Ativos'!K:K)</f>
        <v>3</v>
      </c>
      <c r="AF44" s="7">
        <f>SUMIF('BD Qtde Servidores Ativos'!$D:$D,$D:$D,'BD Qtde Servidores Ativos'!L:L)</f>
        <v>1</v>
      </c>
      <c r="AG44" s="24">
        <f t="shared" si="11"/>
        <v>32</v>
      </c>
      <c r="AH44" s="25"/>
      <c r="AI44" s="25"/>
      <c r="AJ44" s="7">
        <f>SUMIF('BD Qtde Servidores Aposentados '!$D:$D,$D:$D,'BD Qtde Servidores Aposentados '!E:E)</f>
        <v>314</v>
      </c>
      <c r="AK44" s="7">
        <f>SUMIF('BD Qtde Servidores Aposentados '!$D:$D,$D:$D,'BD Qtde Servidores Aposentados '!F:F)</f>
        <v>5</v>
      </c>
      <c r="AL44" s="7">
        <f>SUMIF('BD Qtde Servidores Aposentados '!$D:$D,$D:$D,'BD Qtde Servidores Aposentados '!G:G)</f>
        <v>9</v>
      </c>
      <c r="AM44" s="7">
        <f>SUMIF('BD Qtde Servidores Aposentados '!$D:$D,$D:$D,'BD Qtde Servidores Aposentados '!H:H)</f>
        <v>3</v>
      </c>
      <c r="AN44" s="7">
        <f>SUMIF('BD Qtde Servidores Aposentados '!$D:$D,$D:$D,'BD Qtde Servidores Aposentados '!I:I)</f>
        <v>0</v>
      </c>
      <c r="AO44" s="7">
        <f>SUMIF('BD Qtde Servidores Aposentados '!$D:$D,$D:$D,'BD Qtde Servidores Aposentados '!J:J)</f>
        <v>0</v>
      </c>
      <c r="AP44" s="7">
        <f>SUMIF('BD Qtde Servidores Aposentados '!$D:$D,$D:$D,'BD Qtde Servidores Aposentados '!K:K)</f>
        <v>0</v>
      </c>
      <c r="AQ44" s="7">
        <f>SUMIF('BD Qtde Servidores Aposentados '!$D:$D,$D:$D,'BD Qtde Servidores Aposentados '!L:L)</f>
        <v>0</v>
      </c>
      <c r="AR44" s="24">
        <f t="shared" si="12"/>
        <v>331</v>
      </c>
      <c r="AS44" s="26"/>
      <c r="AT44" s="26"/>
      <c r="AU44" s="27">
        <f t="shared" si="27"/>
        <v>13829.205343976211</v>
      </c>
      <c r="AV44" s="27">
        <f t="shared" si="27"/>
        <v>0</v>
      </c>
      <c r="AW44" s="27">
        <f t="shared" si="27"/>
        <v>0</v>
      </c>
      <c r="AX44" s="27">
        <f t="shared" si="27"/>
        <v>13276.037130217162</v>
      </c>
      <c r="AY44" s="27">
        <f t="shared" si="27"/>
        <v>31115.712023946475</v>
      </c>
      <c r="AZ44" s="27">
        <f t="shared" si="27"/>
        <v>35955.933894338152</v>
      </c>
      <c r="BA44" s="27">
        <f t="shared" si="27"/>
        <v>12612.235273706305</v>
      </c>
      <c r="BB44" s="27">
        <f t="shared" si="27"/>
        <v>4840.2218703916742</v>
      </c>
      <c r="BC44" s="28">
        <f t="shared" si="14"/>
        <v>111629.34553657597</v>
      </c>
      <c r="BF44" s="26"/>
      <c r="BG44" s="27">
        <f t="shared" si="28"/>
        <v>868474.09560170607</v>
      </c>
      <c r="BH44" s="27">
        <f t="shared" si="28"/>
        <v>15212.125878373834</v>
      </c>
      <c r="BI44" s="27">
        <f t="shared" si="28"/>
        <v>28626.455062030756</v>
      </c>
      <c r="BJ44" s="27">
        <f t="shared" si="28"/>
        <v>9957.0278476628719</v>
      </c>
      <c r="BK44" s="27">
        <f t="shared" si="28"/>
        <v>0</v>
      </c>
      <c r="BL44" s="27">
        <f t="shared" si="28"/>
        <v>0</v>
      </c>
      <c r="BM44" s="27">
        <f t="shared" si="28"/>
        <v>0</v>
      </c>
      <c r="BN44" s="27">
        <f t="shared" si="28"/>
        <v>0</v>
      </c>
      <c r="BO44" s="28">
        <f t="shared" si="16"/>
        <v>922269.70438977366</v>
      </c>
      <c r="BS44" s="12">
        <f t="shared" si="17"/>
        <v>15073.833824934074</v>
      </c>
      <c r="BT44" s="12">
        <f t="shared" si="29"/>
        <v>0</v>
      </c>
      <c r="BU44" s="12">
        <f t="shared" si="29"/>
        <v>0</v>
      </c>
      <c r="BV44" s="12">
        <f t="shared" si="29"/>
        <v>14470.880471936711</v>
      </c>
      <c r="BW44" s="12">
        <f t="shared" si="29"/>
        <v>33916.12610610167</v>
      </c>
      <c r="BX44" s="12">
        <f t="shared" si="29"/>
        <v>39191.96794482859</v>
      </c>
      <c r="BY44" s="12">
        <f t="shared" si="29"/>
        <v>13747.336448339876</v>
      </c>
      <c r="BZ44" s="12">
        <f t="shared" si="29"/>
        <v>5275.8418387269257</v>
      </c>
      <c r="CA44" s="29">
        <f t="shared" si="19"/>
        <v>121675.98663486783</v>
      </c>
      <c r="CB44" s="9"/>
      <c r="CC44" s="95">
        <f>(Y44*'Quadro Resumo'!$L$7)*($O$109*10%)</f>
        <v>511.78565930228973</v>
      </c>
      <c r="CD44" s="12">
        <f>(Z44*'Quadro Resumo'!$L$7)*($O$109*15%)</f>
        <v>0</v>
      </c>
      <c r="CE44" s="12">
        <f>(AA44*'Quadro Resumo'!$L$7)*($O$109*10%)</f>
        <v>0</v>
      </c>
      <c r="CF44" s="12">
        <f>(AB44*'Quadro Resumo'!$L$7)*($O$109*5%)</f>
        <v>204.71426372091591</v>
      </c>
      <c r="CG44" s="12">
        <f>(AC44*'Quadro Resumo'!$L$7)*($O$109*5%)</f>
        <v>460.60709337206077</v>
      </c>
      <c r="CH44" s="12">
        <f>(AD44*'Quadro Resumo'!$L$7)*(O44*22%)</f>
        <v>663.24868829709931</v>
      </c>
      <c r="CI44" s="12">
        <f>(AE44*'Quadro Resumo'!$L$7)*(O44*23%)</f>
        <v>208.01890678409026</v>
      </c>
      <c r="CJ44" s="12">
        <v>0</v>
      </c>
      <c r="CK44" s="29">
        <f t="shared" si="20"/>
        <v>2048.3746114764558</v>
      </c>
      <c r="CL44" s="9"/>
      <c r="CM44" s="9"/>
      <c r="CN44" s="12">
        <f t="shared" si="21"/>
        <v>946636.76420585986</v>
      </c>
      <c r="CO44" s="12">
        <f t="shared" si="30"/>
        <v>16581.217207427482</v>
      </c>
      <c r="CP44" s="12">
        <f t="shared" si="30"/>
        <v>31202.836017613532</v>
      </c>
      <c r="CQ44" s="12">
        <f t="shared" si="30"/>
        <v>10853.160353952533</v>
      </c>
      <c r="CR44" s="12">
        <f t="shared" si="30"/>
        <v>0</v>
      </c>
      <c r="CS44" s="12">
        <f t="shared" si="30"/>
        <v>0</v>
      </c>
      <c r="CT44" s="12">
        <f t="shared" si="30"/>
        <v>0</v>
      </c>
      <c r="CU44" s="12">
        <f t="shared" si="30"/>
        <v>0</v>
      </c>
      <c r="CV44" s="29">
        <f t="shared" si="23"/>
        <v>1005273.9777848534</v>
      </c>
      <c r="CW44" s="9"/>
      <c r="CX44" s="9"/>
      <c r="CY44" s="9"/>
      <c r="CZ44" s="9"/>
      <c r="DA44" s="9"/>
      <c r="DB44" s="30"/>
      <c r="DC44" s="30"/>
    </row>
    <row r="45" spans="1:107" ht="15.75" customHeight="1" x14ac:dyDescent="0.3">
      <c r="B45" s="464"/>
      <c r="C45" s="7" t="s">
        <v>13</v>
      </c>
      <c r="D45" s="7" t="str">
        <f t="shared" si="32"/>
        <v>BP12</v>
      </c>
      <c r="E45" s="7">
        <v>12</v>
      </c>
      <c r="F45" s="8">
        <f>'2024'!O45</f>
        <v>2873.7088704782564</v>
      </c>
      <c r="G45" s="12">
        <f t="shared" si="2"/>
        <v>3161.0797575260822</v>
      </c>
      <c r="H45" s="12">
        <f t="shared" si="3"/>
        <v>3304.7652010499946</v>
      </c>
      <c r="I45" s="12">
        <f t="shared" si="4"/>
        <v>3448.4506445739075</v>
      </c>
      <c r="J45" s="12">
        <f t="shared" si="5"/>
        <v>3592.1360880978204</v>
      </c>
      <c r="K45" s="12">
        <f t="shared" si="6"/>
        <v>3735.8215316217334</v>
      </c>
      <c r="L45" s="12">
        <f t="shared" si="7"/>
        <v>4368.0374831269501</v>
      </c>
      <c r="M45" s="12">
        <f t="shared" si="8"/>
        <v>5028.9905233369482</v>
      </c>
      <c r="O45" s="8">
        <f t="shared" si="33"/>
        <v>3132.3426688213003</v>
      </c>
      <c r="P45" s="23">
        <f t="shared" si="24"/>
        <v>9.0000000000000302E-2</v>
      </c>
      <c r="Q45" s="12">
        <f t="shared" si="31"/>
        <v>3445.5769357034305</v>
      </c>
      <c r="R45" s="12">
        <f t="shared" si="31"/>
        <v>3602.1940691444952</v>
      </c>
      <c r="S45" s="12">
        <f t="shared" si="31"/>
        <v>3758.8112025855603</v>
      </c>
      <c r="T45" s="12">
        <f t="shared" si="31"/>
        <v>3915.4283360266254</v>
      </c>
      <c r="U45" s="12">
        <f t="shared" si="31"/>
        <v>4072.0454694676905</v>
      </c>
      <c r="V45" s="12">
        <f t="shared" si="31"/>
        <v>4761.1608566083769</v>
      </c>
      <c r="W45" s="12">
        <f t="shared" si="31"/>
        <v>5481.5996704372756</v>
      </c>
      <c r="Y45" s="7">
        <f>SUMIF('BD Qtde Servidores Ativos'!$D:$D,$D:$D,'BD Qtde Servidores Ativos'!E:E)</f>
        <v>5</v>
      </c>
      <c r="Z45" s="7">
        <f>SUMIF('BD Qtde Servidores Ativos'!$D:$D,$D:$D,'BD Qtde Servidores Ativos'!F:F)</f>
        <v>0</v>
      </c>
      <c r="AA45" s="7">
        <f>SUMIF('BD Qtde Servidores Ativos'!$D:$D,$D:$D,'BD Qtde Servidores Ativos'!G:G)</f>
        <v>0</v>
      </c>
      <c r="AB45" s="7">
        <f>SUMIF('BD Qtde Servidores Ativos'!$D:$D,$D:$D,'BD Qtde Servidores Ativos'!H:H)</f>
        <v>2</v>
      </c>
      <c r="AC45" s="7">
        <f>SUMIF('BD Qtde Servidores Ativos'!$D:$D,$D:$D,'BD Qtde Servidores Ativos'!I:I)</f>
        <v>6</v>
      </c>
      <c r="AD45" s="7">
        <f>SUMIF('BD Qtde Servidores Ativos'!$D:$D,$D:$D,'BD Qtde Servidores Ativos'!J:J)</f>
        <v>12</v>
      </c>
      <c r="AE45" s="7">
        <f>SUMIF('BD Qtde Servidores Ativos'!$D:$D,$D:$D,'BD Qtde Servidores Ativos'!K:K)</f>
        <v>2</v>
      </c>
      <c r="AF45" s="7">
        <f>SUMIF('BD Qtde Servidores Ativos'!$D:$D,$D:$D,'BD Qtde Servidores Ativos'!L:L)</f>
        <v>1</v>
      </c>
      <c r="AG45" s="24">
        <f t="shared" si="11"/>
        <v>28</v>
      </c>
      <c r="AH45" s="25"/>
      <c r="AI45" s="25"/>
      <c r="AJ45" s="7">
        <f>SUMIF('BD Qtde Servidores Aposentados '!$D:$D,$D:$D,'BD Qtde Servidores Aposentados '!E:E)</f>
        <v>343</v>
      </c>
      <c r="AK45" s="7">
        <f>SUMIF('BD Qtde Servidores Aposentados '!$D:$D,$D:$D,'BD Qtde Servidores Aposentados '!F:F)</f>
        <v>10</v>
      </c>
      <c r="AL45" s="7">
        <f>SUMIF('BD Qtde Servidores Aposentados '!$D:$D,$D:$D,'BD Qtde Servidores Aposentados '!G:G)</f>
        <v>7</v>
      </c>
      <c r="AM45" s="7">
        <f>SUMIF('BD Qtde Servidores Aposentados '!$D:$D,$D:$D,'BD Qtde Servidores Aposentados '!H:H)</f>
        <v>8</v>
      </c>
      <c r="AN45" s="7">
        <f>SUMIF('BD Qtde Servidores Aposentados '!$D:$D,$D:$D,'BD Qtde Servidores Aposentados '!I:I)</f>
        <v>8</v>
      </c>
      <c r="AO45" s="7">
        <f>SUMIF('BD Qtde Servidores Aposentados '!$D:$D,$D:$D,'BD Qtde Servidores Aposentados '!J:J)</f>
        <v>1</v>
      </c>
      <c r="AP45" s="7">
        <f>SUMIF('BD Qtde Servidores Aposentados '!$D:$D,$D:$D,'BD Qtde Servidores Aposentados '!K:K)</f>
        <v>0</v>
      </c>
      <c r="AQ45" s="7">
        <f>SUMIF('BD Qtde Servidores Aposentados '!$D:$D,$D:$D,'BD Qtde Servidores Aposentados '!L:L)</f>
        <v>0</v>
      </c>
      <c r="AR45" s="24">
        <f t="shared" si="12"/>
        <v>377</v>
      </c>
      <c r="AS45" s="26"/>
      <c r="AT45" s="26"/>
      <c r="AU45" s="27">
        <f t="shared" si="27"/>
        <v>14368.544352391282</v>
      </c>
      <c r="AV45" s="27">
        <f t="shared" si="27"/>
        <v>0</v>
      </c>
      <c r="AW45" s="27">
        <f t="shared" si="27"/>
        <v>0</v>
      </c>
      <c r="AX45" s="27">
        <f t="shared" si="27"/>
        <v>6896.9012891478151</v>
      </c>
      <c r="AY45" s="27">
        <f t="shared" si="27"/>
        <v>21552.816528586922</v>
      </c>
      <c r="AZ45" s="27">
        <f t="shared" si="27"/>
        <v>44829.858379460798</v>
      </c>
      <c r="BA45" s="27">
        <f t="shared" si="27"/>
        <v>8736.0749662539001</v>
      </c>
      <c r="BB45" s="27">
        <f t="shared" si="27"/>
        <v>5028.9905233369482</v>
      </c>
      <c r="BC45" s="28">
        <f t="shared" si="14"/>
        <v>101413.18603917767</v>
      </c>
      <c r="BF45" s="26"/>
      <c r="BG45" s="27">
        <f t="shared" si="28"/>
        <v>985682.14257404197</v>
      </c>
      <c r="BH45" s="27">
        <f t="shared" si="28"/>
        <v>31610.797575260822</v>
      </c>
      <c r="BI45" s="27">
        <f t="shared" si="28"/>
        <v>23133.356407349962</v>
      </c>
      <c r="BJ45" s="27">
        <f t="shared" si="28"/>
        <v>27587.60515659126</v>
      </c>
      <c r="BK45" s="27">
        <f t="shared" si="28"/>
        <v>28737.088704782564</v>
      </c>
      <c r="BL45" s="27">
        <f t="shared" si="28"/>
        <v>3735.8215316217334</v>
      </c>
      <c r="BM45" s="27">
        <f t="shared" si="28"/>
        <v>0</v>
      </c>
      <c r="BN45" s="27">
        <f t="shared" si="28"/>
        <v>0</v>
      </c>
      <c r="BO45" s="28">
        <f t="shared" si="16"/>
        <v>1100486.8119496482</v>
      </c>
      <c r="BS45" s="12">
        <f t="shared" si="17"/>
        <v>15661.713344106502</v>
      </c>
      <c r="BT45" s="12">
        <f t="shared" si="29"/>
        <v>0</v>
      </c>
      <c r="BU45" s="12">
        <f t="shared" si="29"/>
        <v>0</v>
      </c>
      <c r="BV45" s="12">
        <f t="shared" si="29"/>
        <v>7517.6224051711206</v>
      </c>
      <c r="BW45" s="12">
        <f t="shared" si="29"/>
        <v>23492.570016159752</v>
      </c>
      <c r="BX45" s="12">
        <f t="shared" si="29"/>
        <v>48864.545633612288</v>
      </c>
      <c r="BY45" s="12">
        <f t="shared" si="29"/>
        <v>9522.3217132167538</v>
      </c>
      <c r="BZ45" s="12">
        <f t="shared" si="29"/>
        <v>5481.5996704372756</v>
      </c>
      <c r="CA45" s="29">
        <f t="shared" si="19"/>
        <v>110540.37278270369</v>
      </c>
      <c r="CB45" s="9"/>
      <c r="CC45" s="95">
        <f>(Y45*'Quadro Resumo'!$L$7)*($O$109*10%)</f>
        <v>511.78565930228973</v>
      </c>
      <c r="CD45" s="12">
        <f>(Z45*'Quadro Resumo'!$L$7)*($O$109*15%)</f>
        <v>0</v>
      </c>
      <c r="CE45" s="12">
        <f>(AA45*'Quadro Resumo'!$L$7)*($O$109*10%)</f>
        <v>0</v>
      </c>
      <c r="CF45" s="12">
        <f>(AB45*'Quadro Resumo'!$L$7)*($O$109*5%)</f>
        <v>102.35713186045795</v>
      </c>
      <c r="CG45" s="12">
        <f>(AC45*'Quadro Resumo'!$L$7)*($O$109*5%)</f>
        <v>307.07139558137391</v>
      </c>
      <c r="CH45" s="12">
        <f>(AD45*'Quadro Resumo'!$L$7)*(O45*22%)</f>
        <v>826.93846456882341</v>
      </c>
      <c r="CI45" s="12">
        <f>(AE45*'Quadro Resumo'!$L$7)*(O45*23%)</f>
        <v>144.08776276577984</v>
      </c>
      <c r="CJ45" s="12">
        <v>0</v>
      </c>
      <c r="CK45" s="29">
        <f t="shared" si="20"/>
        <v>1892.2404140787251</v>
      </c>
      <c r="CL45" s="9"/>
      <c r="CM45" s="9"/>
      <c r="CN45" s="12">
        <f t="shared" si="21"/>
        <v>1074393.5354057059</v>
      </c>
      <c r="CO45" s="12">
        <f t="shared" si="30"/>
        <v>34455.769357034304</v>
      </c>
      <c r="CP45" s="12">
        <f t="shared" si="30"/>
        <v>25215.358484011467</v>
      </c>
      <c r="CQ45" s="12">
        <f t="shared" si="30"/>
        <v>30070.489620684482</v>
      </c>
      <c r="CR45" s="12">
        <f t="shared" si="30"/>
        <v>31323.426688213003</v>
      </c>
      <c r="CS45" s="12">
        <f t="shared" si="30"/>
        <v>4072.0454694676905</v>
      </c>
      <c r="CT45" s="12">
        <f t="shared" si="30"/>
        <v>0</v>
      </c>
      <c r="CU45" s="12">
        <f t="shared" si="30"/>
        <v>0</v>
      </c>
      <c r="CV45" s="29">
        <f t="shared" si="23"/>
        <v>1199530.6250251166</v>
      </c>
      <c r="CW45" s="9"/>
      <c r="CX45" s="9"/>
      <c r="CY45" s="9"/>
      <c r="CZ45" s="9"/>
      <c r="DA45" s="9"/>
      <c r="DB45" s="30"/>
      <c r="DC45" s="30"/>
    </row>
    <row r="46" spans="1:107" ht="15.75" customHeight="1" x14ac:dyDescent="0.3">
      <c r="B46" s="464"/>
      <c r="C46" s="7" t="s">
        <v>13</v>
      </c>
      <c r="D46" s="7" t="str">
        <f t="shared" si="32"/>
        <v>BP13</v>
      </c>
      <c r="E46" s="7">
        <v>13</v>
      </c>
      <c r="F46" s="8">
        <f>'2024'!O46</f>
        <v>2985.7835164269081</v>
      </c>
      <c r="G46" s="12">
        <f t="shared" si="2"/>
        <v>3284.361868069599</v>
      </c>
      <c r="H46" s="12">
        <f t="shared" si="3"/>
        <v>3433.651043890944</v>
      </c>
      <c r="I46" s="12">
        <f t="shared" si="4"/>
        <v>3582.9402197122895</v>
      </c>
      <c r="J46" s="12">
        <f t="shared" si="5"/>
        <v>3732.2293955336354</v>
      </c>
      <c r="K46" s="12">
        <f t="shared" si="6"/>
        <v>3881.5185713549808</v>
      </c>
      <c r="L46" s="12">
        <f t="shared" si="7"/>
        <v>4538.3909449689008</v>
      </c>
      <c r="M46" s="12">
        <f t="shared" si="8"/>
        <v>5225.121153747089</v>
      </c>
      <c r="O46" s="8">
        <f t="shared" si="33"/>
        <v>3254.5040329053309</v>
      </c>
      <c r="P46" s="23">
        <f t="shared" si="24"/>
        <v>9.0000000000000302E-2</v>
      </c>
      <c r="Q46" s="12">
        <f t="shared" si="31"/>
        <v>3579.9544361958642</v>
      </c>
      <c r="R46" s="12">
        <f t="shared" si="31"/>
        <v>3742.67963784113</v>
      </c>
      <c r="S46" s="12">
        <f t="shared" si="31"/>
        <v>3905.4048394863967</v>
      </c>
      <c r="T46" s="12">
        <f t="shared" si="31"/>
        <v>4068.1300411316633</v>
      </c>
      <c r="U46" s="12">
        <f t="shared" si="31"/>
        <v>4230.85524277693</v>
      </c>
      <c r="V46" s="12">
        <f t="shared" si="31"/>
        <v>4946.8461300161034</v>
      </c>
      <c r="W46" s="12">
        <f t="shared" si="31"/>
        <v>5695.3820575843292</v>
      </c>
      <c r="Y46" s="7">
        <f>SUMIF('BD Qtde Servidores Ativos'!$D:$D,$D:$D,'BD Qtde Servidores Ativos'!E:E)</f>
        <v>8</v>
      </c>
      <c r="Z46" s="7">
        <f>SUMIF('BD Qtde Servidores Ativos'!$D:$D,$D:$D,'BD Qtde Servidores Ativos'!F:F)</f>
        <v>0</v>
      </c>
      <c r="AA46" s="7">
        <f>SUMIF('BD Qtde Servidores Ativos'!$D:$D,$D:$D,'BD Qtde Servidores Ativos'!G:G)</f>
        <v>0</v>
      </c>
      <c r="AB46" s="7">
        <f>SUMIF('BD Qtde Servidores Ativos'!$D:$D,$D:$D,'BD Qtde Servidores Ativos'!H:H)</f>
        <v>2</v>
      </c>
      <c r="AC46" s="7">
        <f>SUMIF('BD Qtde Servidores Ativos'!$D:$D,$D:$D,'BD Qtde Servidores Ativos'!I:I)</f>
        <v>4</v>
      </c>
      <c r="AD46" s="7">
        <f>SUMIF('BD Qtde Servidores Ativos'!$D:$D,$D:$D,'BD Qtde Servidores Ativos'!J:J)</f>
        <v>8</v>
      </c>
      <c r="AE46" s="7">
        <f>SUMIF('BD Qtde Servidores Ativos'!$D:$D,$D:$D,'BD Qtde Servidores Ativos'!K:K)</f>
        <v>2</v>
      </c>
      <c r="AF46" s="7">
        <f>SUMIF('BD Qtde Servidores Ativos'!$D:$D,$D:$D,'BD Qtde Servidores Ativos'!L:L)</f>
        <v>3</v>
      </c>
      <c r="AG46" s="24">
        <f t="shared" si="11"/>
        <v>27</v>
      </c>
      <c r="AH46" s="25"/>
      <c r="AI46" s="25"/>
      <c r="AJ46" s="7">
        <f>SUMIF('BD Qtde Servidores Aposentados '!$D:$D,$D:$D,'BD Qtde Servidores Aposentados '!E:E)</f>
        <v>448</v>
      </c>
      <c r="AK46" s="7">
        <f>SUMIF('BD Qtde Servidores Aposentados '!$D:$D,$D:$D,'BD Qtde Servidores Aposentados '!F:F)</f>
        <v>17</v>
      </c>
      <c r="AL46" s="7">
        <f>SUMIF('BD Qtde Servidores Aposentados '!$D:$D,$D:$D,'BD Qtde Servidores Aposentados '!G:G)</f>
        <v>13</v>
      </c>
      <c r="AM46" s="7">
        <f>SUMIF('BD Qtde Servidores Aposentados '!$D:$D,$D:$D,'BD Qtde Servidores Aposentados '!H:H)</f>
        <v>9</v>
      </c>
      <c r="AN46" s="7">
        <f>SUMIF('BD Qtde Servidores Aposentados '!$D:$D,$D:$D,'BD Qtde Servidores Aposentados '!I:I)</f>
        <v>4</v>
      </c>
      <c r="AO46" s="7">
        <f>SUMIF('BD Qtde Servidores Aposentados '!$D:$D,$D:$D,'BD Qtde Servidores Aposentados '!J:J)</f>
        <v>3</v>
      </c>
      <c r="AP46" s="7">
        <f>SUMIF('BD Qtde Servidores Aposentados '!$D:$D,$D:$D,'BD Qtde Servidores Aposentados '!K:K)</f>
        <v>0</v>
      </c>
      <c r="AQ46" s="7">
        <f>SUMIF('BD Qtde Servidores Aposentados '!$D:$D,$D:$D,'BD Qtde Servidores Aposentados '!L:L)</f>
        <v>0</v>
      </c>
      <c r="AR46" s="24">
        <f t="shared" si="12"/>
        <v>494</v>
      </c>
      <c r="AS46" s="26"/>
      <c r="AT46" s="26"/>
      <c r="AU46" s="27">
        <f t="shared" si="27"/>
        <v>23886.268131415265</v>
      </c>
      <c r="AV46" s="27">
        <f t="shared" si="27"/>
        <v>0</v>
      </c>
      <c r="AW46" s="27">
        <f t="shared" si="27"/>
        <v>0</v>
      </c>
      <c r="AX46" s="27">
        <f t="shared" si="27"/>
        <v>7165.880439424579</v>
      </c>
      <c r="AY46" s="27">
        <f t="shared" si="27"/>
        <v>14928.917582134542</v>
      </c>
      <c r="AZ46" s="27">
        <f t="shared" si="27"/>
        <v>31052.148570839847</v>
      </c>
      <c r="BA46" s="27">
        <f t="shared" si="27"/>
        <v>9076.7818899378017</v>
      </c>
      <c r="BB46" s="27">
        <f t="shared" si="27"/>
        <v>15675.363461241268</v>
      </c>
      <c r="BC46" s="28">
        <f t="shared" si="14"/>
        <v>101785.3600749933</v>
      </c>
      <c r="BF46" s="26"/>
      <c r="BG46" s="27">
        <f t="shared" si="28"/>
        <v>1337631.0153592548</v>
      </c>
      <c r="BH46" s="27">
        <f t="shared" si="28"/>
        <v>55834.151757183186</v>
      </c>
      <c r="BI46" s="27">
        <f t="shared" si="28"/>
        <v>44637.463570582273</v>
      </c>
      <c r="BJ46" s="27">
        <f t="shared" si="28"/>
        <v>32246.461977410607</v>
      </c>
      <c r="BK46" s="27">
        <f t="shared" si="28"/>
        <v>14928.917582134542</v>
      </c>
      <c r="BL46" s="27">
        <f t="shared" si="28"/>
        <v>11644.555714064943</v>
      </c>
      <c r="BM46" s="27">
        <f t="shared" si="28"/>
        <v>0</v>
      </c>
      <c r="BN46" s="27">
        <f t="shared" si="28"/>
        <v>0</v>
      </c>
      <c r="BO46" s="28">
        <f t="shared" si="16"/>
        <v>1496922.5659606303</v>
      </c>
      <c r="BS46" s="12">
        <f t="shared" si="17"/>
        <v>26036.032263242647</v>
      </c>
      <c r="BT46" s="12">
        <f t="shared" si="29"/>
        <v>0</v>
      </c>
      <c r="BU46" s="12">
        <f t="shared" si="29"/>
        <v>0</v>
      </c>
      <c r="BV46" s="12">
        <f t="shared" si="29"/>
        <v>7810.8096789727933</v>
      </c>
      <c r="BW46" s="12">
        <f t="shared" si="29"/>
        <v>16272.520164526653</v>
      </c>
      <c r="BX46" s="12">
        <f t="shared" si="29"/>
        <v>33846.84194221544</v>
      </c>
      <c r="BY46" s="12">
        <f t="shared" si="29"/>
        <v>9893.6922600322068</v>
      </c>
      <c r="BZ46" s="12">
        <f t="shared" si="29"/>
        <v>17086.14617275299</v>
      </c>
      <c r="CA46" s="29">
        <f t="shared" si="19"/>
        <v>110946.04248174271</v>
      </c>
      <c r="CB46" s="9"/>
      <c r="CC46" s="95">
        <f>(Y46*'Quadro Resumo'!$L$7)*($O$109*10%)</f>
        <v>818.85705488366364</v>
      </c>
      <c r="CD46" s="12">
        <f>(Z46*'Quadro Resumo'!$L$7)*($O$109*15%)</f>
        <v>0</v>
      </c>
      <c r="CE46" s="12">
        <f>(AA46*'Quadro Resumo'!$L$7)*($O$109*10%)</f>
        <v>0</v>
      </c>
      <c r="CF46" s="12">
        <f>(AB46*'Quadro Resumo'!$L$7)*($O$109*5%)</f>
        <v>102.35713186045795</v>
      </c>
      <c r="CG46" s="12">
        <f>(AC46*'Quadro Resumo'!$L$7)*($O$109*5%)</f>
        <v>204.71426372091591</v>
      </c>
      <c r="CH46" s="12">
        <f>(AD46*'Quadro Resumo'!$L$7)*(O46*22%)</f>
        <v>572.79270979133832</v>
      </c>
      <c r="CI46" s="12">
        <f>(AE46*'Quadro Resumo'!$L$7)*(O46*23%)</f>
        <v>149.70718551364524</v>
      </c>
      <c r="CJ46" s="12">
        <v>0</v>
      </c>
      <c r="CK46" s="29">
        <f t="shared" si="20"/>
        <v>1848.428345770021</v>
      </c>
      <c r="CL46" s="9"/>
      <c r="CM46" s="9"/>
      <c r="CN46" s="12">
        <f t="shared" si="21"/>
        <v>1458017.8067415883</v>
      </c>
      <c r="CO46" s="12">
        <f t="shared" si="30"/>
        <v>60859.225415329689</v>
      </c>
      <c r="CP46" s="12">
        <f t="shared" si="30"/>
        <v>48654.835291934687</v>
      </c>
      <c r="CQ46" s="12">
        <f t="shared" si="30"/>
        <v>35148.643555377566</v>
      </c>
      <c r="CR46" s="12">
        <f t="shared" si="30"/>
        <v>16272.520164526653</v>
      </c>
      <c r="CS46" s="12">
        <f t="shared" si="30"/>
        <v>12692.56572833079</v>
      </c>
      <c r="CT46" s="12">
        <f t="shared" si="30"/>
        <v>0</v>
      </c>
      <c r="CU46" s="12">
        <f t="shared" si="30"/>
        <v>0</v>
      </c>
      <c r="CV46" s="29">
        <f t="shared" si="23"/>
        <v>1631645.5968970878</v>
      </c>
      <c r="CW46" s="9"/>
      <c r="CX46" s="9"/>
      <c r="CY46" s="9"/>
      <c r="CZ46" s="9"/>
      <c r="DA46" s="9"/>
      <c r="DB46" s="30"/>
      <c r="DC46" s="30"/>
    </row>
    <row r="47" spans="1:107" ht="15.75" customHeight="1" x14ac:dyDescent="0.3">
      <c r="B47" s="464"/>
      <c r="C47" s="7" t="s">
        <v>13</v>
      </c>
      <c r="D47" s="7" t="str">
        <f t="shared" si="32"/>
        <v>BP14</v>
      </c>
      <c r="E47" s="7">
        <v>14</v>
      </c>
      <c r="F47" s="8">
        <f>'2024'!O47</f>
        <v>3102.2290735675574</v>
      </c>
      <c r="G47" s="12">
        <f t="shared" si="2"/>
        <v>3412.4519809243134</v>
      </c>
      <c r="H47" s="12">
        <f t="shared" si="3"/>
        <v>3567.5634346026909</v>
      </c>
      <c r="I47" s="12">
        <f t="shared" si="4"/>
        <v>3722.6748882810689</v>
      </c>
      <c r="J47" s="12">
        <f t="shared" si="5"/>
        <v>3877.7863419594469</v>
      </c>
      <c r="K47" s="12">
        <f t="shared" si="6"/>
        <v>4032.8977956378249</v>
      </c>
      <c r="L47" s="12">
        <f t="shared" si="7"/>
        <v>4715.3881918226871</v>
      </c>
      <c r="M47" s="12">
        <f t="shared" si="8"/>
        <v>5428.9008787432258</v>
      </c>
      <c r="O47" s="8">
        <f t="shared" si="33"/>
        <v>3381.4296901886387</v>
      </c>
      <c r="P47" s="23">
        <f t="shared" si="24"/>
        <v>9.0000000000000302E-2</v>
      </c>
      <c r="Q47" s="12">
        <f t="shared" si="31"/>
        <v>3719.572659207503</v>
      </c>
      <c r="R47" s="12">
        <f t="shared" si="31"/>
        <v>3888.6441437169342</v>
      </c>
      <c r="S47" s="12">
        <f t="shared" si="31"/>
        <v>4057.7156282263663</v>
      </c>
      <c r="T47" s="12">
        <f t="shared" si="31"/>
        <v>4226.7871127357985</v>
      </c>
      <c r="U47" s="12">
        <f t="shared" si="31"/>
        <v>4395.8585972452302</v>
      </c>
      <c r="V47" s="12">
        <f t="shared" si="31"/>
        <v>5139.7731290867305</v>
      </c>
      <c r="W47" s="12">
        <f t="shared" si="31"/>
        <v>5917.501957830118</v>
      </c>
      <c r="Y47" s="7">
        <f>SUMIF('BD Qtde Servidores Ativos'!$D:$D,$D:$D,'BD Qtde Servidores Ativos'!E:E)</f>
        <v>6</v>
      </c>
      <c r="Z47" s="7">
        <f>SUMIF('BD Qtde Servidores Ativos'!$D:$D,$D:$D,'BD Qtde Servidores Ativos'!F:F)</f>
        <v>0</v>
      </c>
      <c r="AA47" s="7">
        <f>SUMIF('BD Qtde Servidores Ativos'!$D:$D,$D:$D,'BD Qtde Servidores Ativos'!G:G)</f>
        <v>0</v>
      </c>
      <c r="AB47" s="7">
        <f>SUMIF('BD Qtde Servidores Ativos'!$D:$D,$D:$D,'BD Qtde Servidores Ativos'!H:H)</f>
        <v>1</v>
      </c>
      <c r="AC47" s="7">
        <f>SUMIF('BD Qtde Servidores Ativos'!$D:$D,$D:$D,'BD Qtde Servidores Ativos'!I:I)</f>
        <v>0</v>
      </c>
      <c r="AD47" s="7">
        <f>SUMIF('BD Qtde Servidores Ativos'!$D:$D,$D:$D,'BD Qtde Servidores Ativos'!J:J)</f>
        <v>1</v>
      </c>
      <c r="AE47" s="7">
        <f>SUMIF('BD Qtde Servidores Ativos'!$D:$D,$D:$D,'BD Qtde Servidores Ativos'!K:K)</f>
        <v>0</v>
      </c>
      <c r="AF47" s="7">
        <f>SUMIF('BD Qtde Servidores Ativos'!$D:$D,$D:$D,'BD Qtde Servidores Ativos'!L:L)</f>
        <v>0</v>
      </c>
      <c r="AG47" s="24">
        <f t="shared" si="11"/>
        <v>8</v>
      </c>
      <c r="AH47" s="25"/>
      <c r="AI47" s="25"/>
      <c r="AJ47" s="7">
        <f>SUMIF('BD Qtde Servidores Aposentados '!$D:$D,$D:$D,'BD Qtde Servidores Aposentados '!E:E)</f>
        <v>466</v>
      </c>
      <c r="AK47" s="7">
        <f>SUMIF('BD Qtde Servidores Aposentados '!$D:$D,$D:$D,'BD Qtde Servidores Aposentados '!F:F)</f>
        <v>23</v>
      </c>
      <c r="AL47" s="7">
        <f>SUMIF('BD Qtde Servidores Aposentados '!$D:$D,$D:$D,'BD Qtde Servidores Aposentados '!G:G)</f>
        <v>26</v>
      </c>
      <c r="AM47" s="7">
        <f>SUMIF('BD Qtde Servidores Aposentados '!$D:$D,$D:$D,'BD Qtde Servidores Aposentados '!H:H)</f>
        <v>12</v>
      </c>
      <c r="AN47" s="7">
        <f>SUMIF('BD Qtde Servidores Aposentados '!$D:$D,$D:$D,'BD Qtde Servidores Aposentados '!I:I)</f>
        <v>1</v>
      </c>
      <c r="AO47" s="7">
        <f>SUMIF('BD Qtde Servidores Aposentados '!$D:$D,$D:$D,'BD Qtde Servidores Aposentados '!J:J)</f>
        <v>2</v>
      </c>
      <c r="AP47" s="7">
        <f>SUMIF('BD Qtde Servidores Aposentados '!$D:$D,$D:$D,'BD Qtde Servidores Aposentados '!K:K)</f>
        <v>0</v>
      </c>
      <c r="AQ47" s="7">
        <f>SUMIF('BD Qtde Servidores Aposentados '!$D:$D,$D:$D,'BD Qtde Servidores Aposentados '!L:L)</f>
        <v>0</v>
      </c>
      <c r="AR47" s="24">
        <f t="shared" si="12"/>
        <v>530</v>
      </c>
      <c r="AS47" s="26"/>
      <c r="AT47" s="26"/>
      <c r="AU47" s="27">
        <f t="shared" ref="AU47:BB62" si="34">Y47*F47</f>
        <v>18613.374441405344</v>
      </c>
      <c r="AV47" s="27">
        <f t="shared" si="34"/>
        <v>0</v>
      </c>
      <c r="AW47" s="27">
        <f t="shared" si="34"/>
        <v>0</v>
      </c>
      <c r="AX47" s="27">
        <f t="shared" si="34"/>
        <v>3722.6748882810689</v>
      </c>
      <c r="AY47" s="27">
        <f t="shared" si="34"/>
        <v>0</v>
      </c>
      <c r="AZ47" s="27">
        <f t="shared" si="34"/>
        <v>4032.8977956378249</v>
      </c>
      <c r="BA47" s="27">
        <f t="shared" si="34"/>
        <v>0</v>
      </c>
      <c r="BB47" s="27">
        <f t="shared" si="34"/>
        <v>0</v>
      </c>
      <c r="BC47" s="28">
        <f t="shared" si="14"/>
        <v>26368.947125324237</v>
      </c>
      <c r="BF47" s="26"/>
      <c r="BG47" s="27">
        <f t="shared" ref="BG47:BN62" si="35">F47*AJ47</f>
        <v>1445638.7482824817</v>
      </c>
      <c r="BH47" s="27">
        <f t="shared" si="35"/>
        <v>78486.395561259211</v>
      </c>
      <c r="BI47" s="27">
        <f t="shared" si="35"/>
        <v>92756.649299669967</v>
      </c>
      <c r="BJ47" s="27">
        <f t="shared" si="35"/>
        <v>44672.09865937283</v>
      </c>
      <c r="BK47" s="27">
        <f t="shared" si="35"/>
        <v>3877.7863419594469</v>
      </c>
      <c r="BL47" s="27">
        <f t="shared" si="35"/>
        <v>8065.7955912756497</v>
      </c>
      <c r="BM47" s="27">
        <f t="shared" si="35"/>
        <v>0</v>
      </c>
      <c r="BN47" s="27">
        <f t="shared" si="35"/>
        <v>0</v>
      </c>
      <c r="BO47" s="28">
        <f t="shared" si="16"/>
        <v>1673497.4737360189</v>
      </c>
      <c r="BS47" s="12">
        <f t="shared" si="17"/>
        <v>20288.578141131831</v>
      </c>
      <c r="BT47" s="12">
        <f t="shared" ref="BT47:BZ62" si="36">Z47*Q47</f>
        <v>0</v>
      </c>
      <c r="BU47" s="12">
        <f t="shared" si="36"/>
        <v>0</v>
      </c>
      <c r="BV47" s="12">
        <f t="shared" si="36"/>
        <v>4057.7156282263663</v>
      </c>
      <c r="BW47" s="12">
        <f t="shared" si="36"/>
        <v>0</v>
      </c>
      <c r="BX47" s="12">
        <f t="shared" si="36"/>
        <v>4395.8585972452302</v>
      </c>
      <c r="BY47" s="12">
        <f t="shared" si="36"/>
        <v>0</v>
      </c>
      <c r="BZ47" s="12">
        <f t="shared" si="36"/>
        <v>0</v>
      </c>
      <c r="CA47" s="29">
        <f t="shared" si="19"/>
        <v>28742.15236660343</v>
      </c>
      <c r="CB47" s="9"/>
      <c r="CC47" s="95">
        <f>(Y47*'Quadro Resumo'!$L$7)*($O$109*10%)</f>
        <v>614.14279116274781</v>
      </c>
      <c r="CD47" s="12">
        <f>(Z47*'Quadro Resumo'!$L$7)*($O$109*15%)</f>
        <v>0</v>
      </c>
      <c r="CE47" s="12">
        <f>(AA47*'Quadro Resumo'!$L$7)*($O$109*10%)</f>
        <v>0</v>
      </c>
      <c r="CF47" s="12">
        <f>(AB47*'Quadro Resumo'!$L$7)*($O$109*5%)</f>
        <v>51.178565930228977</v>
      </c>
      <c r="CG47" s="12">
        <f>(AC47*'Quadro Resumo'!$L$7)*($O$109*5%)</f>
        <v>0</v>
      </c>
      <c r="CH47" s="12">
        <f>(AD47*'Quadro Resumo'!$L$7)*(O47*22%)</f>
        <v>74.391453184150052</v>
      </c>
      <c r="CI47" s="12">
        <f>(AE47*'Quadro Resumo'!$L$7)*(O47*23%)</f>
        <v>0</v>
      </c>
      <c r="CJ47" s="12">
        <v>0</v>
      </c>
      <c r="CK47" s="29">
        <f t="shared" si="20"/>
        <v>739.71281027712678</v>
      </c>
      <c r="CL47" s="9"/>
      <c r="CM47" s="9"/>
      <c r="CN47" s="12">
        <f t="shared" si="21"/>
        <v>1575746.2356279057</v>
      </c>
      <c r="CO47" s="12">
        <f t="shared" ref="CO47:CU62" si="37">AK47*Q47</f>
        <v>85550.171161772567</v>
      </c>
      <c r="CP47" s="12">
        <f t="shared" si="37"/>
        <v>101104.74773664029</v>
      </c>
      <c r="CQ47" s="12">
        <f t="shared" si="37"/>
        <v>48692.587538716398</v>
      </c>
      <c r="CR47" s="12">
        <f t="shared" si="37"/>
        <v>4226.7871127357985</v>
      </c>
      <c r="CS47" s="12">
        <f t="shared" si="37"/>
        <v>8791.7171944904603</v>
      </c>
      <c r="CT47" s="12">
        <f t="shared" si="37"/>
        <v>0</v>
      </c>
      <c r="CU47" s="12">
        <f t="shared" si="37"/>
        <v>0</v>
      </c>
      <c r="CV47" s="29">
        <f t="shared" si="23"/>
        <v>1824112.2463722611</v>
      </c>
      <c r="CW47" s="9"/>
      <c r="CX47" s="9"/>
      <c r="CY47" s="9"/>
      <c r="CZ47" s="9"/>
      <c r="DA47" s="9"/>
      <c r="DB47" s="30"/>
      <c r="DC47" s="30"/>
    </row>
    <row r="48" spans="1:107" ht="15.75" customHeight="1" x14ac:dyDescent="0.3">
      <c r="B48" s="464"/>
      <c r="C48" s="7" t="s">
        <v>13</v>
      </c>
      <c r="D48" s="7" t="str">
        <f t="shared" si="32"/>
        <v>BP15</v>
      </c>
      <c r="E48" s="7">
        <v>15</v>
      </c>
      <c r="F48" s="8">
        <f>'2024'!O48</f>
        <v>3223.2160074366921</v>
      </c>
      <c r="G48" s="12">
        <f t="shared" si="2"/>
        <v>3545.5376081803615</v>
      </c>
      <c r="H48" s="12">
        <f t="shared" si="3"/>
        <v>3706.6984085521954</v>
      </c>
      <c r="I48" s="12">
        <f t="shared" si="4"/>
        <v>3867.8592089240301</v>
      </c>
      <c r="J48" s="12">
        <f t="shared" si="5"/>
        <v>4029.0200092958648</v>
      </c>
      <c r="K48" s="12">
        <f t="shared" si="6"/>
        <v>4190.1808096676996</v>
      </c>
      <c r="L48" s="12">
        <f t="shared" si="7"/>
        <v>4899.2883313037719</v>
      </c>
      <c r="M48" s="12">
        <f t="shared" si="8"/>
        <v>5640.6280130142113</v>
      </c>
      <c r="O48" s="8">
        <f t="shared" si="33"/>
        <v>3513.3054481059953</v>
      </c>
      <c r="P48" s="23">
        <f t="shared" si="24"/>
        <v>9.0000000000000302E-2</v>
      </c>
      <c r="Q48" s="12">
        <f t="shared" ref="Q48:W63" si="38">$O48*Q$12</f>
        <v>3864.6359929165951</v>
      </c>
      <c r="R48" s="12">
        <f t="shared" si="38"/>
        <v>4040.3012653218943</v>
      </c>
      <c r="S48" s="12">
        <f t="shared" si="38"/>
        <v>4215.966537727194</v>
      </c>
      <c r="T48" s="12">
        <f t="shared" si="38"/>
        <v>4391.6318101324941</v>
      </c>
      <c r="U48" s="12">
        <f t="shared" si="38"/>
        <v>4567.2970825377943</v>
      </c>
      <c r="V48" s="12">
        <f t="shared" si="38"/>
        <v>5340.2242811211127</v>
      </c>
      <c r="W48" s="12">
        <f t="shared" si="38"/>
        <v>6148.2845341854918</v>
      </c>
      <c r="Y48" s="7">
        <f>SUMIF('BD Qtde Servidores Ativos'!$D:$D,$D:$D,'BD Qtde Servidores Ativos'!E:E)</f>
        <v>6</v>
      </c>
      <c r="Z48" s="7">
        <f>SUMIF('BD Qtde Servidores Ativos'!$D:$D,$D:$D,'BD Qtde Servidores Ativos'!F:F)</f>
        <v>0</v>
      </c>
      <c r="AA48" s="7">
        <f>SUMIF('BD Qtde Servidores Ativos'!$D:$D,$D:$D,'BD Qtde Servidores Ativos'!G:G)</f>
        <v>0</v>
      </c>
      <c r="AB48" s="7">
        <f>SUMIF('BD Qtde Servidores Ativos'!$D:$D,$D:$D,'BD Qtde Servidores Ativos'!H:H)</f>
        <v>0</v>
      </c>
      <c r="AC48" s="7">
        <f>SUMIF('BD Qtde Servidores Ativos'!$D:$D,$D:$D,'BD Qtde Servidores Ativos'!I:I)</f>
        <v>0</v>
      </c>
      <c r="AD48" s="7">
        <f>SUMIF('BD Qtde Servidores Ativos'!$D:$D,$D:$D,'BD Qtde Servidores Ativos'!J:J)</f>
        <v>0</v>
      </c>
      <c r="AE48" s="7">
        <f>SUMIF('BD Qtde Servidores Ativos'!$D:$D,$D:$D,'BD Qtde Servidores Ativos'!K:K)</f>
        <v>0</v>
      </c>
      <c r="AF48" s="7">
        <f>SUMIF('BD Qtde Servidores Ativos'!$D:$D,$D:$D,'BD Qtde Servidores Ativos'!L:L)</f>
        <v>0</v>
      </c>
      <c r="AG48" s="24">
        <f t="shared" si="11"/>
        <v>6</v>
      </c>
      <c r="AH48" s="25"/>
      <c r="AI48" s="25"/>
      <c r="AJ48" s="7">
        <f>SUMIF('BD Qtde Servidores Aposentados '!$D:$D,$D:$D,'BD Qtde Servidores Aposentados '!E:E)</f>
        <v>599</v>
      </c>
      <c r="AK48" s="7">
        <f>SUMIF('BD Qtde Servidores Aposentados '!$D:$D,$D:$D,'BD Qtde Servidores Aposentados '!F:F)</f>
        <v>23</v>
      </c>
      <c r="AL48" s="7">
        <f>SUMIF('BD Qtde Servidores Aposentados '!$D:$D,$D:$D,'BD Qtde Servidores Aposentados '!G:G)</f>
        <v>41</v>
      </c>
      <c r="AM48" s="7">
        <f>SUMIF('BD Qtde Servidores Aposentados '!$D:$D,$D:$D,'BD Qtde Servidores Aposentados '!H:H)</f>
        <v>23</v>
      </c>
      <c r="AN48" s="7">
        <f>SUMIF('BD Qtde Servidores Aposentados '!$D:$D,$D:$D,'BD Qtde Servidores Aposentados '!I:I)</f>
        <v>6</v>
      </c>
      <c r="AO48" s="7">
        <f>SUMIF('BD Qtde Servidores Aposentados '!$D:$D,$D:$D,'BD Qtde Servidores Aposentados '!J:J)</f>
        <v>6</v>
      </c>
      <c r="AP48" s="7">
        <f>SUMIF('BD Qtde Servidores Aposentados '!$D:$D,$D:$D,'BD Qtde Servidores Aposentados '!K:K)</f>
        <v>0</v>
      </c>
      <c r="AQ48" s="7">
        <f>SUMIF('BD Qtde Servidores Aposentados '!$D:$D,$D:$D,'BD Qtde Servidores Aposentados '!L:L)</f>
        <v>0</v>
      </c>
      <c r="AR48" s="24">
        <f t="shared" si="12"/>
        <v>698</v>
      </c>
      <c r="AS48" s="26"/>
      <c r="AT48" s="26"/>
      <c r="AU48" s="27">
        <f t="shared" si="34"/>
        <v>19339.296044620154</v>
      </c>
      <c r="AV48" s="27">
        <f t="shared" si="34"/>
        <v>0</v>
      </c>
      <c r="AW48" s="27">
        <f t="shared" si="34"/>
        <v>0</v>
      </c>
      <c r="AX48" s="27">
        <f t="shared" si="34"/>
        <v>0</v>
      </c>
      <c r="AY48" s="27">
        <f t="shared" si="34"/>
        <v>0</v>
      </c>
      <c r="AZ48" s="27">
        <f t="shared" si="34"/>
        <v>0</v>
      </c>
      <c r="BA48" s="27">
        <f t="shared" si="34"/>
        <v>0</v>
      </c>
      <c r="BB48" s="27">
        <f t="shared" si="34"/>
        <v>0</v>
      </c>
      <c r="BC48" s="28">
        <f t="shared" si="14"/>
        <v>19339.296044620154</v>
      </c>
      <c r="BF48" s="26"/>
      <c r="BG48" s="27">
        <f t="shared" si="35"/>
        <v>1930706.3884545786</v>
      </c>
      <c r="BH48" s="27">
        <f t="shared" si="35"/>
        <v>81547.364988148314</v>
      </c>
      <c r="BI48" s="27">
        <f t="shared" si="35"/>
        <v>151974.63475064002</v>
      </c>
      <c r="BJ48" s="27">
        <f t="shared" si="35"/>
        <v>88960.761805252696</v>
      </c>
      <c r="BK48" s="27">
        <f t="shared" si="35"/>
        <v>24174.120055775187</v>
      </c>
      <c r="BL48" s="27">
        <f t="shared" si="35"/>
        <v>25141.084858006197</v>
      </c>
      <c r="BM48" s="27">
        <f t="shared" si="35"/>
        <v>0</v>
      </c>
      <c r="BN48" s="27">
        <f t="shared" si="35"/>
        <v>0</v>
      </c>
      <c r="BO48" s="28">
        <f t="shared" si="16"/>
        <v>2302504.3549124012</v>
      </c>
      <c r="BS48" s="12">
        <f t="shared" si="17"/>
        <v>21079.832688635972</v>
      </c>
      <c r="BT48" s="12">
        <f t="shared" si="36"/>
        <v>0</v>
      </c>
      <c r="BU48" s="12">
        <f t="shared" si="36"/>
        <v>0</v>
      </c>
      <c r="BV48" s="12">
        <f t="shared" si="36"/>
        <v>0</v>
      </c>
      <c r="BW48" s="12">
        <f t="shared" si="36"/>
        <v>0</v>
      </c>
      <c r="BX48" s="12">
        <f t="shared" si="36"/>
        <v>0</v>
      </c>
      <c r="BY48" s="12">
        <f t="shared" si="36"/>
        <v>0</v>
      </c>
      <c r="BZ48" s="12">
        <f t="shared" si="36"/>
        <v>0</v>
      </c>
      <c r="CA48" s="29">
        <f t="shared" si="19"/>
        <v>21079.832688635972</v>
      </c>
      <c r="CB48" s="9"/>
      <c r="CC48" s="95">
        <f>(Y48*'Quadro Resumo'!$L$7)*($O$109*10%)</f>
        <v>614.14279116274781</v>
      </c>
      <c r="CD48" s="12">
        <f>(Z48*'Quadro Resumo'!$L$7)*($O$109*15%)</f>
        <v>0</v>
      </c>
      <c r="CE48" s="12">
        <f>(AA48*'Quadro Resumo'!$L$7)*($O$109*10%)</f>
        <v>0</v>
      </c>
      <c r="CF48" s="12">
        <f>(AB48*'Quadro Resumo'!$L$7)*($O$109*5%)</f>
        <v>0</v>
      </c>
      <c r="CG48" s="12">
        <f>(AC48*'Quadro Resumo'!$L$7)*($O$109*5%)</f>
        <v>0</v>
      </c>
      <c r="CH48" s="12">
        <f>(AD48*'Quadro Resumo'!$L$7)*(O48*22%)</f>
        <v>0</v>
      </c>
      <c r="CI48" s="12">
        <f>(AE48*'Quadro Resumo'!$L$7)*(O48*23%)</f>
        <v>0</v>
      </c>
      <c r="CJ48" s="12">
        <v>0</v>
      </c>
      <c r="CK48" s="29">
        <f t="shared" si="20"/>
        <v>614.14279116274781</v>
      </c>
      <c r="CL48" s="9"/>
      <c r="CM48" s="9"/>
      <c r="CN48" s="12">
        <f t="shared" si="21"/>
        <v>2104469.9634154914</v>
      </c>
      <c r="CO48" s="12">
        <f t="shared" si="37"/>
        <v>88886.627837081687</v>
      </c>
      <c r="CP48" s="12">
        <f t="shared" si="37"/>
        <v>165652.35187819766</v>
      </c>
      <c r="CQ48" s="12">
        <f t="shared" si="37"/>
        <v>96967.230367725468</v>
      </c>
      <c r="CR48" s="12">
        <f t="shared" si="37"/>
        <v>26349.790860794965</v>
      </c>
      <c r="CS48" s="12">
        <f t="shared" si="37"/>
        <v>27403.782495226766</v>
      </c>
      <c r="CT48" s="12">
        <f t="shared" si="37"/>
        <v>0</v>
      </c>
      <c r="CU48" s="12">
        <f t="shared" si="37"/>
        <v>0</v>
      </c>
      <c r="CV48" s="29">
        <f t="shared" si="23"/>
        <v>2509729.7468545181</v>
      </c>
      <c r="CW48" s="9"/>
      <c r="CX48" s="9"/>
      <c r="CY48" s="9"/>
      <c r="CZ48" s="9"/>
      <c r="DA48" s="9"/>
      <c r="DB48" s="30"/>
      <c r="DC48" s="30"/>
    </row>
    <row r="49" spans="2:107" ht="15.75" customHeight="1" x14ac:dyDescent="0.3">
      <c r="B49" s="464"/>
      <c r="C49" s="7" t="s">
        <v>13</v>
      </c>
      <c r="D49" s="7" t="str">
        <f t="shared" si="32"/>
        <v>BP16</v>
      </c>
      <c r="E49" s="7">
        <v>16</v>
      </c>
      <c r="F49" s="8">
        <f>'2024'!O49</f>
        <v>3348.9214317267229</v>
      </c>
      <c r="G49" s="12">
        <f t="shared" si="2"/>
        <v>3683.8135748993955</v>
      </c>
      <c r="H49" s="12">
        <f t="shared" si="3"/>
        <v>3851.2596464857311</v>
      </c>
      <c r="I49" s="12">
        <f t="shared" si="4"/>
        <v>4018.7057180720672</v>
      </c>
      <c r="J49" s="12">
        <f t="shared" si="5"/>
        <v>4186.1517896584037</v>
      </c>
      <c r="K49" s="12">
        <f t="shared" si="6"/>
        <v>4353.5978612447398</v>
      </c>
      <c r="L49" s="12">
        <f t="shared" si="7"/>
        <v>5090.3605762246189</v>
      </c>
      <c r="M49" s="12">
        <f t="shared" si="8"/>
        <v>5860.6125055217653</v>
      </c>
      <c r="O49" s="8">
        <f t="shared" si="33"/>
        <v>3650.324360582129</v>
      </c>
      <c r="P49" s="23">
        <f t="shared" si="24"/>
        <v>9.0000000000000302E-2</v>
      </c>
      <c r="Q49" s="12">
        <f t="shared" si="38"/>
        <v>4015.3567966403421</v>
      </c>
      <c r="R49" s="12">
        <f t="shared" si="38"/>
        <v>4197.8730146694479</v>
      </c>
      <c r="S49" s="12">
        <f t="shared" si="38"/>
        <v>4380.3892326985542</v>
      </c>
      <c r="T49" s="12">
        <f t="shared" si="38"/>
        <v>4562.9054507276614</v>
      </c>
      <c r="U49" s="12">
        <f t="shared" si="38"/>
        <v>4745.4216687567678</v>
      </c>
      <c r="V49" s="12">
        <f t="shared" si="38"/>
        <v>5548.4930280848357</v>
      </c>
      <c r="W49" s="12">
        <f t="shared" si="38"/>
        <v>6388.0676310187255</v>
      </c>
      <c r="Y49" s="7">
        <f>SUMIF('BD Qtde Servidores Ativos'!$D:$D,$D:$D,'BD Qtde Servidores Ativos'!E:E)</f>
        <v>163</v>
      </c>
      <c r="Z49" s="7">
        <f>SUMIF('BD Qtde Servidores Ativos'!$D:$D,$D:$D,'BD Qtde Servidores Ativos'!F:F)</f>
        <v>11</v>
      </c>
      <c r="AA49" s="7">
        <f>SUMIF('BD Qtde Servidores Ativos'!$D:$D,$D:$D,'BD Qtde Servidores Ativos'!G:G)</f>
        <v>0</v>
      </c>
      <c r="AB49" s="7">
        <f>SUMIF('BD Qtde Servidores Ativos'!$D:$D,$D:$D,'BD Qtde Servidores Ativos'!H:H)</f>
        <v>23</v>
      </c>
      <c r="AC49" s="7">
        <f>SUMIF('BD Qtde Servidores Ativos'!$D:$D,$D:$D,'BD Qtde Servidores Ativos'!I:I)</f>
        <v>7</v>
      </c>
      <c r="AD49" s="7">
        <f>SUMIF('BD Qtde Servidores Ativos'!$D:$D,$D:$D,'BD Qtde Servidores Ativos'!J:J)</f>
        <v>4</v>
      </c>
      <c r="AE49" s="7">
        <f>SUMIF('BD Qtde Servidores Ativos'!$D:$D,$D:$D,'BD Qtde Servidores Ativos'!K:K)</f>
        <v>0</v>
      </c>
      <c r="AF49" s="7">
        <f>SUMIF('BD Qtde Servidores Ativos'!$D:$D,$D:$D,'BD Qtde Servidores Ativos'!L:L)</f>
        <v>1</v>
      </c>
      <c r="AG49" s="24">
        <f t="shared" si="11"/>
        <v>209</v>
      </c>
      <c r="AH49" s="25"/>
      <c r="AI49" s="25"/>
      <c r="AJ49" s="7">
        <f>SUMIF('BD Qtde Servidores Aposentados '!$D:$D,$D:$D,'BD Qtde Servidores Aposentados '!E:E)</f>
        <v>1607</v>
      </c>
      <c r="AK49" s="7">
        <f>SUMIF('BD Qtde Servidores Aposentados '!$D:$D,$D:$D,'BD Qtde Servidores Aposentados '!F:F)</f>
        <v>44</v>
      </c>
      <c r="AL49" s="7">
        <f>SUMIF('BD Qtde Servidores Aposentados '!$D:$D,$D:$D,'BD Qtde Servidores Aposentados '!G:G)</f>
        <v>85</v>
      </c>
      <c r="AM49" s="7">
        <f>SUMIF('BD Qtde Servidores Aposentados '!$D:$D,$D:$D,'BD Qtde Servidores Aposentados '!H:H)</f>
        <v>29</v>
      </c>
      <c r="AN49" s="7">
        <f>SUMIF('BD Qtde Servidores Aposentados '!$D:$D,$D:$D,'BD Qtde Servidores Aposentados '!I:I)</f>
        <v>14</v>
      </c>
      <c r="AO49" s="7">
        <f>SUMIF('BD Qtde Servidores Aposentados '!$D:$D,$D:$D,'BD Qtde Servidores Aposentados '!J:J)</f>
        <v>8</v>
      </c>
      <c r="AP49" s="7">
        <f>SUMIF('BD Qtde Servidores Aposentados '!$D:$D,$D:$D,'BD Qtde Servidores Aposentados '!K:K)</f>
        <v>1</v>
      </c>
      <c r="AQ49" s="7">
        <f>SUMIF('BD Qtde Servidores Aposentados '!$D:$D,$D:$D,'BD Qtde Servidores Aposentados '!L:L)</f>
        <v>0</v>
      </c>
      <c r="AR49" s="24">
        <f t="shared" si="12"/>
        <v>1788</v>
      </c>
      <c r="AS49" s="26"/>
      <c r="AT49" s="26"/>
      <c r="AU49" s="27">
        <f t="shared" si="34"/>
        <v>545874.19337145588</v>
      </c>
      <c r="AV49" s="27">
        <f t="shared" si="34"/>
        <v>40521.94932389335</v>
      </c>
      <c r="AW49" s="27">
        <f t="shared" si="34"/>
        <v>0</v>
      </c>
      <c r="AX49" s="27">
        <f t="shared" si="34"/>
        <v>92430.23151565755</v>
      </c>
      <c r="AY49" s="27">
        <f t="shared" si="34"/>
        <v>29303.062527608825</v>
      </c>
      <c r="AZ49" s="27">
        <f t="shared" si="34"/>
        <v>17414.391444978959</v>
      </c>
      <c r="BA49" s="27">
        <f t="shared" si="34"/>
        <v>0</v>
      </c>
      <c r="BB49" s="27">
        <f t="shared" si="34"/>
        <v>5860.6125055217653</v>
      </c>
      <c r="BC49" s="28">
        <f t="shared" si="14"/>
        <v>731404.44068911625</v>
      </c>
      <c r="BF49" s="26"/>
      <c r="BG49" s="27">
        <f t="shared" si="35"/>
        <v>5381716.7407848435</v>
      </c>
      <c r="BH49" s="27">
        <f t="shared" si="35"/>
        <v>162087.7972955734</v>
      </c>
      <c r="BI49" s="27">
        <f t="shared" si="35"/>
        <v>327357.06995128712</v>
      </c>
      <c r="BJ49" s="27">
        <f t="shared" si="35"/>
        <v>116542.46582408994</v>
      </c>
      <c r="BK49" s="27">
        <f t="shared" si="35"/>
        <v>58606.12505521765</v>
      </c>
      <c r="BL49" s="27">
        <f t="shared" si="35"/>
        <v>34828.782889957918</v>
      </c>
      <c r="BM49" s="27">
        <f t="shared" si="35"/>
        <v>5090.3605762246189</v>
      </c>
      <c r="BN49" s="27">
        <f t="shared" si="35"/>
        <v>0</v>
      </c>
      <c r="BO49" s="28">
        <f t="shared" si="16"/>
        <v>6086229.3423771933</v>
      </c>
      <c r="BS49" s="12">
        <f t="shared" si="17"/>
        <v>595002.87077488704</v>
      </c>
      <c r="BT49" s="12">
        <f t="shared" si="36"/>
        <v>44168.92476304376</v>
      </c>
      <c r="BU49" s="12">
        <f t="shared" si="36"/>
        <v>0</v>
      </c>
      <c r="BV49" s="12">
        <f t="shared" si="36"/>
        <v>100748.95235206674</v>
      </c>
      <c r="BW49" s="12">
        <f t="shared" si="36"/>
        <v>31940.338155093632</v>
      </c>
      <c r="BX49" s="12">
        <f t="shared" si="36"/>
        <v>18981.686675027071</v>
      </c>
      <c r="BY49" s="12">
        <f t="shared" si="36"/>
        <v>0</v>
      </c>
      <c r="BZ49" s="12">
        <f t="shared" si="36"/>
        <v>6388.0676310187255</v>
      </c>
      <c r="CA49" s="29">
        <f t="shared" si="19"/>
        <v>797230.84035113698</v>
      </c>
      <c r="CB49" s="9"/>
      <c r="CC49" s="95">
        <f>(Y49*'Quadro Resumo'!$L$7)*($O$109*10%)</f>
        <v>16684.212493254647</v>
      </c>
      <c r="CD49" s="12">
        <f>(Z49*'Quadro Resumo'!$L$7)*($O$109*15%)</f>
        <v>1688.8926756975561</v>
      </c>
      <c r="CE49" s="12">
        <f>(AA49*'Quadro Resumo'!$L$7)*($O$109*10%)</f>
        <v>0</v>
      </c>
      <c r="CF49" s="12">
        <f>(AB49*'Quadro Resumo'!$L$7)*($O$109*5%)</f>
        <v>1177.1070163952666</v>
      </c>
      <c r="CG49" s="12">
        <f>(AC49*'Quadro Resumo'!$L$7)*($O$109*5%)</f>
        <v>358.24996151160286</v>
      </c>
      <c r="CH49" s="12">
        <f>(AD49*'Quadro Resumo'!$L$7)*(O49*22%)</f>
        <v>321.22854373122738</v>
      </c>
      <c r="CI49" s="12">
        <f>(AE49*'Quadro Resumo'!$L$7)*(O49*23%)</f>
        <v>0</v>
      </c>
      <c r="CJ49" s="12">
        <v>0</v>
      </c>
      <c r="CK49" s="29">
        <f t="shared" si="20"/>
        <v>20229.690690590302</v>
      </c>
      <c r="CL49" s="9"/>
      <c r="CM49" s="9"/>
      <c r="CN49" s="12">
        <f t="shared" si="21"/>
        <v>5866071.2474554814</v>
      </c>
      <c r="CO49" s="12">
        <f t="shared" si="37"/>
        <v>176675.69905217504</v>
      </c>
      <c r="CP49" s="12">
        <f t="shared" si="37"/>
        <v>356819.20624690305</v>
      </c>
      <c r="CQ49" s="12">
        <f t="shared" si="37"/>
        <v>127031.28774825807</v>
      </c>
      <c r="CR49" s="12">
        <f t="shared" si="37"/>
        <v>63880.676310187264</v>
      </c>
      <c r="CS49" s="12">
        <f t="shared" si="37"/>
        <v>37963.373350054142</v>
      </c>
      <c r="CT49" s="12">
        <f t="shared" si="37"/>
        <v>5548.4930280848357</v>
      </c>
      <c r="CU49" s="12">
        <f t="shared" si="37"/>
        <v>0</v>
      </c>
      <c r="CV49" s="29">
        <f t="shared" si="23"/>
        <v>6633989.9831911437</v>
      </c>
      <c r="CW49" s="9"/>
      <c r="CX49" s="9"/>
      <c r="CY49" s="9"/>
      <c r="CZ49" s="9"/>
      <c r="DA49" s="9"/>
      <c r="DB49" s="30"/>
      <c r="DC49" s="30"/>
    </row>
    <row r="50" spans="2:107" ht="15.75" customHeight="1" x14ac:dyDescent="0.3">
      <c r="B50" s="464"/>
      <c r="C50" s="7" t="s">
        <v>13</v>
      </c>
      <c r="D50" s="7" t="str">
        <f t="shared" si="32"/>
        <v>BP17</v>
      </c>
      <c r="E50" s="7">
        <v>17</v>
      </c>
      <c r="F50" s="8">
        <f>'2024'!O50</f>
        <v>3479.5293675640646</v>
      </c>
      <c r="G50" s="12">
        <f t="shared" si="2"/>
        <v>3827.4823043204715</v>
      </c>
      <c r="H50" s="12">
        <f t="shared" si="3"/>
        <v>4001.4587726986738</v>
      </c>
      <c r="I50" s="12">
        <f t="shared" si="4"/>
        <v>4175.435241076877</v>
      </c>
      <c r="J50" s="12">
        <f t="shared" si="5"/>
        <v>4349.4117094550811</v>
      </c>
      <c r="K50" s="12">
        <f t="shared" si="6"/>
        <v>4523.3881778332843</v>
      </c>
      <c r="L50" s="12">
        <f t="shared" si="7"/>
        <v>5288.8846386973783</v>
      </c>
      <c r="M50" s="12">
        <f t="shared" si="8"/>
        <v>6089.1763932371132</v>
      </c>
      <c r="O50" s="8">
        <f t="shared" si="33"/>
        <v>3792.6870106448318</v>
      </c>
      <c r="P50" s="23">
        <f t="shared" si="24"/>
        <v>9.0000000000000302E-2</v>
      </c>
      <c r="Q50" s="12">
        <f t="shared" si="38"/>
        <v>4171.9557117093154</v>
      </c>
      <c r="R50" s="12">
        <f t="shared" si="38"/>
        <v>4361.5900622415566</v>
      </c>
      <c r="S50" s="12">
        <f t="shared" si="38"/>
        <v>4551.2244127737977</v>
      </c>
      <c r="T50" s="12">
        <f t="shared" si="38"/>
        <v>4740.8587633060397</v>
      </c>
      <c r="U50" s="12">
        <f t="shared" si="38"/>
        <v>4930.4931138382817</v>
      </c>
      <c r="V50" s="12">
        <f t="shared" si="38"/>
        <v>5764.8842561801448</v>
      </c>
      <c r="W50" s="12">
        <f t="shared" si="38"/>
        <v>6637.2022686284554</v>
      </c>
      <c r="Y50" s="7">
        <f>SUMIF('BD Qtde Servidores Ativos'!$D:$D,$D:$D,'BD Qtde Servidores Ativos'!E:E)</f>
        <v>124</v>
      </c>
      <c r="Z50" s="7">
        <f>SUMIF('BD Qtde Servidores Ativos'!$D:$D,$D:$D,'BD Qtde Servidores Ativos'!F:F)</f>
        <v>12</v>
      </c>
      <c r="AA50" s="7">
        <f>SUMIF('BD Qtde Servidores Ativos'!$D:$D,$D:$D,'BD Qtde Servidores Ativos'!G:G)</f>
        <v>0</v>
      </c>
      <c r="AB50" s="7">
        <f>SUMIF('BD Qtde Servidores Ativos'!$D:$D,$D:$D,'BD Qtde Servidores Ativos'!H:H)</f>
        <v>16</v>
      </c>
      <c r="AC50" s="7">
        <f>SUMIF('BD Qtde Servidores Ativos'!$D:$D,$D:$D,'BD Qtde Servidores Ativos'!I:I)</f>
        <v>18</v>
      </c>
      <c r="AD50" s="7">
        <f>SUMIF('BD Qtde Servidores Ativos'!$D:$D,$D:$D,'BD Qtde Servidores Ativos'!J:J)</f>
        <v>12</v>
      </c>
      <c r="AE50" s="7">
        <f>SUMIF('BD Qtde Servidores Ativos'!$D:$D,$D:$D,'BD Qtde Servidores Ativos'!K:K)</f>
        <v>4</v>
      </c>
      <c r="AF50" s="7">
        <f>SUMIF('BD Qtde Servidores Ativos'!$D:$D,$D:$D,'BD Qtde Servidores Ativos'!L:L)</f>
        <v>2</v>
      </c>
      <c r="AG50" s="24">
        <f t="shared" si="11"/>
        <v>188</v>
      </c>
      <c r="AH50" s="25"/>
      <c r="AI50" s="25"/>
      <c r="AJ50" s="7">
        <f>SUMIF('BD Qtde Servidores Aposentados '!$D:$D,$D:$D,'BD Qtde Servidores Aposentados '!E:E)</f>
        <v>474</v>
      </c>
      <c r="AK50" s="7">
        <f>SUMIF('BD Qtde Servidores Aposentados '!$D:$D,$D:$D,'BD Qtde Servidores Aposentados '!F:F)</f>
        <v>37</v>
      </c>
      <c r="AL50" s="7">
        <f>SUMIF('BD Qtde Servidores Aposentados '!$D:$D,$D:$D,'BD Qtde Servidores Aposentados '!G:G)</f>
        <v>91</v>
      </c>
      <c r="AM50" s="7">
        <f>SUMIF('BD Qtde Servidores Aposentados '!$D:$D,$D:$D,'BD Qtde Servidores Aposentados '!H:H)</f>
        <v>28</v>
      </c>
      <c r="AN50" s="7">
        <f>SUMIF('BD Qtde Servidores Aposentados '!$D:$D,$D:$D,'BD Qtde Servidores Aposentados '!I:I)</f>
        <v>21</v>
      </c>
      <c r="AO50" s="7">
        <f>SUMIF('BD Qtde Servidores Aposentados '!$D:$D,$D:$D,'BD Qtde Servidores Aposentados '!J:J)</f>
        <v>10</v>
      </c>
      <c r="AP50" s="7">
        <f>SUMIF('BD Qtde Servidores Aposentados '!$D:$D,$D:$D,'BD Qtde Servidores Aposentados '!K:K)</f>
        <v>1</v>
      </c>
      <c r="AQ50" s="7">
        <f>SUMIF('BD Qtde Servidores Aposentados '!$D:$D,$D:$D,'BD Qtde Servidores Aposentados '!L:L)</f>
        <v>0</v>
      </c>
      <c r="AR50" s="24">
        <f t="shared" si="12"/>
        <v>662</v>
      </c>
      <c r="AS50" s="26"/>
      <c r="AT50" s="26"/>
      <c r="AU50" s="27">
        <f t="shared" si="34"/>
        <v>431461.64157794398</v>
      </c>
      <c r="AV50" s="27">
        <f t="shared" si="34"/>
        <v>45929.787651845661</v>
      </c>
      <c r="AW50" s="27">
        <f t="shared" si="34"/>
        <v>0</v>
      </c>
      <c r="AX50" s="27">
        <f t="shared" si="34"/>
        <v>66806.963857230032</v>
      </c>
      <c r="AY50" s="27">
        <f t="shared" si="34"/>
        <v>78289.410770191462</v>
      </c>
      <c r="AZ50" s="27">
        <f t="shared" si="34"/>
        <v>54280.658133999415</v>
      </c>
      <c r="BA50" s="27">
        <f t="shared" si="34"/>
        <v>21155.538554789513</v>
      </c>
      <c r="BB50" s="27">
        <f t="shared" si="34"/>
        <v>12178.352786474226</v>
      </c>
      <c r="BC50" s="28">
        <f t="shared" si="14"/>
        <v>710102.35333247436</v>
      </c>
      <c r="BF50" s="26"/>
      <c r="BG50" s="27">
        <f t="shared" si="35"/>
        <v>1649296.9202253667</v>
      </c>
      <c r="BH50" s="27">
        <f t="shared" si="35"/>
        <v>141616.84525985745</v>
      </c>
      <c r="BI50" s="27">
        <f t="shared" si="35"/>
        <v>364132.74831557932</v>
      </c>
      <c r="BJ50" s="27">
        <f t="shared" si="35"/>
        <v>116912.18675015256</v>
      </c>
      <c r="BK50" s="27">
        <f t="shared" si="35"/>
        <v>91337.645898556701</v>
      </c>
      <c r="BL50" s="27">
        <f t="shared" si="35"/>
        <v>45233.881778332841</v>
      </c>
      <c r="BM50" s="27">
        <f t="shared" si="35"/>
        <v>5288.8846386973783</v>
      </c>
      <c r="BN50" s="27">
        <f t="shared" si="35"/>
        <v>0</v>
      </c>
      <c r="BO50" s="28">
        <f t="shared" si="16"/>
        <v>2413819.1128665432</v>
      </c>
      <c r="BS50" s="12">
        <f t="shared" si="17"/>
        <v>470293.18931995914</v>
      </c>
      <c r="BT50" s="12">
        <f t="shared" si="36"/>
        <v>50063.468540511785</v>
      </c>
      <c r="BU50" s="12">
        <f t="shared" si="36"/>
        <v>0</v>
      </c>
      <c r="BV50" s="12">
        <f t="shared" si="36"/>
        <v>72819.590604380763</v>
      </c>
      <c r="BW50" s="12">
        <f t="shared" si="36"/>
        <v>85335.457739508711</v>
      </c>
      <c r="BX50" s="12">
        <f t="shared" si="36"/>
        <v>59165.917366059381</v>
      </c>
      <c r="BY50" s="12">
        <f t="shared" si="36"/>
        <v>23059.537024720579</v>
      </c>
      <c r="BZ50" s="12">
        <f t="shared" si="36"/>
        <v>13274.404537256911</v>
      </c>
      <c r="CA50" s="29">
        <f t="shared" si="19"/>
        <v>774011.56513239723</v>
      </c>
      <c r="CB50" s="9"/>
      <c r="CC50" s="95">
        <f>(Y50*'Quadro Resumo'!$L$7)*($O$109*10%)</f>
        <v>12692.284350696786</v>
      </c>
      <c r="CD50" s="12">
        <f>(Z50*'Quadro Resumo'!$L$7)*($O$109*15%)</f>
        <v>1842.4283734882433</v>
      </c>
      <c r="CE50" s="12">
        <f>(AA50*'Quadro Resumo'!$L$7)*($O$109*10%)</f>
        <v>0</v>
      </c>
      <c r="CF50" s="12">
        <f>(AB50*'Quadro Resumo'!$L$7)*($O$109*5%)</f>
        <v>818.85705488366364</v>
      </c>
      <c r="CG50" s="12">
        <f>(AC50*'Quadro Resumo'!$L$7)*($O$109*5%)</f>
        <v>921.21418674412155</v>
      </c>
      <c r="CH50" s="12">
        <f>(AD50*'Quadro Resumo'!$L$7)*(O50*22%)</f>
        <v>1001.2693708102357</v>
      </c>
      <c r="CI50" s="12">
        <f>(AE50*'Quadro Resumo'!$L$7)*(O50*23%)</f>
        <v>348.92720497932459</v>
      </c>
      <c r="CJ50" s="12">
        <v>0</v>
      </c>
      <c r="CK50" s="29">
        <f t="shared" si="20"/>
        <v>17624.980541602374</v>
      </c>
      <c r="CL50" s="9"/>
      <c r="CM50" s="9"/>
      <c r="CN50" s="12">
        <f t="shared" si="21"/>
        <v>1797733.6430456503</v>
      </c>
      <c r="CO50" s="12">
        <f t="shared" si="37"/>
        <v>154362.36133324468</v>
      </c>
      <c r="CP50" s="12">
        <f t="shared" si="37"/>
        <v>396904.69566398166</v>
      </c>
      <c r="CQ50" s="12">
        <f t="shared" si="37"/>
        <v>127434.28355766633</v>
      </c>
      <c r="CR50" s="12">
        <f t="shared" si="37"/>
        <v>99558.034029426839</v>
      </c>
      <c r="CS50" s="12">
        <f t="shared" si="37"/>
        <v>49304.931138382817</v>
      </c>
      <c r="CT50" s="12">
        <f t="shared" si="37"/>
        <v>5764.8842561801448</v>
      </c>
      <c r="CU50" s="12">
        <f t="shared" si="37"/>
        <v>0</v>
      </c>
      <c r="CV50" s="29">
        <f t="shared" si="23"/>
        <v>2631062.8330245335</v>
      </c>
      <c r="CW50" s="9"/>
      <c r="CX50" s="9"/>
      <c r="CY50" s="9"/>
      <c r="CZ50" s="9"/>
      <c r="DA50" s="9"/>
      <c r="DB50" s="30"/>
      <c r="DC50" s="30"/>
    </row>
    <row r="51" spans="2:107" ht="15.75" customHeight="1" x14ac:dyDescent="0.3">
      <c r="B51" s="464"/>
      <c r="C51" s="7" t="s">
        <v>13</v>
      </c>
      <c r="D51" s="7" t="str">
        <f t="shared" si="32"/>
        <v>BP18</v>
      </c>
      <c r="E51" s="7">
        <v>18</v>
      </c>
      <c r="F51" s="8">
        <f>'2024'!O51</f>
        <v>3615.231012899063</v>
      </c>
      <c r="G51" s="12">
        <f t="shared" si="2"/>
        <v>3976.7541141889697</v>
      </c>
      <c r="H51" s="12">
        <f t="shared" si="3"/>
        <v>4157.5156648339225</v>
      </c>
      <c r="I51" s="12">
        <f t="shared" si="4"/>
        <v>4338.2772154788754</v>
      </c>
      <c r="J51" s="12">
        <f t="shared" si="5"/>
        <v>4519.0387661238292</v>
      </c>
      <c r="K51" s="12">
        <f t="shared" si="6"/>
        <v>4699.8003167687821</v>
      </c>
      <c r="L51" s="12">
        <f t="shared" si="7"/>
        <v>5495.1511396065762</v>
      </c>
      <c r="M51" s="12">
        <f t="shared" si="8"/>
        <v>6326.6542725733598</v>
      </c>
      <c r="O51" s="8">
        <f t="shared" si="33"/>
        <v>3940.6018040599802</v>
      </c>
      <c r="P51" s="23">
        <f t="shared" si="24"/>
        <v>9.0000000000000524E-2</v>
      </c>
      <c r="Q51" s="12">
        <f t="shared" si="38"/>
        <v>4334.6619844659781</v>
      </c>
      <c r="R51" s="12">
        <f t="shared" si="38"/>
        <v>4531.6920746689766</v>
      </c>
      <c r="S51" s="12">
        <f t="shared" si="38"/>
        <v>4728.722164871976</v>
      </c>
      <c r="T51" s="12">
        <f t="shared" si="38"/>
        <v>4925.7522550749754</v>
      </c>
      <c r="U51" s="12">
        <f t="shared" si="38"/>
        <v>5122.7823452779739</v>
      </c>
      <c r="V51" s="12">
        <f t="shared" si="38"/>
        <v>5989.7147421711697</v>
      </c>
      <c r="W51" s="12">
        <f t="shared" si="38"/>
        <v>6896.0531571049651</v>
      </c>
      <c r="Y51" s="7">
        <f>SUMIF('BD Qtde Servidores Ativos'!$D:$D,$D:$D,'BD Qtde Servidores Ativos'!E:E)</f>
        <v>161</v>
      </c>
      <c r="Z51" s="7">
        <f>SUMIF('BD Qtde Servidores Ativos'!$D:$D,$D:$D,'BD Qtde Servidores Ativos'!F:F)</f>
        <v>15</v>
      </c>
      <c r="AA51" s="7">
        <f>SUMIF('BD Qtde Servidores Ativos'!$D:$D,$D:$D,'BD Qtde Servidores Ativos'!G:G)</f>
        <v>0</v>
      </c>
      <c r="AB51" s="7">
        <f>SUMIF('BD Qtde Servidores Ativos'!$D:$D,$D:$D,'BD Qtde Servidores Ativos'!H:H)</f>
        <v>32</v>
      </c>
      <c r="AC51" s="7">
        <f>SUMIF('BD Qtde Servidores Ativos'!$D:$D,$D:$D,'BD Qtde Servidores Ativos'!I:I)</f>
        <v>29</v>
      </c>
      <c r="AD51" s="7">
        <f>SUMIF('BD Qtde Servidores Ativos'!$D:$D,$D:$D,'BD Qtde Servidores Ativos'!J:J)</f>
        <v>17</v>
      </c>
      <c r="AE51" s="7">
        <f>SUMIF('BD Qtde Servidores Ativos'!$D:$D,$D:$D,'BD Qtde Servidores Ativos'!K:K)</f>
        <v>3</v>
      </c>
      <c r="AF51" s="7">
        <f>SUMIF('BD Qtde Servidores Ativos'!$D:$D,$D:$D,'BD Qtde Servidores Ativos'!L:L)</f>
        <v>0</v>
      </c>
      <c r="AG51" s="24">
        <f t="shared" si="11"/>
        <v>257</v>
      </c>
      <c r="AH51" s="25"/>
      <c r="AI51" s="25"/>
      <c r="AJ51" s="7">
        <f>SUMIF('BD Qtde Servidores Aposentados '!$D:$D,$D:$D,'BD Qtde Servidores Aposentados '!E:E)</f>
        <v>402</v>
      </c>
      <c r="AK51" s="7">
        <f>SUMIF('BD Qtde Servidores Aposentados '!$D:$D,$D:$D,'BD Qtde Servidores Aposentados '!F:F)</f>
        <v>44</v>
      </c>
      <c r="AL51" s="7">
        <f>SUMIF('BD Qtde Servidores Aposentados '!$D:$D,$D:$D,'BD Qtde Servidores Aposentados '!G:G)</f>
        <v>116</v>
      </c>
      <c r="AM51" s="7">
        <f>SUMIF('BD Qtde Servidores Aposentados '!$D:$D,$D:$D,'BD Qtde Servidores Aposentados '!H:H)</f>
        <v>44</v>
      </c>
      <c r="AN51" s="7">
        <f>SUMIF('BD Qtde Servidores Aposentados '!$D:$D,$D:$D,'BD Qtde Servidores Aposentados '!I:I)</f>
        <v>16</v>
      </c>
      <c r="AO51" s="7">
        <f>SUMIF('BD Qtde Servidores Aposentados '!$D:$D,$D:$D,'BD Qtde Servidores Aposentados '!J:J)</f>
        <v>16</v>
      </c>
      <c r="AP51" s="7">
        <f>SUMIF('BD Qtde Servidores Aposentados '!$D:$D,$D:$D,'BD Qtde Servidores Aposentados '!K:K)</f>
        <v>1</v>
      </c>
      <c r="AQ51" s="7">
        <f>SUMIF('BD Qtde Servidores Aposentados '!$D:$D,$D:$D,'BD Qtde Servidores Aposentados '!L:L)</f>
        <v>0</v>
      </c>
      <c r="AR51" s="24">
        <f t="shared" si="12"/>
        <v>639</v>
      </c>
      <c r="AS51" s="26"/>
      <c r="AT51" s="26"/>
      <c r="AU51" s="27">
        <f t="shared" si="34"/>
        <v>582052.1930767491</v>
      </c>
      <c r="AV51" s="27">
        <f t="shared" si="34"/>
        <v>59651.311712834548</v>
      </c>
      <c r="AW51" s="27">
        <f t="shared" si="34"/>
        <v>0</v>
      </c>
      <c r="AX51" s="27">
        <f t="shared" si="34"/>
        <v>138824.87089532401</v>
      </c>
      <c r="AY51" s="27">
        <f t="shared" si="34"/>
        <v>131052.12421759104</v>
      </c>
      <c r="AZ51" s="27">
        <f t="shared" si="34"/>
        <v>79896.605385069299</v>
      </c>
      <c r="BA51" s="27">
        <f t="shared" si="34"/>
        <v>16485.453418819729</v>
      </c>
      <c r="BB51" s="27">
        <f t="shared" si="34"/>
        <v>0</v>
      </c>
      <c r="BC51" s="28">
        <f t="shared" si="14"/>
        <v>1007962.5587063876</v>
      </c>
      <c r="BF51" s="26"/>
      <c r="BG51" s="27">
        <f t="shared" si="35"/>
        <v>1453322.8671854234</v>
      </c>
      <c r="BH51" s="27">
        <f t="shared" si="35"/>
        <v>174977.18102431466</v>
      </c>
      <c r="BI51" s="27">
        <f t="shared" si="35"/>
        <v>482271.81712073501</v>
      </c>
      <c r="BJ51" s="27">
        <f t="shared" si="35"/>
        <v>190884.19748107053</v>
      </c>
      <c r="BK51" s="27">
        <f t="shared" si="35"/>
        <v>72304.620257981267</v>
      </c>
      <c r="BL51" s="27">
        <f t="shared" si="35"/>
        <v>75196.805068300513</v>
      </c>
      <c r="BM51" s="27">
        <f t="shared" si="35"/>
        <v>5495.1511396065762</v>
      </c>
      <c r="BN51" s="27">
        <f t="shared" si="35"/>
        <v>0</v>
      </c>
      <c r="BO51" s="28">
        <f t="shared" si="16"/>
        <v>2454452.6392774321</v>
      </c>
      <c r="BS51" s="12">
        <f t="shared" si="17"/>
        <v>634436.89045365679</v>
      </c>
      <c r="BT51" s="12">
        <f t="shared" si="36"/>
        <v>65019.92976698967</v>
      </c>
      <c r="BU51" s="12">
        <f t="shared" si="36"/>
        <v>0</v>
      </c>
      <c r="BV51" s="12">
        <f t="shared" si="36"/>
        <v>151319.10927590323</v>
      </c>
      <c r="BW51" s="12">
        <f t="shared" si="36"/>
        <v>142846.8153971743</v>
      </c>
      <c r="BX51" s="12">
        <f t="shared" si="36"/>
        <v>87087.299869725553</v>
      </c>
      <c r="BY51" s="12">
        <f t="shared" si="36"/>
        <v>17969.144226513508</v>
      </c>
      <c r="BZ51" s="12">
        <f t="shared" si="36"/>
        <v>0</v>
      </c>
      <c r="CA51" s="29">
        <f t="shared" si="19"/>
        <v>1098679.1889899631</v>
      </c>
      <c r="CB51" s="9"/>
      <c r="CC51" s="95">
        <f>(Y51*'Quadro Resumo'!$L$7)*($O$109*10%)</f>
        <v>16479.498229533732</v>
      </c>
      <c r="CD51" s="12">
        <f>(Z51*'Quadro Resumo'!$L$7)*($O$109*15%)</f>
        <v>2303.0354668603036</v>
      </c>
      <c r="CE51" s="12">
        <f>(AA51*'Quadro Resumo'!$L$7)*($O$109*10%)</f>
        <v>0</v>
      </c>
      <c r="CF51" s="12">
        <f>(AB51*'Quadro Resumo'!$L$7)*($O$109*5%)</f>
        <v>1637.7141097673273</v>
      </c>
      <c r="CG51" s="12">
        <f>(AC51*'Quadro Resumo'!$L$7)*($O$109*5%)</f>
        <v>1484.1784119766403</v>
      </c>
      <c r="CH51" s="12">
        <f>(AD51*'Quadro Resumo'!$L$7)*(O51*22%)</f>
        <v>1473.7850747184327</v>
      </c>
      <c r="CI51" s="12">
        <f>(AE51*'Quadro Resumo'!$L$7)*(O51*23%)</f>
        <v>271.90152448013868</v>
      </c>
      <c r="CJ51" s="12">
        <v>0</v>
      </c>
      <c r="CK51" s="29">
        <f t="shared" si="20"/>
        <v>23650.112817336572</v>
      </c>
      <c r="CL51" s="9"/>
      <c r="CM51" s="9"/>
      <c r="CN51" s="12">
        <f t="shared" si="21"/>
        <v>1584121.9252321119</v>
      </c>
      <c r="CO51" s="12">
        <f t="shared" si="37"/>
        <v>190725.12731650303</v>
      </c>
      <c r="CP51" s="12">
        <f t="shared" si="37"/>
        <v>525676.28066160134</v>
      </c>
      <c r="CQ51" s="12">
        <f t="shared" si="37"/>
        <v>208063.77525436695</v>
      </c>
      <c r="CR51" s="12">
        <f t="shared" si="37"/>
        <v>78812.036081199607</v>
      </c>
      <c r="CS51" s="12">
        <f t="shared" si="37"/>
        <v>81964.517524447583</v>
      </c>
      <c r="CT51" s="12">
        <f t="shared" si="37"/>
        <v>5989.7147421711697</v>
      </c>
      <c r="CU51" s="12">
        <f t="shared" si="37"/>
        <v>0</v>
      </c>
      <c r="CV51" s="29">
        <f t="shared" si="23"/>
        <v>2675353.3768124017</v>
      </c>
      <c r="CW51" s="9"/>
      <c r="CX51" s="9"/>
      <c r="CY51" s="9"/>
      <c r="CZ51" s="9"/>
      <c r="DA51" s="9"/>
      <c r="DB51" s="30"/>
      <c r="DC51" s="30"/>
    </row>
    <row r="52" spans="2:107" ht="15.75" customHeight="1" x14ac:dyDescent="0.3">
      <c r="B52" s="465"/>
      <c r="C52" s="7" t="s">
        <v>13</v>
      </c>
      <c r="D52" s="7" t="str">
        <f t="shared" si="32"/>
        <v>BP19</v>
      </c>
      <c r="E52" s="7">
        <v>19</v>
      </c>
      <c r="F52" s="8">
        <f>'2024'!O52</f>
        <v>3756.2250224021263</v>
      </c>
      <c r="G52" s="12">
        <f t="shared" si="2"/>
        <v>4131.8475246423395</v>
      </c>
      <c r="H52" s="12">
        <f t="shared" si="3"/>
        <v>4319.6587757624447</v>
      </c>
      <c r="I52" s="12">
        <f t="shared" si="4"/>
        <v>4507.4700268825518</v>
      </c>
      <c r="J52" s="12">
        <f t="shared" si="5"/>
        <v>4695.2812780026579</v>
      </c>
      <c r="K52" s="12">
        <f t="shared" si="6"/>
        <v>4883.0925291227641</v>
      </c>
      <c r="L52" s="12">
        <f t="shared" si="7"/>
        <v>5709.462034051232</v>
      </c>
      <c r="M52" s="12">
        <f t="shared" si="8"/>
        <v>6573.3937892037211</v>
      </c>
      <c r="O52" s="8">
        <f t="shared" si="33"/>
        <v>4094.2852744183192</v>
      </c>
      <c r="P52" s="23">
        <f t="shared" si="24"/>
        <v>9.0000000000000302E-2</v>
      </c>
      <c r="Q52" s="12">
        <f t="shared" si="38"/>
        <v>4503.7138018601518</v>
      </c>
      <c r="R52" s="12">
        <f t="shared" si="38"/>
        <v>4708.4280655810671</v>
      </c>
      <c r="S52" s="12">
        <f t="shared" si="38"/>
        <v>4913.1423293019825</v>
      </c>
      <c r="T52" s="12">
        <f t="shared" si="38"/>
        <v>5117.8565930228988</v>
      </c>
      <c r="U52" s="12">
        <f t="shared" si="38"/>
        <v>5322.5708567438151</v>
      </c>
      <c r="V52" s="12">
        <f t="shared" si="38"/>
        <v>6223.3136171158449</v>
      </c>
      <c r="W52" s="12">
        <f t="shared" si="38"/>
        <v>7164.9992302320588</v>
      </c>
      <c r="Y52" s="7">
        <f>SUMIF('BD Qtde Servidores Ativos'!$D:$D,$D:$D,'BD Qtde Servidores Ativos'!E:E)</f>
        <v>862</v>
      </c>
      <c r="Z52" s="7">
        <f>SUMIF('BD Qtde Servidores Ativos'!$D:$D,$D:$D,'BD Qtde Servidores Ativos'!F:F)</f>
        <v>80</v>
      </c>
      <c r="AA52" s="7">
        <f>SUMIF('BD Qtde Servidores Ativos'!$D:$D,$D:$D,'BD Qtde Servidores Ativos'!G:G)</f>
        <v>0</v>
      </c>
      <c r="AB52" s="7">
        <f>SUMIF('BD Qtde Servidores Ativos'!$D:$D,$D:$D,'BD Qtde Servidores Ativos'!H:H)</f>
        <v>231</v>
      </c>
      <c r="AC52" s="7">
        <f>SUMIF('BD Qtde Servidores Ativos'!$D:$D,$D:$D,'BD Qtde Servidores Ativos'!I:I)</f>
        <v>301</v>
      </c>
      <c r="AD52" s="7">
        <f>SUMIF('BD Qtde Servidores Ativos'!$D:$D,$D:$D,'BD Qtde Servidores Ativos'!J:J)</f>
        <v>491</v>
      </c>
      <c r="AE52" s="7">
        <f>SUMIF('BD Qtde Servidores Ativos'!$D:$D,$D:$D,'BD Qtde Servidores Ativos'!K:K)</f>
        <v>68</v>
      </c>
      <c r="AF52" s="7">
        <f>SUMIF('BD Qtde Servidores Ativos'!$D:$D,$D:$D,'BD Qtde Servidores Ativos'!L:L)</f>
        <v>6</v>
      </c>
      <c r="AG52" s="24">
        <f t="shared" si="11"/>
        <v>2039</v>
      </c>
      <c r="AH52" s="25"/>
      <c r="AI52" s="25"/>
      <c r="AJ52" s="7">
        <f>SUMIF('BD Qtde Servidores Aposentados '!$D:$D,$D:$D,'BD Qtde Servidores Aposentados '!E:E)</f>
        <v>940</v>
      </c>
      <c r="AK52" s="7">
        <f>SUMIF('BD Qtde Servidores Aposentados '!$D:$D,$D:$D,'BD Qtde Servidores Aposentados '!F:F)</f>
        <v>155</v>
      </c>
      <c r="AL52" s="7">
        <f>SUMIF('BD Qtde Servidores Aposentados '!$D:$D,$D:$D,'BD Qtde Servidores Aposentados '!G:G)</f>
        <v>550</v>
      </c>
      <c r="AM52" s="7">
        <f>SUMIF('BD Qtde Servidores Aposentados '!$D:$D,$D:$D,'BD Qtde Servidores Aposentados '!H:H)</f>
        <v>142</v>
      </c>
      <c r="AN52" s="7">
        <f>SUMIF('BD Qtde Servidores Aposentados '!$D:$D,$D:$D,'BD Qtde Servidores Aposentados '!I:I)</f>
        <v>144</v>
      </c>
      <c r="AO52" s="7">
        <f>SUMIF('BD Qtde Servidores Aposentados '!$D:$D,$D:$D,'BD Qtde Servidores Aposentados '!J:J)</f>
        <v>147</v>
      </c>
      <c r="AP52" s="7">
        <f>SUMIF('BD Qtde Servidores Aposentados '!$D:$D,$D:$D,'BD Qtde Servidores Aposentados '!K:K)</f>
        <v>7</v>
      </c>
      <c r="AQ52" s="7">
        <f>SUMIF('BD Qtde Servidores Aposentados '!$D:$D,$D:$D,'BD Qtde Servidores Aposentados '!L:L)</f>
        <v>2</v>
      </c>
      <c r="AR52" s="24">
        <f t="shared" si="12"/>
        <v>2087</v>
      </c>
      <c r="AS52" s="26"/>
      <c r="AT52" s="26"/>
      <c r="AU52" s="27">
        <f t="shared" si="34"/>
        <v>3237865.9693106329</v>
      </c>
      <c r="AV52" s="27">
        <f t="shared" si="34"/>
        <v>330547.80197138718</v>
      </c>
      <c r="AW52" s="27">
        <f t="shared" si="34"/>
        <v>0</v>
      </c>
      <c r="AX52" s="27">
        <f t="shared" si="34"/>
        <v>1041225.5762098695</v>
      </c>
      <c r="AY52" s="27">
        <f t="shared" si="34"/>
        <v>1413279.6646787999</v>
      </c>
      <c r="AZ52" s="27">
        <f t="shared" si="34"/>
        <v>2397598.4317992772</v>
      </c>
      <c r="BA52" s="27">
        <f t="shared" si="34"/>
        <v>388243.41831548378</v>
      </c>
      <c r="BB52" s="27">
        <f t="shared" si="34"/>
        <v>39440.362735222327</v>
      </c>
      <c r="BC52" s="28">
        <f t="shared" si="14"/>
        <v>8848201.2250206731</v>
      </c>
      <c r="BF52" s="26"/>
      <c r="BG52" s="27">
        <f t="shared" si="35"/>
        <v>3530851.5210579988</v>
      </c>
      <c r="BH52" s="27">
        <f t="shared" si="35"/>
        <v>640436.36631956266</v>
      </c>
      <c r="BI52" s="27">
        <f t="shared" si="35"/>
        <v>2375812.3266693447</v>
      </c>
      <c r="BJ52" s="27">
        <f t="shared" si="35"/>
        <v>640060.74381732231</v>
      </c>
      <c r="BK52" s="27">
        <f t="shared" si="35"/>
        <v>676120.50403238274</v>
      </c>
      <c r="BL52" s="27">
        <f t="shared" si="35"/>
        <v>717814.60178104637</v>
      </c>
      <c r="BM52" s="27">
        <f t="shared" si="35"/>
        <v>39966.234238358622</v>
      </c>
      <c r="BN52" s="27">
        <f t="shared" si="35"/>
        <v>13146.787578407442</v>
      </c>
      <c r="BO52" s="28">
        <f t="shared" si="16"/>
        <v>8634209.0854944233</v>
      </c>
      <c r="BS52" s="12">
        <f t="shared" si="17"/>
        <v>3529273.9065485913</v>
      </c>
      <c r="BT52" s="12">
        <f t="shared" si="36"/>
        <v>360297.10414881213</v>
      </c>
      <c r="BU52" s="12">
        <f t="shared" si="36"/>
        <v>0</v>
      </c>
      <c r="BV52" s="12">
        <f t="shared" si="36"/>
        <v>1134935.8780687579</v>
      </c>
      <c r="BW52" s="12">
        <f t="shared" si="36"/>
        <v>1540474.8344998925</v>
      </c>
      <c r="BX52" s="12">
        <f t="shared" si="36"/>
        <v>2613382.290661213</v>
      </c>
      <c r="BY52" s="12">
        <f t="shared" si="36"/>
        <v>423185.32596387743</v>
      </c>
      <c r="BZ52" s="12">
        <f t="shared" si="36"/>
        <v>42989.995381392349</v>
      </c>
      <c r="CA52" s="29">
        <f t="shared" si="19"/>
        <v>9644539.3352725357</v>
      </c>
      <c r="CB52" s="9"/>
      <c r="CC52" s="95">
        <f>(Y52*'Quadro Resumo'!$L$7)*($O$109*10%)</f>
        <v>88231.847663714754</v>
      </c>
      <c r="CD52" s="12">
        <f>(Z52*'Quadro Resumo'!$L$7)*($O$109*15%)</f>
        <v>12282.855823254953</v>
      </c>
      <c r="CE52" s="12">
        <f>(AA52*'Quadro Resumo'!$L$7)*($O$109*10%)</f>
        <v>0</v>
      </c>
      <c r="CF52" s="12">
        <f>(AB52*'Quadro Resumo'!$L$7)*($O$109*5%)</f>
        <v>11822.248729882893</v>
      </c>
      <c r="CG52" s="12">
        <f>(AC52*'Quadro Resumo'!$L$7)*($O$109*5%)</f>
        <v>15404.748344998921</v>
      </c>
      <c r="CH52" s="12">
        <f>(AD52*'Quadro Resumo'!$L$7)*(O52*22%)</f>
        <v>44226.469534266689</v>
      </c>
      <c r="CI52" s="12">
        <f>(AE52*'Quadro Resumo'!$L$7)*(O52*23%)</f>
        <v>6403.4621691902521</v>
      </c>
      <c r="CJ52" s="12">
        <v>0</v>
      </c>
      <c r="CK52" s="29">
        <f t="shared" si="20"/>
        <v>178371.63226530846</v>
      </c>
      <c r="CL52" s="9"/>
      <c r="CM52" s="9"/>
      <c r="CN52" s="12">
        <f t="shared" si="21"/>
        <v>3848628.15795322</v>
      </c>
      <c r="CO52" s="12">
        <f t="shared" si="37"/>
        <v>698075.63928832347</v>
      </c>
      <c r="CP52" s="12">
        <f t="shared" si="37"/>
        <v>2589635.4360695868</v>
      </c>
      <c r="CQ52" s="12">
        <f t="shared" si="37"/>
        <v>697666.21076088154</v>
      </c>
      <c r="CR52" s="12">
        <f t="shared" si="37"/>
        <v>736971.34939529747</v>
      </c>
      <c r="CS52" s="12">
        <f t="shared" si="37"/>
        <v>782417.91594134085</v>
      </c>
      <c r="CT52" s="12">
        <f t="shared" si="37"/>
        <v>43563.195319810911</v>
      </c>
      <c r="CU52" s="12">
        <f t="shared" si="37"/>
        <v>14329.998460464118</v>
      </c>
      <c r="CV52" s="29">
        <f t="shared" si="23"/>
        <v>9411287.9031889252</v>
      </c>
      <c r="CW52" s="9"/>
      <c r="CX52" s="9"/>
      <c r="CY52" s="9"/>
      <c r="CZ52" s="9"/>
      <c r="DA52" s="9"/>
      <c r="DB52" s="30"/>
      <c r="DC52" s="30"/>
    </row>
    <row r="53" spans="2:107" ht="15.75" customHeight="1" x14ac:dyDescent="0.3">
      <c r="B53" s="463" t="s">
        <v>14</v>
      </c>
      <c r="C53" s="7" t="s">
        <v>14</v>
      </c>
      <c r="D53" s="7" t="str">
        <f t="shared" ref="D53:D71" si="39">CONCATENATE("CP",E53)</f>
        <v>CP1</v>
      </c>
      <c r="E53" s="7">
        <v>1</v>
      </c>
      <c r="F53" s="8">
        <f>'2024'!O53</f>
        <v>2358.2060999999999</v>
      </c>
      <c r="G53" s="12">
        <f t="shared" si="2"/>
        <v>2594.0267100000001</v>
      </c>
      <c r="H53" s="12">
        <f t="shared" si="3"/>
        <v>2711.9370149999995</v>
      </c>
      <c r="I53" s="12">
        <f t="shared" si="4"/>
        <v>2829.8473199999999</v>
      </c>
      <c r="J53" s="12">
        <f t="shared" si="5"/>
        <v>2947.7576249999997</v>
      </c>
      <c r="K53" s="12">
        <f t="shared" si="6"/>
        <v>3065.6679300000001</v>
      </c>
      <c r="L53" s="12">
        <f t="shared" si="7"/>
        <v>3584.4732719999997</v>
      </c>
      <c r="M53" s="12">
        <f t="shared" si="8"/>
        <v>4126.8606749999999</v>
      </c>
      <c r="O53" s="211">
        <f>IF('Quadro Resumo'!G42="Nenhum",F53,$O$91*F4)</f>
        <v>2570.444649</v>
      </c>
      <c r="P53" s="209">
        <f>O53/F53-1</f>
        <v>9.000000000000008E-2</v>
      </c>
      <c r="Q53" s="12">
        <f t="shared" si="38"/>
        <v>2827.4891139000001</v>
      </c>
      <c r="R53" s="12">
        <f t="shared" si="38"/>
        <v>2956.0113463499997</v>
      </c>
      <c r="S53" s="12">
        <f t="shared" si="38"/>
        <v>3084.5335787999998</v>
      </c>
      <c r="T53" s="12">
        <f t="shared" si="38"/>
        <v>3213.0558112500003</v>
      </c>
      <c r="U53" s="12">
        <f t="shared" si="38"/>
        <v>3341.5780437000003</v>
      </c>
      <c r="V53" s="12">
        <f t="shared" si="38"/>
        <v>3907.0758664800001</v>
      </c>
      <c r="W53" s="12">
        <f t="shared" si="38"/>
        <v>4498.2781357499998</v>
      </c>
      <c r="Y53" s="7">
        <f>SUMIF('BD Qtde Servidores Ativos'!$D:$D,$D:$D,'BD Qtde Servidores Ativos'!E:E)</f>
        <v>44</v>
      </c>
      <c r="Z53" s="7">
        <f>SUMIF('BD Qtde Servidores Ativos'!$D:$D,$D:$D,'BD Qtde Servidores Ativos'!F:F)</f>
        <v>3</v>
      </c>
      <c r="AA53" s="7">
        <f>SUMIF('BD Qtde Servidores Ativos'!$D:$D,$D:$D,'BD Qtde Servidores Ativos'!G:G)</f>
        <v>0</v>
      </c>
      <c r="AB53" s="7">
        <f>SUMIF('BD Qtde Servidores Ativos'!$D:$D,$D:$D,'BD Qtde Servidores Ativos'!H:H)</f>
        <v>13</v>
      </c>
      <c r="AC53" s="7">
        <f>SUMIF('BD Qtde Servidores Ativos'!$D:$D,$D:$D,'BD Qtde Servidores Ativos'!I:I)</f>
        <v>42</v>
      </c>
      <c r="AD53" s="7">
        <f>SUMIF('BD Qtde Servidores Ativos'!$D:$D,$D:$D,'BD Qtde Servidores Ativos'!J:J)</f>
        <v>53</v>
      </c>
      <c r="AE53" s="7">
        <f>SUMIF('BD Qtde Servidores Ativos'!$D:$D,$D:$D,'BD Qtde Servidores Ativos'!K:K)</f>
        <v>20</v>
      </c>
      <c r="AF53" s="7">
        <f>SUMIF('BD Qtde Servidores Ativos'!$D:$D,$D:$D,'BD Qtde Servidores Ativos'!L:L)</f>
        <v>4</v>
      </c>
      <c r="AG53" s="24">
        <f t="shared" si="11"/>
        <v>179</v>
      </c>
      <c r="AH53" s="25"/>
      <c r="AI53" s="25"/>
      <c r="AJ53" s="7">
        <f>SUMIF('BD Qtde Servidores Aposentados '!$D:$D,$D:$D,'BD Qtde Servidores Aposentados '!E:E)</f>
        <v>33</v>
      </c>
      <c r="AK53" s="7">
        <f>SUMIF('BD Qtde Servidores Aposentados '!$D:$D,$D:$D,'BD Qtde Servidores Aposentados '!F:F)</f>
        <v>0</v>
      </c>
      <c r="AL53" s="7">
        <f>SUMIF('BD Qtde Servidores Aposentados '!$D:$D,$D:$D,'BD Qtde Servidores Aposentados '!G:G)</f>
        <v>0</v>
      </c>
      <c r="AM53" s="7">
        <f>SUMIF('BD Qtde Servidores Aposentados '!$D:$D,$D:$D,'BD Qtde Servidores Aposentados '!H:H)</f>
        <v>1</v>
      </c>
      <c r="AN53" s="7">
        <f>SUMIF('BD Qtde Servidores Aposentados '!$D:$D,$D:$D,'BD Qtde Servidores Aposentados '!I:I)</f>
        <v>2</v>
      </c>
      <c r="AO53" s="7">
        <f>SUMIF('BD Qtde Servidores Aposentados '!$D:$D,$D:$D,'BD Qtde Servidores Aposentados '!J:J)</f>
        <v>0</v>
      </c>
      <c r="AP53" s="7">
        <f>SUMIF('BD Qtde Servidores Aposentados '!$D:$D,$D:$D,'BD Qtde Servidores Aposentados '!K:K)</f>
        <v>0</v>
      </c>
      <c r="AQ53" s="7">
        <f>SUMIF('BD Qtde Servidores Aposentados '!$D:$D,$D:$D,'BD Qtde Servidores Aposentados '!L:L)</f>
        <v>0</v>
      </c>
      <c r="AR53" s="24">
        <f t="shared" si="12"/>
        <v>36</v>
      </c>
      <c r="AS53" s="26"/>
      <c r="AT53" s="26"/>
      <c r="AU53" s="27">
        <f t="shared" si="34"/>
        <v>103761.06839999999</v>
      </c>
      <c r="AV53" s="27">
        <f t="shared" si="34"/>
        <v>7782.0801300000003</v>
      </c>
      <c r="AW53" s="27">
        <f t="shared" si="34"/>
        <v>0</v>
      </c>
      <c r="AX53" s="27">
        <f t="shared" si="34"/>
        <v>36788.015159999995</v>
      </c>
      <c r="AY53" s="27">
        <f t="shared" si="34"/>
        <v>123805.82024999999</v>
      </c>
      <c r="AZ53" s="27">
        <f t="shared" si="34"/>
        <v>162480.40028999999</v>
      </c>
      <c r="BA53" s="27">
        <f t="shared" si="34"/>
        <v>71689.46544</v>
      </c>
      <c r="BB53" s="27">
        <f t="shared" si="34"/>
        <v>16507.4427</v>
      </c>
      <c r="BC53" s="28">
        <f t="shared" si="14"/>
        <v>522814.29236999998</v>
      </c>
      <c r="BF53" s="26"/>
      <c r="BG53" s="27">
        <f t="shared" si="35"/>
        <v>77820.801299999992</v>
      </c>
      <c r="BH53" s="27">
        <f t="shared" si="35"/>
        <v>0</v>
      </c>
      <c r="BI53" s="27">
        <f t="shared" si="35"/>
        <v>0</v>
      </c>
      <c r="BJ53" s="27">
        <f t="shared" si="35"/>
        <v>2829.8473199999999</v>
      </c>
      <c r="BK53" s="27">
        <f t="shared" si="35"/>
        <v>5895.5152499999995</v>
      </c>
      <c r="BL53" s="27">
        <f t="shared" si="35"/>
        <v>0</v>
      </c>
      <c r="BM53" s="27">
        <f t="shared" si="35"/>
        <v>0</v>
      </c>
      <c r="BN53" s="27">
        <f t="shared" si="35"/>
        <v>0</v>
      </c>
      <c r="BO53" s="28">
        <f t="shared" si="16"/>
        <v>86546.163869999989</v>
      </c>
      <c r="BS53" s="12">
        <f t="shared" si="17"/>
        <v>113099.564556</v>
      </c>
      <c r="BT53" s="12">
        <f t="shared" si="36"/>
        <v>8482.4673417000013</v>
      </c>
      <c r="BU53" s="12">
        <f t="shared" si="36"/>
        <v>0</v>
      </c>
      <c r="BV53" s="12">
        <f t="shared" si="36"/>
        <v>40098.9365244</v>
      </c>
      <c r="BW53" s="12">
        <f t="shared" si="36"/>
        <v>134948.34407250001</v>
      </c>
      <c r="BX53" s="12">
        <f t="shared" si="36"/>
        <v>177103.63631610002</v>
      </c>
      <c r="BY53" s="12">
        <f t="shared" si="36"/>
        <v>78141.517329599999</v>
      </c>
      <c r="BZ53" s="12">
        <f t="shared" si="36"/>
        <v>17993.112542999999</v>
      </c>
      <c r="CA53" s="29">
        <f t="shared" si="19"/>
        <v>569867.57868330006</v>
      </c>
      <c r="CB53" s="9"/>
      <c r="CC53" s="96">
        <f>(Y53*'Quadro Resumo'!$L$7)*($O$109*15%)</f>
        <v>6755.5707027902245</v>
      </c>
      <c r="CD53" s="12">
        <f>(Z53*'Quadro Resumo'!$L$7)*($O$109*15%)</f>
        <v>460.60709337206083</v>
      </c>
      <c r="CE53" s="12">
        <f>(AA53*'Quadro Resumo'!$L$7)*($O$109*10%)</f>
        <v>0</v>
      </c>
      <c r="CF53" s="12">
        <f>(AB53*'Quadro Resumo'!$L$7)*($O$109*5%)</f>
        <v>665.32135709297665</v>
      </c>
      <c r="CG53" s="12">
        <f>(AC53*'Quadro Resumo'!$L$7)*($O$109*5%)</f>
        <v>2149.4997690696168</v>
      </c>
      <c r="CH53" s="12">
        <f>(AD53*'Quadro Resumo'!$L$7)*(O53*22%)</f>
        <v>2997.1384607340001</v>
      </c>
      <c r="CI53" s="12">
        <f>(AE53*'Quadro Resumo'!$L$7)*(O53*23%)</f>
        <v>1182.40453854</v>
      </c>
      <c r="CJ53" s="12">
        <v>0</v>
      </c>
      <c r="CK53" s="29">
        <f t="shared" si="20"/>
        <v>14210.54192159888</v>
      </c>
      <c r="CL53" s="9"/>
      <c r="CM53" s="9"/>
      <c r="CN53" s="12">
        <f t="shared" si="21"/>
        <v>84824.673416999998</v>
      </c>
      <c r="CO53" s="12">
        <f t="shared" si="37"/>
        <v>0</v>
      </c>
      <c r="CP53" s="12">
        <f t="shared" si="37"/>
        <v>0</v>
      </c>
      <c r="CQ53" s="12">
        <f t="shared" si="37"/>
        <v>3084.5335787999998</v>
      </c>
      <c r="CR53" s="12">
        <f t="shared" si="37"/>
        <v>6426.1116225000005</v>
      </c>
      <c r="CS53" s="12">
        <f t="shared" si="37"/>
        <v>0</v>
      </c>
      <c r="CT53" s="12">
        <f t="shared" si="37"/>
        <v>0</v>
      </c>
      <c r="CU53" s="12">
        <f t="shared" si="37"/>
        <v>0</v>
      </c>
      <c r="CV53" s="29">
        <f t="shared" si="23"/>
        <v>94335.318618299993</v>
      </c>
      <c r="CW53" s="9"/>
      <c r="CX53" s="9"/>
      <c r="CY53" s="9"/>
      <c r="CZ53" s="9"/>
      <c r="DA53" s="9"/>
      <c r="DB53" s="30"/>
      <c r="DC53" s="30"/>
    </row>
    <row r="54" spans="2:107" ht="15.75" customHeight="1" x14ac:dyDescent="0.3">
      <c r="B54" s="464"/>
      <c r="C54" s="7" t="s">
        <v>14</v>
      </c>
      <c r="D54" s="7" t="str">
        <f t="shared" si="39"/>
        <v>CP2</v>
      </c>
      <c r="E54" s="7">
        <v>2</v>
      </c>
      <c r="F54" s="8">
        <f>'2024'!O54</f>
        <v>2450.1761378999995</v>
      </c>
      <c r="G54" s="12">
        <f t="shared" si="2"/>
        <v>2695.1937516899998</v>
      </c>
      <c r="H54" s="12">
        <f t="shared" si="3"/>
        <v>2817.7025585849992</v>
      </c>
      <c r="I54" s="12">
        <f t="shared" si="4"/>
        <v>2940.2113654799991</v>
      </c>
      <c r="J54" s="12">
        <f t="shared" si="5"/>
        <v>3062.7201723749995</v>
      </c>
      <c r="K54" s="12">
        <f t="shared" si="6"/>
        <v>3185.2289792699994</v>
      </c>
      <c r="L54" s="12">
        <f t="shared" si="7"/>
        <v>3724.2677296079992</v>
      </c>
      <c r="M54" s="12">
        <f t="shared" si="8"/>
        <v>4287.8082413249995</v>
      </c>
      <c r="O54" s="8">
        <f>O53*$C$7</f>
        <v>2670.6919903109997</v>
      </c>
      <c r="P54" s="23">
        <f t="shared" ref="P54:P71" si="40">O54/F54-1</f>
        <v>9.000000000000008E-2</v>
      </c>
      <c r="Q54" s="12">
        <f t="shared" si="38"/>
        <v>2937.7611893420999</v>
      </c>
      <c r="R54" s="12">
        <f t="shared" si="38"/>
        <v>3071.2957888576493</v>
      </c>
      <c r="S54" s="12">
        <f t="shared" si="38"/>
        <v>3204.8303883731996</v>
      </c>
      <c r="T54" s="12">
        <f t="shared" si="38"/>
        <v>3338.3649878887495</v>
      </c>
      <c r="U54" s="12">
        <f t="shared" si="38"/>
        <v>3471.8995874042998</v>
      </c>
      <c r="V54" s="12">
        <f t="shared" si="38"/>
        <v>4059.4518252727198</v>
      </c>
      <c r="W54" s="12">
        <f t="shared" si="38"/>
        <v>4673.7109830442496</v>
      </c>
      <c r="Y54" s="7">
        <f>SUMIF('BD Qtde Servidores Ativos'!$D:$D,$D:$D,'BD Qtde Servidores Ativos'!E:E)</f>
        <v>10</v>
      </c>
      <c r="Z54" s="7">
        <f>SUMIF('BD Qtde Servidores Ativos'!$D:$D,$D:$D,'BD Qtde Servidores Ativos'!F:F)</f>
        <v>0</v>
      </c>
      <c r="AA54" s="7">
        <f>SUMIF('BD Qtde Servidores Ativos'!$D:$D,$D:$D,'BD Qtde Servidores Ativos'!G:G)</f>
        <v>0</v>
      </c>
      <c r="AB54" s="7">
        <f>SUMIF('BD Qtde Servidores Ativos'!$D:$D,$D:$D,'BD Qtde Servidores Ativos'!H:H)</f>
        <v>1</v>
      </c>
      <c r="AC54" s="7">
        <f>SUMIF('BD Qtde Servidores Ativos'!$D:$D,$D:$D,'BD Qtde Servidores Ativos'!I:I)</f>
        <v>1</v>
      </c>
      <c r="AD54" s="7">
        <f>SUMIF('BD Qtde Servidores Ativos'!$D:$D,$D:$D,'BD Qtde Servidores Ativos'!J:J)</f>
        <v>4</v>
      </c>
      <c r="AE54" s="7">
        <f>SUMIF('BD Qtde Servidores Ativos'!$D:$D,$D:$D,'BD Qtde Servidores Ativos'!K:K)</f>
        <v>2</v>
      </c>
      <c r="AF54" s="7">
        <f>SUMIF('BD Qtde Servidores Ativos'!$D:$D,$D:$D,'BD Qtde Servidores Ativos'!L:L)</f>
        <v>1</v>
      </c>
      <c r="AG54" s="24">
        <f t="shared" si="11"/>
        <v>19</v>
      </c>
      <c r="AH54" s="25"/>
      <c r="AI54" s="25"/>
      <c r="AJ54" s="7">
        <f>SUMIF('BD Qtde Servidores Aposentados '!$D:$D,$D:$D,'BD Qtde Servidores Aposentados '!E:E)</f>
        <v>69</v>
      </c>
      <c r="AK54" s="7">
        <f>SUMIF('BD Qtde Servidores Aposentados '!$D:$D,$D:$D,'BD Qtde Servidores Aposentados '!F:F)</f>
        <v>1</v>
      </c>
      <c r="AL54" s="7">
        <f>SUMIF('BD Qtde Servidores Aposentados '!$D:$D,$D:$D,'BD Qtde Servidores Aposentados '!G:G)</f>
        <v>1</v>
      </c>
      <c r="AM54" s="7">
        <f>SUMIF('BD Qtde Servidores Aposentados '!$D:$D,$D:$D,'BD Qtde Servidores Aposentados '!H:H)</f>
        <v>2</v>
      </c>
      <c r="AN54" s="7">
        <f>SUMIF('BD Qtde Servidores Aposentados '!$D:$D,$D:$D,'BD Qtde Servidores Aposentados '!I:I)</f>
        <v>4</v>
      </c>
      <c r="AO54" s="7">
        <f>SUMIF('BD Qtde Servidores Aposentados '!$D:$D,$D:$D,'BD Qtde Servidores Aposentados '!J:J)</f>
        <v>0</v>
      </c>
      <c r="AP54" s="7">
        <f>SUMIF('BD Qtde Servidores Aposentados '!$D:$D,$D:$D,'BD Qtde Servidores Aposentados '!K:K)</f>
        <v>0</v>
      </c>
      <c r="AQ54" s="7">
        <f>SUMIF('BD Qtde Servidores Aposentados '!$D:$D,$D:$D,'BD Qtde Servidores Aposentados '!L:L)</f>
        <v>0</v>
      </c>
      <c r="AR54" s="24">
        <f t="shared" si="12"/>
        <v>77</v>
      </c>
      <c r="AS54" s="26"/>
      <c r="AT54" s="26"/>
      <c r="AU54" s="27">
        <f t="shared" si="34"/>
        <v>24501.761378999996</v>
      </c>
      <c r="AV54" s="27">
        <f t="shared" si="34"/>
        <v>0</v>
      </c>
      <c r="AW54" s="27">
        <f t="shared" si="34"/>
        <v>0</v>
      </c>
      <c r="AX54" s="27">
        <f t="shared" si="34"/>
        <v>2940.2113654799991</v>
      </c>
      <c r="AY54" s="27">
        <f t="shared" si="34"/>
        <v>3062.7201723749995</v>
      </c>
      <c r="AZ54" s="27">
        <f t="shared" si="34"/>
        <v>12740.915917079998</v>
      </c>
      <c r="BA54" s="27">
        <f t="shared" si="34"/>
        <v>7448.5354592159983</v>
      </c>
      <c r="BB54" s="27">
        <f t="shared" si="34"/>
        <v>4287.8082413249995</v>
      </c>
      <c r="BC54" s="28">
        <f t="shared" si="14"/>
        <v>54981.952534475997</v>
      </c>
      <c r="BF54" s="26"/>
      <c r="BG54" s="27">
        <f t="shared" si="35"/>
        <v>169062.15351509996</v>
      </c>
      <c r="BH54" s="27">
        <f t="shared" si="35"/>
        <v>2695.1937516899998</v>
      </c>
      <c r="BI54" s="27">
        <f t="shared" si="35"/>
        <v>2817.7025585849992</v>
      </c>
      <c r="BJ54" s="27">
        <f t="shared" si="35"/>
        <v>5880.4227309599983</v>
      </c>
      <c r="BK54" s="27">
        <f t="shared" si="35"/>
        <v>12250.880689499998</v>
      </c>
      <c r="BL54" s="27">
        <f t="shared" si="35"/>
        <v>0</v>
      </c>
      <c r="BM54" s="27">
        <f t="shared" si="35"/>
        <v>0</v>
      </c>
      <c r="BN54" s="27">
        <f t="shared" si="35"/>
        <v>0</v>
      </c>
      <c r="BO54" s="28">
        <f t="shared" si="16"/>
        <v>192706.35324583497</v>
      </c>
      <c r="BS54" s="12">
        <f t="shared" si="17"/>
        <v>26706.919903109996</v>
      </c>
      <c r="BT54" s="12">
        <f t="shared" si="36"/>
        <v>0</v>
      </c>
      <c r="BU54" s="12">
        <f t="shared" si="36"/>
        <v>0</v>
      </c>
      <c r="BV54" s="12">
        <f t="shared" si="36"/>
        <v>3204.8303883731996</v>
      </c>
      <c r="BW54" s="12">
        <f t="shared" si="36"/>
        <v>3338.3649878887495</v>
      </c>
      <c r="BX54" s="12">
        <f t="shared" si="36"/>
        <v>13887.598349617199</v>
      </c>
      <c r="BY54" s="12">
        <f t="shared" si="36"/>
        <v>8118.9036505454396</v>
      </c>
      <c r="BZ54" s="12">
        <f t="shared" si="36"/>
        <v>4673.7109830442496</v>
      </c>
      <c r="CA54" s="29">
        <f t="shared" si="19"/>
        <v>59930.328262578834</v>
      </c>
      <c r="CB54" s="9"/>
      <c r="CC54" s="96">
        <f>(Y54*'Quadro Resumo'!$L$7)*($O$109*15%)</f>
        <v>1535.3569779068691</v>
      </c>
      <c r="CD54" s="12">
        <f>(Z54*'Quadro Resumo'!$L$7)*($O$109*15%)</f>
        <v>0</v>
      </c>
      <c r="CE54" s="12">
        <f>(AA54*'Quadro Resumo'!$L$7)*($O$109*10%)</f>
        <v>0</v>
      </c>
      <c r="CF54" s="12">
        <f>(AB54*'Quadro Resumo'!$L$7)*($O$109*5%)</f>
        <v>51.178565930228977</v>
      </c>
      <c r="CG54" s="12">
        <f>(AC54*'Quadro Resumo'!$L$7)*($O$109*5%)</f>
        <v>51.178565930228977</v>
      </c>
      <c r="CH54" s="12">
        <f>(AD54*'Quadro Resumo'!$L$7)*(O54*22%)</f>
        <v>235.02089514736801</v>
      </c>
      <c r="CI54" s="12">
        <f>(AE54*'Quadro Resumo'!$L$7)*(O54*23%)</f>
        <v>122.851831554306</v>
      </c>
      <c r="CJ54" s="12">
        <v>0</v>
      </c>
      <c r="CK54" s="29">
        <f t="shared" si="20"/>
        <v>1995.5868364690014</v>
      </c>
      <c r="CL54" s="9"/>
      <c r="CM54" s="9"/>
      <c r="CN54" s="12">
        <f t="shared" si="21"/>
        <v>184277.74733145899</v>
      </c>
      <c r="CO54" s="12">
        <f t="shared" si="37"/>
        <v>2937.7611893420999</v>
      </c>
      <c r="CP54" s="12">
        <f t="shared" si="37"/>
        <v>3071.2957888576493</v>
      </c>
      <c r="CQ54" s="12">
        <f t="shared" si="37"/>
        <v>6409.6607767463993</v>
      </c>
      <c r="CR54" s="12">
        <f t="shared" si="37"/>
        <v>13353.459951554998</v>
      </c>
      <c r="CS54" s="12">
        <f t="shared" si="37"/>
        <v>0</v>
      </c>
      <c r="CT54" s="12">
        <f t="shared" si="37"/>
        <v>0</v>
      </c>
      <c r="CU54" s="12">
        <f t="shared" si="37"/>
        <v>0</v>
      </c>
      <c r="CV54" s="29">
        <f t="shared" si="23"/>
        <v>210049.92503796014</v>
      </c>
      <c r="CW54" s="9"/>
      <c r="CX54" s="9"/>
      <c r="CY54" s="9"/>
      <c r="CZ54" s="9"/>
      <c r="DA54" s="9"/>
      <c r="DB54" s="30"/>
      <c r="DC54" s="30"/>
    </row>
    <row r="55" spans="2:107" ht="15.75" customHeight="1" x14ac:dyDescent="0.3">
      <c r="B55" s="464"/>
      <c r="C55" s="7" t="s">
        <v>14</v>
      </c>
      <c r="D55" s="7" t="str">
        <f t="shared" si="39"/>
        <v>CP3</v>
      </c>
      <c r="E55" s="7">
        <v>3</v>
      </c>
      <c r="F55" s="8">
        <f>'2024'!O55</f>
        <v>2545.7330072780992</v>
      </c>
      <c r="G55" s="12">
        <f t="shared" si="2"/>
        <v>2800.3063080059092</v>
      </c>
      <c r="H55" s="12">
        <f t="shared" si="3"/>
        <v>2927.5929583698139</v>
      </c>
      <c r="I55" s="12">
        <f t="shared" si="4"/>
        <v>3054.8796087337191</v>
      </c>
      <c r="J55" s="12">
        <f t="shared" si="5"/>
        <v>3182.1662590976239</v>
      </c>
      <c r="K55" s="12">
        <f t="shared" si="6"/>
        <v>3309.4529094615291</v>
      </c>
      <c r="L55" s="12">
        <f t="shared" si="7"/>
        <v>3869.5141710627108</v>
      </c>
      <c r="M55" s="12">
        <f t="shared" si="8"/>
        <v>4455.0327627366732</v>
      </c>
      <c r="O55" s="8">
        <f t="shared" ref="O55:O71" si="41">O54*$C$7</f>
        <v>2774.8489779331285</v>
      </c>
      <c r="P55" s="23">
        <f t="shared" si="40"/>
        <v>9.000000000000008E-2</v>
      </c>
      <c r="Q55" s="12">
        <f t="shared" si="38"/>
        <v>3052.3338757264414</v>
      </c>
      <c r="R55" s="12">
        <f t="shared" si="38"/>
        <v>3191.0763246230977</v>
      </c>
      <c r="S55" s="12">
        <f t="shared" si="38"/>
        <v>3329.8187735197539</v>
      </c>
      <c r="T55" s="12">
        <f t="shared" si="38"/>
        <v>3468.5612224164106</v>
      </c>
      <c r="U55" s="12">
        <f t="shared" si="38"/>
        <v>3607.3036713130673</v>
      </c>
      <c r="V55" s="12">
        <f t="shared" si="38"/>
        <v>4217.7704464583558</v>
      </c>
      <c r="W55" s="12">
        <f t="shared" si="38"/>
        <v>4855.9857113829748</v>
      </c>
      <c r="Y55" s="7">
        <f>SUMIF('BD Qtde Servidores Ativos'!$D:$D,$D:$D,'BD Qtde Servidores Ativos'!E:E)</f>
        <v>22</v>
      </c>
      <c r="Z55" s="7">
        <f>SUMIF('BD Qtde Servidores Ativos'!$D:$D,$D:$D,'BD Qtde Servidores Ativos'!F:F)</f>
        <v>1</v>
      </c>
      <c r="AA55" s="7">
        <f>SUMIF('BD Qtde Servidores Ativos'!$D:$D,$D:$D,'BD Qtde Servidores Ativos'!G:G)</f>
        <v>0</v>
      </c>
      <c r="AB55" s="7">
        <f>SUMIF('BD Qtde Servidores Ativos'!$D:$D,$D:$D,'BD Qtde Servidores Ativos'!H:H)</f>
        <v>5</v>
      </c>
      <c r="AC55" s="7">
        <f>SUMIF('BD Qtde Servidores Ativos'!$D:$D,$D:$D,'BD Qtde Servidores Ativos'!I:I)</f>
        <v>15</v>
      </c>
      <c r="AD55" s="7">
        <f>SUMIF('BD Qtde Servidores Ativos'!$D:$D,$D:$D,'BD Qtde Servidores Ativos'!J:J)</f>
        <v>38</v>
      </c>
      <c r="AE55" s="7">
        <f>SUMIF('BD Qtde Servidores Ativos'!$D:$D,$D:$D,'BD Qtde Servidores Ativos'!K:K)</f>
        <v>5</v>
      </c>
      <c r="AF55" s="7">
        <f>SUMIF('BD Qtde Servidores Ativos'!$D:$D,$D:$D,'BD Qtde Servidores Ativos'!L:L)</f>
        <v>0</v>
      </c>
      <c r="AG55" s="24">
        <f t="shared" si="11"/>
        <v>86</v>
      </c>
      <c r="AH55" s="25"/>
      <c r="AI55" s="25"/>
      <c r="AJ55" s="7">
        <f>SUMIF('BD Qtde Servidores Aposentados '!$D:$D,$D:$D,'BD Qtde Servidores Aposentados '!E:E)</f>
        <v>104</v>
      </c>
      <c r="AK55" s="7">
        <f>SUMIF('BD Qtde Servidores Aposentados '!$D:$D,$D:$D,'BD Qtde Servidores Aposentados '!F:F)</f>
        <v>1</v>
      </c>
      <c r="AL55" s="7">
        <f>SUMIF('BD Qtde Servidores Aposentados '!$D:$D,$D:$D,'BD Qtde Servidores Aposentados '!G:G)</f>
        <v>4</v>
      </c>
      <c r="AM55" s="7">
        <f>SUMIF('BD Qtde Servidores Aposentados '!$D:$D,$D:$D,'BD Qtde Servidores Aposentados '!H:H)</f>
        <v>3</v>
      </c>
      <c r="AN55" s="7">
        <f>SUMIF('BD Qtde Servidores Aposentados '!$D:$D,$D:$D,'BD Qtde Servidores Aposentados '!I:I)</f>
        <v>1</v>
      </c>
      <c r="AO55" s="7">
        <f>SUMIF('BD Qtde Servidores Aposentados '!$D:$D,$D:$D,'BD Qtde Servidores Aposentados '!J:J)</f>
        <v>0</v>
      </c>
      <c r="AP55" s="7">
        <f>SUMIF('BD Qtde Servidores Aposentados '!$D:$D,$D:$D,'BD Qtde Servidores Aposentados '!K:K)</f>
        <v>0</v>
      </c>
      <c r="AQ55" s="7">
        <f>SUMIF('BD Qtde Servidores Aposentados '!$D:$D,$D:$D,'BD Qtde Servidores Aposentados '!L:L)</f>
        <v>0</v>
      </c>
      <c r="AR55" s="24">
        <f t="shared" si="12"/>
        <v>113</v>
      </c>
      <c r="AS55" s="26"/>
      <c r="AT55" s="26"/>
      <c r="AU55" s="27">
        <f t="shared" si="34"/>
        <v>56006.126160118183</v>
      </c>
      <c r="AV55" s="27">
        <f t="shared" si="34"/>
        <v>2800.3063080059092</v>
      </c>
      <c r="AW55" s="27">
        <f t="shared" si="34"/>
        <v>0</v>
      </c>
      <c r="AX55" s="27">
        <f t="shared" si="34"/>
        <v>15274.398043668596</v>
      </c>
      <c r="AY55" s="27">
        <f t="shared" si="34"/>
        <v>47732.493886464355</v>
      </c>
      <c r="AZ55" s="27">
        <f t="shared" si="34"/>
        <v>125759.2105595381</v>
      </c>
      <c r="BA55" s="27">
        <f t="shared" si="34"/>
        <v>19347.570855313556</v>
      </c>
      <c r="BB55" s="27">
        <f t="shared" si="34"/>
        <v>0</v>
      </c>
      <c r="BC55" s="28">
        <f t="shared" si="14"/>
        <v>266920.10581310868</v>
      </c>
      <c r="BF55" s="26"/>
      <c r="BG55" s="27">
        <f t="shared" si="35"/>
        <v>264756.23275692231</v>
      </c>
      <c r="BH55" s="27">
        <f t="shared" si="35"/>
        <v>2800.3063080059092</v>
      </c>
      <c r="BI55" s="27">
        <f t="shared" si="35"/>
        <v>11710.371833479256</v>
      </c>
      <c r="BJ55" s="27">
        <f t="shared" si="35"/>
        <v>9164.6388262011569</v>
      </c>
      <c r="BK55" s="27">
        <f t="shared" si="35"/>
        <v>3182.1662590976239</v>
      </c>
      <c r="BL55" s="27">
        <f t="shared" si="35"/>
        <v>0</v>
      </c>
      <c r="BM55" s="27">
        <f t="shared" si="35"/>
        <v>0</v>
      </c>
      <c r="BN55" s="27">
        <f t="shared" si="35"/>
        <v>0</v>
      </c>
      <c r="BO55" s="28">
        <f t="shared" si="16"/>
        <v>291613.71598370629</v>
      </c>
      <c r="BS55" s="12">
        <f t="shared" si="17"/>
        <v>61046.677514528827</v>
      </c>
      <c r="BT55" s="12">
        <f t="shared" si="36"/>
        <v>3052.3338757264414</v>
      </c>
      <c r="BU55" s="12">
        <f t="shared" si="36"/>
        <v>0</v>
      </c>
      <c r="BV55" s="12">
        <f t="shared" si="36"/>
        <v>16649.093867598771</v>
      </c>
      <c r="BW55" s="12">
        <f t="shared" si="36"/>
        <v>52028.418336246163</v>
      </c>
      <c r="BX55" s="12">
        <f t="shared" si="36"/>
        <v>137077.53950989657</v>
      </c>
      <c r="BY55" s="12">
        <f t="shared" si="36"/>
        <v>21088.852232291778</v>
      </c>
      <c r="BZ55" s="12">
        <f t="shared" si="36"/>
        <v>0</v>
      </c>
      <c r="CA55" s="29">
        <f t="shared" si="19"/>
        <v>290942.91533628857</v>
      </c>
      <c r="CB55" s="9"/>
      <c r="CC55" s="96">
        <f>(Y55*'Quadro Resumo'!$L$7)*($O$109*15%)</f>
        <v>3377.7853513951122</v>
      </c>
      <c r="CD55" s="12">
        <f>(Z55*'Quadro Resumo'!$L$7)*($O$109*15%)</f>
        <v>153.53569779068692</v>
      </c>
      <c r="CE55" s="12">
        <f>(AA55*'Quadro Resumo'!$L$7)*($O$109*10%)</f>
        <v>0</v>
      </c>
      <c r="CF55" s="12">
        <f>(AB55*'Quadro Resumo'!$L$7)*($O$109*5%)</f>
        <v>255.89282965114487</v>
      </c>
      <c r="CG55" s="12">
        <f>(AC55*'Quadro Resumo'!$L$7)*($O$109*5%)</f>
        <v>767.67848895343457</v>
      </c>
      <c r="CH55" s="12">
        <f>(AD55*'Quadro Resumo'!$L$7)*(O55*22%)</f>
        <v>2319.7737455520955</v>
      </c>
      <c r="CI55" s="12">
        <f>(AE55*'Quadro Resumo'!$L$7)*(O55*23%)</f>
        <v>319.10763246230977</v>
      </c>
      <c r="CJ55" s="12">
        <v>0</v>
      </c>
      <c r="CK55" s="29">
        <f t="shared" si="20"/>
        <v>7193.7737458047841</v>
      </c>
      <c r="CL55" s="9"/>
      <c r="CM55" s="9"/>
      <c r="CN55" s="12">
        <f t="shared" si="21"/>
        <v>288584.29370504536</v>
      </c>
      <c r="CO55" s="12">
        <f t="shared" si="37"/>
        <v>3052.3338757264414</v>
      </c>
      <c r="CP55" s="12">
        <f t="shared" si="37"/>
        <v>12764.305298492391</v>
      </c>
      <c r="CQ55" s="12">
        <f t="shared" si="37"/>
        <v>9989.4563205592622</v>
      </c>
      <c r="CR55" s="12">
        <f t="shared" si="37"/>
        <v>3468.5612224164106</v>
      </c>
      <c r="CS55" s="12">
        <f t="shared" si="37"/>
        <v>0</v>
      </c>
      <c r="CT55" s="12">
        <f t="shared" si="37"/>
        <v>0</v>
      </c>
      <c r="CU55" s="12">
        <f t="shared" si="37"/>
        <v>0</v>
      </c>
      <c r="CV55" s="29">
        <f t="shared" si="23"/>
        <v>317858.95042223984</v>
      </c>
      <c r="CW55" s="9"/>
      <c r="CX55" s="9"/>
      <c r="CY55" s="9"/>
      <c r="CZ55" s="9"/>
      <c r="DA55" s="9"/>
      <c r="DB55" s="30"/>
      <c r="DC55" s="30"/>
    </row>
    <row r="56" spans="2:107" ht="15.75" customHeight="1" x14ac:dyDescent="0.3">
      <c r="B56" s="464"/>
      <c r="C56" s="7" t="s">
        <v>14</v>
      </c>
      <c r="D56" s="7" t="str">
        <f t="shared" si="39"/>
        <v>CP4</v>
      </c>
      <c r="E56" s="7">
        <v>4</v>
      </c>
      <c r="F56" s="8">
        <f>'2024'!O56</f>
        <v>2645.0165945619447</v>
      </c>
      <c r="G56" s="12">
        <f t="shared" si="2"/>
        <v>2909.5182540181395</v>
      </c>
      <c r="H56" s="12">
        <f t="shared" si="3"/>
        <v>3041.769083746236</v>
      </c>
      <c r="I56" s="12">
        <f t="shared" si="4"/>
        <v>3174.0199134743334</v>
      </c>
      <c r="J56" s="12">
        <f t="shared" si="5"/>
        <v>3306.2707432024308</v>
      </c>
      <c r="K56" s="12">
        <f t="shared" si="6"/>
        <v>3438.5215729305282</v>
      </c>
      <c r="L56" s="12">
        <f t="shared" si="7"/>
        <v>4020.4252237341561</v>
      </c>
      <c r="M56" s="12">
        <f t="shared" si="8"/>
        <v>4628.7790404834032</v>
      </c>
      <c r="O56" s="8">
        <f t="shared" si="41"/>
        <v>2883.0680880725204</v>
      </c>
      <c r="P56" s="23">
        <f t="shared" si="40"/>
        <v>9.0000000000000302E-2</v>
      </c>
      <c r="Q56" s="12">
        <f t="shared" si="38"/>
        <v>3171.3748968797727</v>
      </c>
      <c r="R56" s="12">
        <f t="shared" si="38"/>
        <v>3315.5283012833984</v>
      </c>
      <c r="S56" s="12">
        <f t="shared" si="38"/>
        <v>3459.6817056870245</v>
      </c>
      <c r="T56" s="12">
        <f t="shared" si="38"/>
        <v>3603.8351100906502</v>
      </c>
      <c r="U56" s="12">
        <f t="shared" si="38"/>
        <v>3747.9885144942764</v>
      </c>
      <c r="V56" s="12">
        <f t="shared" si="38"/>
        <v>4382.2634938702313</v>
      </c>
      <c r="W56" s="12">
        <f t="shared" si="38"/>
        <v>5045.3691541269109</v>
      </c>
      <c r="Y56" s="7">
        <f>SUMIF('BD Qtde Servidores Ativos'!$D:$D,$D:$D,'BD Qtde Servidores Ativos'!E:E)</f>
        <v>22</v>
      </c>
      <c r="Z56" s="7">
        <f>SUMIF('BD Qtde Servidores Ativos'!$D:$D,$D:$D,'BD Qtde Servidores Ativos'!F:F)</f>
        <v>0</v>
      </c>
      <c r="AA56" s="7">
        <f>SUMIF('BD Qtde Servidores Ativos'!$D:$D,$D:$D,'BD Qtde Servidores Ativos'!G:G)</f>
        <v>0</v>
      </c>
      <c r="AB56" s="7">
        <f>SUMIF('BD Qtde Servidores Ativos'!$D:$D,$D:$D,'BD Qtde Servidores Ativos'!H:H)</f>
        <v>5</v>
      </c>
      <c r="AC56" s="7">
        <f>SUMIF('BD Qtde Servidores Ativos'!$D:$D,$D:$D,'BD Qtde Servidores Ativos'!I:I)</f>
        <v>20</v>
      </c>
      <c r="AD56" s="7">
        <f>SUMIF('BD Qtde Servidores Ativos'!$D:$D,$D:$D,'BD Qtde Servidores Ativos'!J:J)</f>
        <v>9</v>
      </c>
      <c r="AE56" s="7">
        <f>SUMIF('BD Qtde Servidores Ativos'!$D:$D,$D:$D,'BD Qtde Servidores Ativos'!K:K)</f>
        <v>6</v>
      </c>
      <c r="AF56" s="7">
        <f>SUMIF('BD Qtde Servidores Ativos'!$D:$D,$D:$D,'BD Qtde Servidores Ativos'!L:L)</f>
        <v>1</v>
      </c>
      <c r="AG56" s="24">
        <f t="shared" si="11"/>
        <v>63</v>
      </c>
      <c r="AH56" s="25"/>
      <c r="AI56" s="25"/>
      <c r="AJ56" s="7">
        <f>SUMIF('BD Qtde Servidores Aposentados '!$D:$D,$D:$D,'BD Qtde Servidores Aposentados '!E:E)</f>
        <v>149</v>
      </c>
      <c r="AK56" s="7">
        <f>SUMIF('BD Qtde Servidores Aposentados '!$D:$D,$D:$D,'BD Qtde Servidores Aposentados '!F:F)</f>
        <v>2</v>
      </c>
      <c r="AL56" s="7">
        <f>SUMIF('BD Qtde Servidores Aposentados '!$D:$D,$D:$D,'BD Qtde Servidores Aposentados '!G:G)</f>
        <v>3</v>
      </c>
      <c r="AM56" s="7">
        <f>SUMIF('BD Qtde Servidores Aposentados '!$D:$D,$D:$D,'BD Qtde Servidores Aposentados '!H:H)</f>
        <v>10</v>
      </c>
      <c r="AN56" s="7">
        <f>SUMIF('BD Qtde Servidores Aposentados '!$D:$D,$D:$D,'BD Qtde Servidores Aposentados '!I:I)</f>
        <v>9</v>
      </c>
      <c r="AO56" s="7">
        <f>SUMIF('BD Qtde Servidores Aposentados '!$D:$D,$D:$D,'BD Qtde Servidores Aposentados '!J:J)</f>
        <v>1</v>
      </c>
      <c r="AP56" s="7">
        <f>SUMIF('BD Qtde Servidores Aposentados '!$D:$D,$D:$D,'BD Qtde Servidores Aposentados '!K:K)</f>
        <v>0</v>
      </c>
      <c r="AQ56" s="7">
        <f>SUMIF('BD Qtde Servidores Aposentados '!$D:$D,$D:$D,'BD Qtde Servidores Aposentados '!L:L)</f>
        <v>0</v>
      </c>
      <c r="AR56" s="24">
        <f t="shared" si="12"/>
        <v>174</v>
      </c>
      <c r="AS56" s="26"/>
      <c r="AT56" s="26"/>
      <c r="AU56" s="27">
        <f t="shared" si="34"/>
        <v>58190.365080362782</v>
      </c>
      <c r="AV56" s="27">
        <f t="shared" si="34"/>
        <v>0</v>
      </c>
      <c r="AW56" s="27">
        <f t="shared" si="34"/>
        <v>0</v>
      </c>
      <c r="AX56" s="27">
        <f t="shared" si="34"/>
        <v>15870.099567371668</v>
      </c>
      <c r="AY56" s="27">
        <f t="shared" si="34"/>
        <v>66125.414864048624</v>
      </c>
      <c r="AZ56" s="27">
        <f t="shared" si="34"/>
        <v>30946.694156374753</v>
      </c>
      <c r="BA56" s="27">
        <f t="shared" si="34"/>
        <v>24122.551342404935</v>
      </c>
      <c r="BB56" s="27">
        <f t="shared" si="34"/>
        <v>4628.7790404834032</v>
      </c>
      <c r="BC56" s="28">
        <f t="shared" si="14"/>
        <v>199883.90405104618</v>
      </c>
      <c r="BF56" s="26"/>
      <c r="BG56" s="27">
        <f t="shared" si="35"/>
        <v>394107.47258972976</v>
      </c>
      <c r="BH56" s="27">
        <f t="shared" si="35"/>
        <v>5819.036508036279</v>
      </c>
      <c r="BI56" s="27">
        <f t="shared" si="35"/>
        <v>9125.307251238708</v>
      </c>
      <c r="BJ56" s="27">
        <f t="shared" si="35"/>
        <v>31740.199134743336</v>
      </c>
      <c r="BK56" s="27">
        <f t="shared" si="35"/>
        <v>29756.436688821879</v>
      </c>
      <c r="BL56" s="27">
        <f t="shared" si="35"/>
        <v>3438.5215729305282</v>
      </c>
      <c r="BM56" s="27">
        <f t="shared" si="35"/>
        <v>0</v>
      </c>
      <c r="BN56" s="27">
        <f t="shared" si="35"/>
        <v>0</v>
      </c>
      <c r="BO56" s="28">
        <f t="shared" si="16"/>
        <v>473986.97374550044</v>
      </c>
      <c r="BS56" s="12">
        <f t="shared" si="17"/>
        <v>63427.49793759545</v>
      </c>
      <c r="BT56" s="12">
        <f t="shared" si="36"/>
        <v>0</v>
      </c>
      <c r="BU56" s="12">
        <f t="shared" si="36"/>
        <v>0</v>
      </c>
      <c r="BV56" s="12">
        <f t="shared" si="36"/>
        <v>17298.408528435124</v>
      </c>
      <c r="BW56" s="12">
        <f t="shared" si="36"/>
        <v>72076.702201813008</v>
      </c>
      <c r="BX56" s="12">
        <f t="shared" si="36"/>
        <v>33731.896630448486</v>
      </c>
      <c r="BY56" s="12">
        <f t="shared" si="36"/>
        <v>26293.580963221386</v>
      </c>
      <c r="BZ56" s="12">
        <f t="shared" si="36"/>
        <v>5045.3691541269109</v>
      </c>
      <c r="CA56" s="29">
        <f t="shared" si="19"/>
        <v>217873.45541564035</v>
      </c>
      <c r="CB56" s="9"/>
      <c r="CC56" s="96">
        <f>(Y56*'Quadro Resumo'!$L$7)*($O$109*15%)</f>
        <v>3377.7853513951122</v>
      </c>
      <c r="CD56" s="12">
        <f>(Z56*'Quadro Resumo'!$L$7)*($O$109*15%)</f>
        <v>0</v>
      </c>
      <c r="CE56" s="12">
        <f>(AA56*'Quadro Resumo'!$L$7)*($O$109*10%)</f>
        <v>0</v>
      </c>
      <c r="CF56" s="12">
        <f>(AB56*'Quadro Resumo'!$L$7)*($O$109*5%)</f>
        <v>255.89282965114487</v>
      </c>
      <c r="CG56" s="12">
        <f>(AC56*'Quadro Resumo'!$L$7)*($O$109*5%)</f>
        <v>1023.5713186045795</v>
      </c>
      <c r="CH56" s="12">
        <f>(AD56*'Quadro Resumo'!$L$7)*(O56*22%)</f>
        <v>570.84748143835907</v>
      </c>
      <c r="CI56" s="12">
        <f>(AE56*'Quadro Resumo'!$L$7)*(O56*23%)</f>
        <v>397.86339615400789</v>
      </c>
      <c r="CJ56" s="12">
        <v>0</v>
      </c>
      <c r="CK56" s="29">
        <f t="shared" si="20"/>
        <v>5625.9603772432038</v>
      </c>
      <c r="CL56" s="9"/>
      <c r="CM56" s="9"/>
      <c r="CN56" s="12">
        <f t="shared" si="21"/>
        <v>429577.14512280555</v>
      </c>
      <c r="CO56" s="12">
        <f t="shared" si="37"/>
        <v>6342.7497937595454</v>
      </c>
      <c r="CP56" s="12">
        <f t="shared" si="37"/>
        <v>9946.5849038501947</v>
      </c>
      <c r="CQ56" s="12">
        <f t="shared" si="37"/>
        <v>34596.817056870248</v>
      </c>
      <c r="CR56" s="12">
        <f t="shared" si="37"/>
        <v>32434.515990815853</v>
      </c>
      <c r="CS56" s="12">
        <f t="shared" si="37"/>
        <v>3747.9885144942764</v>
      </c>
      <c r="CT56" s="12">
        <f t="shared" si="37"/>
        <v>0</v>
      </c>
      <c r="CU56" s="12">
        <f t="shared" si="37"/>
        <v>0</v>
      </c>
      <c r="CV56" s="29">
        <f t="shared" si="23"/>
        <v>516645.80138259567</v>
      </c>
      <c r="CW56" s="9"/>
      <c r="CX56" s="9"/>
      <c r="CY56" s="9"/>
      <c r="CZ56" s="9"/>
      <c r="DA56" s="9"/>
      <c r="DB56" s="30"/>
      <c r="DC56" s="30"/>
    </row>
    <row r="57" spans="2:107" ht="15.75" customHeight="1" x14ac:dyDescent="0.3">
      <c r="B57" s="464"/>
      <c r="C57" s="7" t="s">
        <v>14</v>
      </c>
      <c r="D57" s="7" t="str">
        <f t="shared" si="39"/>
        <v>CP5</v>
      </c>
      <c r="E57" s="7">
        <v>5</v>
      </c>
      <c r="F57" s="8">
        <f>'2024'!O57</f>
        <v>2748.1722417498604</v>
      </c>
      <c r="G57" s="12">
        <f t="shared" si="2"/>
        <v>3022.9894659248466</v>
      </c>
      <c r="H57" s="12">
        <f t="shared" si="3"/>
        <v>3160.3980780123393</v>
      </c>
      <c r="I57" s="12">
        <f t="shared" si="4"/>
        <v>3297.8066900998324</v>
      </c>
      <c r="J57" s="12">
        <f t="shared" si="5"/>
        <v>3435.2153021873255</v>
      </c>
      <c r="K57" s="12">
        <f t="shared" si="6"/>
        <v>3572.6239142748186</v>
      </c>
      <c r="L57" s="12">
        <f t="shared" si="7"/>
        <v>4177.2218074597877</v>
      </c>
      <c r="M57" s="12">
        <f t="shared" si="8"/>
        <v>4809.3014230622557</v>
      </c>
      <c r="O57" s="8">
        <f t="shared" si="41"/>
        <v>2995.5077435073486</v>
      </c>
      <c r="P57" s="23">
        <f t="shared" si="40"/>
        <v>9.0000000000000302E-2</v>
      </c>
      <c r="Q57" s="12">
        <f t="shared" si="38"/>
        <v>3295.0585178580836</v>
      </c>
      <c r="R57" s="12">
        <f t="shared" si="38"/>
        <v>3444.8339050334507</v>
      </c>
      <c r="S57" s="12">
        <f t="shared" si="38"/>
        <v>3594.6092922088183</v>
      </c>
      <c r="T57" s="12">
        <f t="shared" si="38"/>
        <v>3744.3846793841858</v>
      </c>
      <c r="U57" s="12">
        <f t="shared" si="38"/>
        <v>3894.1600665595533</v>
      </c>
      <c r="V57" s="12">
        <f t="shared" si="38"/>
        <v>4553.17177013117</v>
      </c>
      <c r="W57" s="12">
        <f t="shared" si="38"/>
        <v>5242.1385511378603</v>
      </c>
      <c r="Y57" s="7">
        <f>SUMIF('BD Qtde Servidores Ativos'!$D:$D,$D:$D,'BD Qtde Servidores Ativos'!E:E)</f>
        <v>47</v>
      </c>
      <c r="Z57" s="7">
        <f>SUMIF('BD Qtde Servidores Ativos'!$D:$D,$D:$D,'BD Qtde Servidores Ativos'!F:F)</f>
        <v>4</v>
      </c>
      <c r="AA57" s="7">
        <f>SUMIF('BD Qtde Servidores Ativos'!$D:$D,$D:$D,'BD Qtde Servidores Ativos'!G:G)</f>
        <v>0</v>
      </c>
      <c r="AB57" s="7">
        <f>SUMIF('BD Qtde Servidores Ativos'!$D:$D,$D:$D,'BD Qtde Servidores Ativos'!H:H)</f>
        <v>20</v>
      </c>
      <c r="AC57" s="7">
        <f>SUMIF('BD Qtde Servidores Ativos'!$D:$D,$D:$D,'BD Qtde Servidores Ativos'!I:I)</f>
        <v>44</v>
      </c>
      <c r="AD57" s="7">
        <f>SUMIF('BD Qtde Servidores Ativos'!$D:$D,$D:$D,'BD Qtde Servidores Ativos'!J:J)</f>
        <v>56</v>
      </c>
      <c r="AE57" s="7">
        <f>SUMIF('BD Qtde Servidores Ativos'!$D:$D,$D:$D,'BD Qtde Servidores Ativos'!K:K)</f>
        <v>12</v>
      </c>
      <c r="AF57" s="7">
        <f>SUMIF('BD Qtde Servidores Ativos'!$D:$D,$D:$D,'BD Qtde Servidores Ativos'!L:L)</f>
        <v>1</v>
      </c>
      <c r="AG57" s="24">
        <f t="shared" si="11"/>
        <v>184</v>
      </c>
      <c r="AH57" s="25"/>
      <c r="AI57" s="25"/>
      <c r="AJ57" s="7">
        <f>SUMIF('BD Qtde Servidores Aposentados '!$D:$D,$D:$D,'BD Qtde Servidores Aposentados '!E:E)</f>
        <v>263</v>
      </c>
      <c r="AK57" s="7">
        <f>SUMIF('BD Qtde Servidores Aposentados '!$D:$D,$D:$D,'BD Qtde Servidores Aposentados '!F:F)</f>
        <v>4</v>
      </c>
      <c r="AL57" s="7">
        <f>SUMIF('BD Qtde Servidores Aposentados '!$D:$D,$D:$D,'BD Qtde Servidores Aposentados '!G:G)</f>
        <v>4</v>
      </c>
      <c r="AM57" s="7">
        <f>SUMIF('BD Qtde Servidores Aposentados '!$D:$D,$D:$D,'BD Qtde Servidores Aposentados '!H:H)</f>
        <v>11</v>
      </c>
      <c r="AN57" s="7">
        <f>SUMIF('BD Qtde Servidores Aposentados '!$D:$D,$D:$D,'BD Qtde Servidores Aposentados '!I:I)</f>
        <v>8</v>
      </c>
      <c r="AO57" s="7">
        <f>SUMIF('BD Qtde Servidores Aposentados '!$D:$D,$D:$D,'BD Qtde Servidores Aposentados '!J:J)</f>
        <v>1</v>
      </c>
      <c r="AP57" s="7">
        <f>SUMIF('BD Qtde Servidores Aposentados '!$D:$D,$D:$D,'BD Qtde Servidores Aposentados '!K:K)</f>
        <v>0</v>
      </c>
      <c r="AQ57" s="7">
        <f>SUMIF('BD Qtde Servidores Aposentados '!$D:$D,$D:$D,'BD Qtde Servidores Aposentados '!L:L)</f>
        <v>0</v>
      </c>
      <c r="AR57" s="24">
        <f t="shared" si="12"/>
        <v>291</v>
      </c>
      <c r="AS57" s="26"/>
      <c r="AT57" s="26"/>
      <c r="AU57" s="27">
        <f t="shared" si="34"/>
        <v>129164.09536224345</v>
      </c>
      <c r="AV57" s="27">
        <f t="shared" si="34"/>
        <v>12091.957863699387</v>
      </c>
      <c r="AW57" s="27">
        <f t="shared" si="34"/>
        <v>0</v>
      </c>
      <c r="AX57" s="27">
        <f t="shared" si="34"/>
        <v>65956.13380199665</v>
      </c>
      <c r="AY57" s="27">
        <f t="shared" si="34"/>
        <v>151149.47329624233</v>
      </c>
      <c r="AZ57" s="27">
        <f t="shared" si="34"/>
        <v>200066.93919938983</v>
      </c>
      <c r="BA57" s="27">
        <f t="shared" si="34"/>
        <v>50126.661689517452</v>
      </c>
      <c r="BB57" s="27">
        <f t="shared" si="34"/>
        <v>4809.3014230622557</v>
      </c>
      <c r="BC57" s="28">
        <f t="shared" si="14"/>
        <v>613364.56263615121</v>
      </c>
      <c r="BF57" s="26"/>
      <c r="BG57" s="27">
        <f t="shared" si="35"/>
        <v>722769.29958021326</v>
      </c>
      <c r="BH57" s="27">
        <f t="shared" si="35"/>
        <v>12091.957863699387</v>
      </c>
      <c r="BI57" s="27">
        <f t="shared" si="35"/>
        <v>12641.592312049357</v>
      </c>
      <c r="BJ57" s="27">
        <f t="shared" si="35"/>
        <v>36275.873591098156</v>
      </c>
      <c r="BK57" s="27">
        <f t="shared" si="35"/>
        <v>27481.722417498604</v>
      </c>
      <c r="BL57" s="27">
        <f t="shared" si="35"/>
        <v>3572.6239142748186</v>
      </c>
      <c r="BM57" s="27">
        <f t="shared" si="35"/>
        <v>0</v>
      </c>
      <c r="BN57" s="27">
        <f t="shared" si="35"/>
        <v>0</v>
      </c>
      <c r="BO57" s="28">
        <f t="shared" si="16"/>
        <v>814833.06967883359</v>
      </c>
      <c r="BS57" s="12">
        <f t="shared" si="17"/>
        <v>140788.86394484539</v>
      </c>
      <c r="BT57" s="12">
        <f t="shared" si="36"/>
        <v>13180.234071432335</v>
      </c>
      <c r="BU57" s="12">
        <f t="shared" si="36"/>
        <v>0</v>
      </c>
      <c r="BV57" s="12">
        <f t="shared" si="36"/>
        <v>71892.185844176362</v>
      </c>
      <c r="BW57" s="12">
        <f t="shared" si="36"/>
        <v>164752.92589290417</v>
      </c>
      <c r="BX57" s="12">
        <f t="shared" si="36"/>
        <v>218072.96372733498</v>
      </c>
      <c r="BY57" s="12">
        <f t="shared" si="36"/>
        <v>54638.06124157404</v>
      </c>
      <c r="BZ57" s="12">
        <f t="shared" si="36"/>
        <v>5242.1385511378603</v>
      </c>
      <c r="CA57" s="29">
        <f t="shared" si="19"/>
        <v>668567.37327340513</v>
      </c>
      <c r="CB57" s="9"/>
      <c r="CC57" s="96">
        <f>(Y57*'Quadro Resumo'!$L$7)*($O$109*15%)</f>
        <v>7216.1777961622856</v>
      </c>
      <c r="CD57" s="12">
        <f>(Z57*'Quadro Resumo'!$L$7)*($O$109*15%)</f>
        <v>614.1427911627477</v>
      </c>
      <c r="CE57" s="12">
        <f>(AA57*'Quadro Resumo'!$L$7)*($O$109*10%)</f>
        <v>0</v>
      </c>
      <c r="CF57" s="12">
        <f>(AB57*'Quadro Resumo'!$L$7)*($O$109*5%)</f>
        <v>1023.5713186045795</v>
      </c>
      <c r="CG57" s="12">
        <f>(AC57*'Quadro Resumo'!$L$7)*($O$109*5%)</f>
        <v>2251.856900930075</v>
      </c>
      <c r="CH57" s="12">
        <f>(AD57*'Quadro Resumo'!$L$7)*(O57*22%)</f>
        <v>3690.4655400010533</v>
      </c>
      <c r="CI57" s="12">
        <f>(AE57*'Quadro Resumo'!$L$7)*(O57*23%)</f>
        <v>826.76013720802837</v>
      </c>
      <c r="CJ57" s="12">
        <v>0</v>
      </c>
      <c r="CK57" s="29">
        <f t="shared" si="20"/>
        <v>15622.974484068771</v>
      </c>
      <c r="CL57" s="9"/>
      <c r="CM57" s="9"/>
      <c r="CN57" s="12">
        <f t="shared" si="21"/>
        <v>787818.53654243262</v>
      </c>
      <c r="CO57" s="12">
        <f t="shared" si="37"/>
        <v>13180.234071432335</v>
      </c>
      <c r="CP57" s="12">
        <f t="shared" si="37"/>
        <v>13779.335620133803</v>
      </c>
      <c r="CQ57" s="12">
        <f t="shared" si="37"/>
        <v>39540.702214297002</v>
      </c>
      <c r="CR57" s="12">
        <f t="shared" si="37"/>
        <v>29955.077435073486</v>
      </c>
      <c r="CS57" s="12">
        <f t="shared" si="37"/>
        <v>3894.1600665595533</v>
      </c>
      <c r="CT57" s="12">
        <f t="shared" si="37"/>
        <v>0</v>
      </c>
      <c r="CU57" s="12">
        <f t="shared" si="37"/>
        <v>0</v>
      </c>
      <c r="CV57" s="29">
        <f t="shared" si="23"/>
        <v>888168.04594992881</v>
      </c>
      <c r="CW57" s="9"/>
      <c r="CX57" s="9"/>
      <c r="CY57" s="9"/>
      <c r="CZ57" s="9"/>
      <c r="DA57" s="9"/>
      <c r="DB57" s="30"/>
      <c r="DC57" s="30"/>
    </row>
    <row r="58" spans="2:107" ht="15.75" customHeight="1" x14ac:dyDescent="0.3">
      <c r="B58" s="464"/>
      <c r="C58" s="7" t="s">
        <v>14</v>
      </c>
      <c r="D58" s="7" t="str">
        <f t="shared" si="39"/>
        <v>CP6</v>
      </c>
      <c r="E58" s="7">
        <v>6</v>
      </c>
      <c r="F58" s="8">
        <f>'2024'!O58</f>
        <v>2855.3509591781049</v>
      </c>
      <c r="G58" s="12">
        <f t="shared" si="2"/>
        <v>3140.8860550959157</v>
      </c>
      <c r="H58" s="12">
        <f t="shared" si="3"/>
        <v>3283.6536030548205</v>
      </c>
      <c r="I58" s="12">
        <f t="shared" si="4"/>
        <v>3426.4211510137256</v>
      </c>
      <c r="J58" s="12">
        <f t="shared" si="5"/>
        <v>3569.1886989726308</v>
      </c>
      <c r="K58" s="12">
        <f t="shared" si="6"/>
        <v>3711.9562469315365</v>
      </c>
      <c r="L58" s="12">
        <f t="shared" si="7"/>
        <v>4340.1334579507193</v>
      </c>
      <c r="M58" s="12">
        <f t="shared" si="8"/>
        <v>4996.8641785616837</v>
      </c>
      <c r="O58" s="8">
        <f t="shared" si="41"/>
        <v>3112.3325455041349</v>
      </c>
      <c r="P58" s="23">
        <f t="shared" si="40"/>
        <v>9.0000000000000302E-2</v>
      </c>
      <c r="Q58" s="12">
        <f t="shared" si="38"/>
        <v>3423.5658000545486</v>
      </c>
      <c r="R58" s="12">
        <f t="shared" si="38"/>
        <v>3579.1824273297548</v>
      </c>
      <c r="S58" s="12">
        <f t="shared" si="38"/>
        <v>3734.7990546049618</v>
      </c>
      <c r="T58" s="12">
        <f t="shared" si="38"/>
        <v>3890.4156818801684</v>
      </c>
      <c r="U58" s="12">
        <f t="shared" si="38"/>
        <v>4046.0323091553755</v>
      </c>
      <c r="V58" s="12">
        <f t="shared" si="38"/>
        <v>4730.7454691662851</v>
      </c>
      <c r="W58" s="12">
        <f t="shared" si="38"/>
        <v>5446.5819546322364</v>
      </c>
      <c r="Y58" s="7">
        <f>SUMIF('BD Qtde Servidores Ativos'!$D:$D,$D:$D,'BD Qtde Servidores Ativos'!E:E)</f>
        <v>63</v>
      </c>
      <c r="Z58" s="7">
        <f>SUMIF('BD Qtde Servidores Ativos'!$D:$D,$D:$D,'BD Qtde Servidores Ativos'!F:F)</f>
        <v>2</v>
      </c>
      <c r="AA58" s="7">
        <f>SUMIF('BD Qtde Servidores Ativos'!$D:$D,$D:$D,'BD Qtde Servidores Ativos'!G:G)</f>
        <v>0</v>
      </c>
      <c r="AB58" s="7">
        <f>SUMIF('BD Qtde Servidores Ativos'!$D:$D,$D:$D,'BD Qtde Servidores Ativos'!H:H)</f>
        <v>32</v>
      </c>
      <c r="AC58" s="7">
        <f>SUMIF('BD Qtde Servidores Ativos'!$D:$D,$D:$D,'BD Qtde Servidores Ativos'!I:I)</f>
        <v>84</v>
      </c>
      <c r="AD58" s="7">
        <f>SUMIF('BD Qtde Servidores Ativos'!$D:$D,$D:$D,'BD Qtde Servidores Ativos'!J:J)</f>
        <v>74</v>
      </c>
      <c r="AE58" s="7">
        <f>SUMIF('BD Qtde Servidores Ativos'!$D:$D,$D:$D,'BD Qtde Servidores Ativos'!K:K)</f>
        <v>13</v>
      </c>
      <c r="AF58" s="7">
        <f>SUMIF('BD Qtde Servidores Ativos'!$D:$D,$D:$D,'BD Qtde Servidores Ativos'!L:L)</f>
        <v>2</v>
      </c>
      <c r="AG58" s="24">
        <f t="shared" si="11"/>
        <v>270</v>
      </c>
      <c r="AH58" s="25"/>
      <c r="AI58" s="25"/>
      <c r="AJ58" s="7">
        <f>SUMIF('BD Qtde Servidores Aposentados '!$D:$D,$D:$D,'BD Qtde Servidores Aposentados '!E:E)</f>
        <v>330</v>
      </c>
      <c r="AK58" s="7">
        <f>SUMIF('BD Qtde Servidores Aposentados '!$D:$D,$D:$D,'BD Qtde Servidores Aposentados '!F:F)</f>
        <v>4</v>
      </c>
      <c r="AL58" s="7">
        <f>SUMIF('BD Qtde Servidores Aposentados '!$D:$D,$D:$D,'BD Qtde Servidores Aposentados '!G:G)</f>
        <v>9</v>
      </c>
      <c r="AM58" s="7">
        <f>SUMIF('BD Qtde Servidores Aposentados '!$D:$D,$D:$D,'BD Qtde Servidores Aposentados '!H:H)</f>
        <v>22</v>
      </c>
      <c r="AN58" s="7">
        <f>SUMIF('BD Qtde Servidores Aposentados '!$D:$D,$D:$D,'BD Qtde Servidores Aposentados '!I:I)</f>
        <v>6</v>
      </c>
      <c r="AO58" s="7">
        <f>SUMIF('BD Qtde Servidores Aposentados '!$D:$D,$D:$D,'BD Qtde Servidores Aposentados '!J:J)</f>
        <v>1</v>
      </c>
      <c r="AP58" s="7">
        <f>SUMIF('BD Qtde Servidores Aposentados '!$D:$D,$D:$D,'BD Qtde Servidores Aposentados '!K:K)</f>
        <v>0</v>
      </c>
      <c r="AQ58" s="7">
        <f>SUMIF('BD Qtde Servidores Aposentados '!$D:$D,$D:$D,'BD Qtde Servidores Aposentados '!L:L)</f>
        <v>0</v>
      </c>
      <c r="AR58" s="24">
        <f t="shared" si="12"/>
        <v>372</v>
      </c>
      <c r="AS58" s="26"/>
      <c r="AT58" s="26"/>
      <c r="AU58" s="27">
        <f t="shared" si="34"/>
        <v>179887.11042822059</v>
      </c>
      <c r="AV58" s="27">
        <f t="shared" si="34"/>
        <v>6281.7721101918314</v>
      </c>
      <c r="AW58" s="27">
        <f t="shared" si="34"/>
        <v>0</v>
      </c>
      <c r="AX58" s="27">
        <f t="shared" si="34"/>
        <v>109645.47683243922</v>
      </c>
      <c r="AY58" s="27">
        <f t="shared" si="34"/>
        <v>299811.85071370099</v>
      </c>
      <c r="AZ58" s="27">
        <f t="shared" si="34"/>
        <v>274684.76227293367</v>
      </c>
      <c r="BA58" s="27">
        <f t="shared" si="34"/>
        <v>56421.734953359351</v>
      </c>
      <c r="BB58" s="27">
        <f t="shared" si="34"/>
        <v>9993.7283571233675</v>
      </c>
      <c r="BC58" s="28">
        <f t="shared" si="14"/>
        <v>936726.43566796905</v>
      </c>
      <c r="BF58" s="26"/>
      <c r="BG58" s="27">
        <f t="shared" si="35"/>
        <v>942265.81652877457</v>
      </c>
      <c r="BH58" s="27">
        <f t="shared" si="35"/>
        <v>12563.544220383663</v>
      </c>
      <c r="BI58" s="27">
        <f t="shared" si="35"/>
        <v>29552.882427493383</v>
      </c>
      <c r="BJ58" s="27">
        <f t="shared" si="35"/>
        <v>75381.265322301959</v>
      </c>
      <c r="BK58" s="27">
        <f t="shared" si="35"/>
        <v>21415.132193835787</v>
      </c>
      <c r="BL58" s="27">
        <f t="shared" si="35"/>
        <v>3711.9562469315365</v>
      </c>
      <c r="BM58" s="27">
        <f t="shared" si="35"/>
        <v>0</v>
      </c>
      <c r="BN58" s="27">
        <f t="shared" si="35"/>
        <v>0</v>
      </c>
      <c r="BO58" s="28">
        <f t="shared" si="16"/>
        <v>1084890.5969397207</v>
      </c>
      <c r="BS58" s="12">
        <f t="shared" si="17"/>
        <v>196076.95036676049</v>
      </c>
      <c r="BT58" s="12">
        <f t="shared" si="36"/>
        <v>6847.1316001090972</v>
      </c>
      <c r="BU58" s="12">
        <f t="shared" si="36"/>
        <v>0</v>
      </c>
      <c r="BV58" s="12">
        <f t="shared" si="36"/>
        <v>119513.56974735878</v>
      </c>
      <c r="BW58" s="12">
        <f t="shared" si="36"/>
        <v>326794.91727793415</v>
      </c>
      <c r="BX58" s="12">
        <f t="shared" si="36"/>
        <v>299406.39087749779</v>
      </c>
      <c r="BY58" s="12">
        <f t="shared" si="36"/>
        <v>61499.691099161704</v>
      </c>
      <c r="BZ58" s="12">
        <f t="shared" si="36"/>
        <v>10893.163909264473</v>
      </c>
      <c r="CA58" s="29">
        <f t="shared" si="19"/>
        <v>1021031.8148780867</v>
      </c>
      <c r="CB58" s="9"/>
      <c r="CC58" s="96">
        <f>(Y58*'Quadro Resumo'!$L$7)*($O$109*15%)</f>
        <v>9672.7489608132764</v>
      </c>
      <c r="CD58" s="12">
        <f>(Z58*'Quadro Resumo'!$L$7)*($O$109*15%)</f>
        <v>307.07139558137385</v>
      </c>
      <c r="CE58" s="12">
        <f>(AA58*'Quadro Resumo'!$L$7)*($O$109*10%)</f>
        <v>0</v>
      </c>
      <c r="CF58" s="12">
        <f>(AB58*'Quadro Resumo'!$L$7)*($O$109*5%)</f>
        <v>1637.7141097673273</v>
      </c>
      <c r="CG58" s="12">
        <f>(AC58*'Quadro Resumo'!$L$7)*($O$109*5%)</f>
        <v>4298.9995381392337</v>
      </c>
      <c r="CH58" s="12">
        <f>(AD58*'Quadro Resumo'!$L$7)*(O58*22%)</f>
        <v>5066.8773840807326</v>
      </c>
      <c r="CI58" s="12">
        <f>(AE58*'Quadro Resumo'!$L$7)*(O58*23%)</f>
        <v>930.58743110573653</v>
      </c>
      <c r="CJ58" s="12">
        <v>0</v>
      </c>
      <c r="CK58" s="29">
        <f t="shared" si="20"/>
        <v>21913.998819487682</v>
      </c>
      <c r="CL58" s="9"/>
      <c r="CM58" s="9"/>
      <c r="CN58" s="12">
        <f t="shared" si="21"/>
        <v>1027069.7400163645</v>
      </c>
      <c r="CO58" s="12">
        <f t="shared" si="37"/>
        <v>13694.263200218194</v>
      </c>
      <c r="CP58" s="12">
        <f t="shared" si="37"/>
        <v>32212.641845967792</v>
      </c>
      <c r="CQ58" s="12">
        <f t="shared" si="37"/>
        <v>82165.579201309156</v>
      </c>
      <c r="CR58" s="12">
        <f t="shared" si="37"/>
        <v>23342.494091281013</v>
      </c>
      <c r="CS58" s="12">
        <f t="shared" si="37"/>
        <v>4046.0323091553755</v>
      </c>
      <c r="CT58" s="12">
        <f t="shared" si="37"/>
        <v>0</v>
      </c>
      <c r="CU58" s="12">
        <f t="shared" si="37"/>
        <v>0</v>
      </c>
      <c r="CV58" s="29">
        <f t="shared" si="23"/>
        <v>1182530.7506642961</v>
      </c>
      <c r="CW58" s="9"/>
      <c r="CX58" s="9"/>
      <c r="CY58" s="9"/>
      <c r="CZ58" s="9"/>
      <c r="DA58" s="9"/>
      <c r="DB58" s="30"/>
      <c r="DC58" s="30"/>
    </row>
    <row r="59" spans="2:107" ht="15.75" customHeight="1" x14ac:dyDescent="0.3">
      <c r="B59" s="464"/>
      <c r="C59" s="7" t="s">
        <v>14</v>
      </c>
      <c r="D59" s="7" t="str">
        <f t="shared" si="39"/>
        <v>CP7</v>
      </c>
      <c r="E59" s="7">
        <v>7</v>
      </c>
      <c r="F59" s="8">
        <f>'2024'!O59</f>
        <v>2966.7096465860509</v>
      </c>
      <c r="G59" s="12">
        <f t="shared" si="2"/>
        <v>3263.3806112446564</v>
      </c>
      <c r="H59" s="12">
        <f t="shared" si="3"/>
        <v>3411.7160935739585</v>
      </c>
      <c r="I59" s="12">
        <f t="shared" si="4"/>
        <v>3560.051575903261</v>
      </c>
      <c r="J59" s="12">
        <f t="shared" si="5"/>
        <v>3708.3870582325635</v>
      </c>
      <c r="K59" s="12">
        <f t="shared" si="6"/>
        <v>3856.7225405618665</v>
      </c>
      <c r="L59" s="12">
        <f t="shared" si="7"/>
        <v>4509.3986628107978</v>
      </c>
      <c r="M59" s="12">
        <f t="shared" si="8"/>
        <v>5191.7418815255887</v>
      </c>
      <c r="O59" s="8">
        <f t="shared" si="41"/>
        <v>3233.7135147787958</v>
      </c>
      <c r="P59" s="23">
        <f t="shared" si="40"/>
        <v>9.000000000000008E-2</v>
      </c>
      <c r="Q59" s="12">
        <f t="shared" si="38"/>
        <v>3557.0848662566755</v>
      </c>
      <c r="R59" s="12">
        <f t="shared" si="38"/>
        <v>3718.7705419956151</v>
      </c>
      <c r="S59" s="12">
        <f t="shared" si="38"/>
        <v>3880.4562177345547</v>
      </c>
      <c r="T59" s="12">
        <f t="shared" si="38"/>
        <v>4042.1418934734947</v>
      </c>
      <c r="U59" s="12">
        <f t="shared" si="38"/>
        <v>4203.8275692124344</v>
      </c>
      <c r="V59" s="12">
        <f t="shared" si="38"/>
        <v>4915.2445424637699</v>
      </c>
      <c r="W59" s="12">
        <f t="shared" si="38"/>
        <v>5658.9986508628926</v>
      </c>
      <c r="Y59" s="7">
        <f>SUMIF('BD Qtde Servidores Ativos'!$D:$D,$D:$D,'BD Qtde Servidores Ativos'!E:E)</f>
        <v>100</v>
      </c>
      <c r="Z59" s="7">
        <f>SUMIF('BD Qtde Servidores Ativos'!$D:$D,$D:$D,'BD Qtde Servidores Ativos'!F:F)</f>
        <v>3</v>
      </c>
      <c r="AA59" s="7">
        <f>SUMIF('BD Qtde Servidores Ativos'!$D:$D,$D:$D,'BD Qtde Servidores Ativos'!G:G)</f>
        <v>0</v>
      </c>
      <c r="AB59" s="7">
        <f>SUMIF('BD Qtde Servidores Ativos'!$D:$D,$D:$D,'BD Qtde Servidores Ativos'!H:H)</f>
        <v>62</v>
      </c>
      <c r="AC59" s="7">
        <f>SUMIF('BD Qtde Servidores Ativos'!$D:$D,$D:$D,'BD Qtde Servidores Ativos'!I:I)</f>
        <v>137</v>
      </c>
      <c r="AD59" s="7">
        <f>SUMIF('BD Qtde Servidores Ativos'!$D:$D,$D:$D,'BD Qtde Servidores Ativos'!J:J)</f>
        <v>233</v>
      </c>
      <c r="AE59" s="7">
        <f>SUMIF('BD Qtde Servidores Ativos'!$D:$D,$D:$D,'BD Qtde Servidores Ativos'!K:K)</f>
        <v>57</v>
      </c>
      <c r="AF59" s="7">
        <f>SUMIF('BD Qtde Servidores Ativos'!$D:$D,$D:$D,'BD Qtde Servidores Ativos'!L:L)</f>
        <v>12</v>
      </c>
      <c r="AG59" s="24">
        <f t="shared" si="11"/>
        <v>604</v>
      </c>
      <c r="AH59" s="25"/>
      <c r="AI59" s="25"/>
      <c r="AJ59" s="7">
        <f>SUMIF('BD Qtde Servidores Aposentados '!$D:$D,$D:$D,'BD Qtde Servidores Aposentados '!E:E)</f>
        <v>391</v>
      </c>
      <c r="AK59" s="7">
        <f>SUMIF('BD Qtde Servidores Aposentados '!$D:$D,$D:$D,'BD Qtde Servidores Aposentados '!F:F)</f>
        <v>13</v>
      </c>
      <c r="AL59" s="7">
        <f>SUMIF('BD Qtde Servidores Aposentados '!$D:$D,$D:$D,'BD Qtde Servidores Aposentados '!G:G)</f>
        <v>6</v>
      </c>
      <c r="AM59" s="7">
        <f>SUMIF('BD Qtde Servidores Aposentados '!$D:$D,$D:$D,'BD Qtde Servidores Aposentados '!H:H)</f>
        <v>25</v>
      </c>
      <c r="AN59" s="7">
        <f>SUMIF('BD Qtde Servidores Aposentados '!$D:$D,$D:$D,'BD Qtde Servidores Aposentados '!I:I)</f>
        <v>11</v>
      </c>
      <c r="AO59" s="7">
        <f>SUMIF('BD Qtde Servidores Aposentados '!$D:$D,$D:$D,'BD Qtde Servidores Aposentados '!J:J)</f>
        <v>4</v>
      </c>
      <c r="AP59" s="7">
        <f>SUMIF('BD Qtde Servidores Aposentados '!$D:$D,$D:$D,'BD Qtde Servidores Aposentados '!K:K)</f>
        <v>0</v>
      </c>
      <c r="AQ59" s="7">
        <f>SUMIF('BD Qtde Servidores Aposentados '!$D:$D,$D:$D,'BD Qtde Servidores Aposentados '!L:L)</f>
        <v>0</v>
      </c>
      <c r="AR59" s="24">
        <f t="shared" si="12"/>
        <v>450</v>
      </c>
      <c r="AS59" s="26"/>
      <c r="AT59" s="26"/>
      <c r="AU59" s="27">
        <f t="shared" si="34"/>
        <v>296670.96465860511</v>
      </c>
      <c r="AV59" s="27">
        <f t="shared" si="34"/>
        <v>9790.1418337339692</v>
      </c>
      <c r="AW59" s="27">
        <f t="shared" si="34"/>
        <v>0</v>
      </c>
      <c r="AX59" s="27">
        <f t="shared" si="34"/>
        <v>220723.19770600219</v>
      </c>
      <c r="AY59" s="27">
        <f t="shared" si="34"/>
        <v>508049.02697786118</v>
      </c>
      <c r="AZ59" s="27">
        <f t="shared" si="34"/>
        <v>898616.35195091483</v>
      </c>
      <c r="BA59" s="27">
        <f t="shared" si="34"/>
        <v>257035.72378021549</v>
      </c>
      <c r="BB59" s="27">
        <f t="shared" si="34"/>
        <v>62300.902578307068</v>
      </c>
      <c r="BC59" s="28">
        <f t="shared" si="14"/>
        <v>2253186.3094856399</v>
      </c>
      <c r="BF59" s="26"/>
      <c r="BG59" s="27">
        <f t="shared" si="35"/>
        <v>1159983.4718151458</v>
      </c>
      <c r="BH59" s="27">
        <f t="shared" si="35"/>
        <v>42423.947946180531</v>
      </c>
      <c r="BI59" s="27">
        <f t="shared" si="35"/>
        <v>20470.296561443749</v>
      </c>
      <c r="BJ59" s="27">
        <f t="shared" si="35"/>
        <v>89001.289397581524</v>
      </c>
      <c r="BK59" s="27">
        <f t="shared" si="35"/>
        <v>40792.2576405582</v>
      </c>
      <c r="BL59" s="27">
        <f t="shared" si="35"/>
        <v>15426.890162247466</v>
      </c>
      <c r="BM59" s="27">
        <f t="shared" si="35"/>
        <v>0</v>
      </c>
      <c r="BN59" s="27">
        <f t="shared" si="35"/>
        <v>0</v>
      </c>
      <c r="BO59" s="28">
        <f t="shared" si="16"/>
        <v>1368098.1535231574</v>
      </c>
      <c r="BS59" s="12">
        <f t="shared" si="17"/>
        <v>323371.35147787957</v>
      </c>
      <c r="BT59" s="12">
        <f t="shared" si="36"/>
        <v>10671.254598770027</v>
      </c>
      <c r="BU59" s="12">
        <f t="shared" si="36"/>
        <v>0</v>
      </c>
      <c r="BV59" s="12">
        <f t="shared" si="36"/>
        <v>240588.2854995424</v>
      </c>
      <c r="BW59" s="12">
        <f t="shared" si="36"/>
        <v>553773.43940586876</v>
      </c>
      <c r="BX59" s="12">
        <f t="shared" si="36"/>
        <v>979491.82362649718</v>
      </c>
      <c r="BY59" s="12">
        <f t="shared" si="36"/>
        <v>280168.93892043491</v>
      </c>
      <c r="BZ59" s="12">
        <f t="shared" si="36"/>
        <v>67907.983810354708</v>
      </c>
      <c r="CA59" s="29">
        <f t="shared" si="19"/>
        <v>2455973.0773393475</v>
      </c>
      <c r="CB59" s="9"/>
      <c r="CC59" s="96">
        <f>(Y59*'Quadro Resumo'!$L$7)*($O$109*15%)</f>
        <v>15353.569779068692</v>
      </c>
      <c r="CD59" s="12">
        <f>(Z59*'Quadro Resumo'!$L$7)*($O$109*15%)</f>
        <v>460.60709337206083</v>
      </c>
      <c r="CE59" s="12">
        <f>(AA59*'Quadro Resumo'!$L$7)*($O$109*10%)</f>
        <v>0</v>
      </c>
      <c r="CF59" s="12">
        <f>(AB59*'Quadro Resumo'!$L$7)*($O$109*5%)</f>
        <v>3173.0710876741964</v>
      </c>
      <c r="CG59" s="12">
        <f>(AC59*'Quadro Resumo'!$L$7)*($O$109*5%)</f>
        <v>7011.4635324413703</v>
      </c>
      <c r="CH59" s="12">
        <f>(AD59*'Quadro Resumo'!$L$7)*(O59*22%)</f>
        <v>16576.015476756107</v>
      </c>
      <c r="CI59" s="12">
        <f>(AE59*'Quadro Resumo'!$L$7)*(O59*23%)</f>
        <v>4239.3984178750015</v>
      </c>
      <c r="CJ59" s="12">
        <v>0</v>
      </c>
      <c r="CK59" s="29">
        <f t="shared" si="20"/>
        <v>46814.125387187429</v>
      </c>
      <c r="CL59" s="9"/>
      <c r="CM59" s="9"/>
      <c r="CN59" s="12">
        <f t="shared" si="21"/>
        <v>1264381.9842785092</v>
      </c>
      <c r="CO59" s="12">
        <f t="shared" si="37"/>
        <v>46242.103261336779</v>
      </c>
      <c r="CP59" s="12">
        <f t="shared" si="37"/>
        <v>22312.623251973691</v>
      </c>
      <c r="CQ59" s="12">
        <f t="shared" si="37"/>
        <v>97011.405443363867</v>
      </c>
      <c r="CR59" s="12">
        <f t="shared" si="37"/>
        <v>44463.560828208443</v>
      </c>
      <c r="CS59" s="12">
        <f t="shared" si="37"/>
        <v>16815.310276849737</v>
      </c>
      <c r="CT59" s="12">
        <f t="shared" si="37"/>
        <v>0</v>
      </c>
      <c r="CU59" s="12">
        <f t="shared" si="37"/>
        <v>0</v>
      </c>
      <c r="CV59" s="29">
        <f t="shared" si="23"/>
        <v>1491226.9873402414</v>
      </c>
      <c r="CW59" s="9"/>
      <c r="CX59" s="9"/>
      <c r="CY59" s="9"/>
      <c r="CZ59" s="9"/>
      <c r="DA59" s="9"/>
      <c r="DB59" s="30"/>
      <c r="DC59" s="30"/>
    </row>
    <row r="60" spans="2:107" ht="15.75" customHeight="1" x14ac:dyDescent="0.3">
      <c r="B60" s="464"/>
      <c r="C60" s="7" t="s">
        <v>14</v>
      </c>
      <c r="D60" s="7" t="str">
        <f t="shared" si="39"/>
        <v>CP8</v>
      </c>
      <c r="E60" s="7">
        <v>8</v>
      </c>
      <c r="F60" s="8">
        <f>'2024'!O60</f>
        <v>3082.4113228029069</v>
      </c>
      <c r="G60" s="12">
        <f t="shared" si="2"/>
        <v>3390.6524550831978</v>
      </c>
      <c r="H60" s="12">
        <f t="shared" si="3"/>
        <v>3544.7730212233428</v>
      </c>
      <c r="I60" s="12">
        <f t="shared" si="4"/>
        <v>3698.8935873634882</v>
      </c>
      <c r="J60" s="12">
        <f t="shared" si="5"/>
        <v>3853.0141535036337</v>
      </c>
      <c r="K60" s="12">
        <f t="shared" si="6"/>
        <v>4007.1347196437791</v>
      </c>
      <c r="L60" s="12">
        <f t="shared" si="7"/>
        <v>4685.2652106604182</v>
      </c>
      <c r="M60" s="12">
        <f t="shared" si="8"/>
        <v>5394.2198149050873</v>
      </c>
      <c r="O60" s="8">
        <f t="shared" si="41"/>
        <v>3359.8283418551687</v>
      </c>
      <c r="P60" s="23">
        <f t="shared" si="40"/>
        <v>9.000000000000008E-2</v>
      </c>
      <c r="Q60" s="12">
        <f t="shared" si="38"/>
        <v>3695.811176040686</v>
      </c>
      <c r="R60" s="12">
        <f t="shared" si="38"/>
        <v>3863.8025931334437</v>
      </c>
      <c r="S60" s="12">
        <f t="shared" si="38"/>
        <v>4031.7940102262023</v>
      </c>
      <c r="T60" s="12">
        <f t="shared" si="38"/>
        <v>4199.7854273189605</v>
      </c>
      <c r="U60" s="12">
        <f t="shared" si="38"/>
        <v>4367.7768444117191</v>
      </c>
      <c r="V60" s="12">
        <f t="shared" si="38"/>
        <v>5106.9390796198568</v>
      </c>
      <c r="W60" s="12">
        <f t="shared" si="38"/>
        <v>5879.6995982465451</v>
      </c>
      <c r="Y60" s="7">
        <f>SUMIF('BD Qtde Servidores Ativos'!$D:$D,$D:$D,'BD Qtde Servidores Ativos'!E:E)</f>
        <v>165</v>
      </c>
      <c r="Z60" s="7">
        <f>SUMIF('BD Qtde Servidores Ativos'!$D:$D,$D:$D,'BD Qtde Servidores Ativos'!F:F)</f>
        <v>4</v>
      </c>
      <c r="AA60" s="7">
        <f>SUMIF('BD Qtde Servidores Ativos'!$D:$D,$D:$D,'BD Qtde Servidores Ativos'!G:G)</f>
        <v>0</v>
      </c>
      <c r="AB60" s="7">
        <f>SUMIF('BD Qtde Servidores Ativos'!$D:$D,$D:$D,'BD Qtde Servidores Ativos'!H:H)</f>
        <v>90</v>
      </c>
      <c r="AC60" s="7">
        <f>SUMIF('BD Qtde Servidores Ativos'!$D:$D,$D:$D,'BD Qtde Servidores Ativos'!I:I)</f>
        <v>276</v>
      </c>
      <c r="AD60" s="7">
        <f>SUMIF('BD Qtde Servidores Ativos'!$D:$D,$D:$D,'BD Qtde Servidores Ativos'!J:J)</f>
        <v>650</v>
      </c>
      <c r="AE60" s="7">
        <f>SUMIF('BD Qtde Servidores Ativos'!$D:$D,$D:$D,'BD Qtde Servidores Ativos'!K:K)</f>
        <v>198</v>
      </c>
      <c r="AF60" s="7">
        <f>SUMIF('BD Qtde Servidores Ativos'!$D:$D,$D:$D,'BD Qtde Servidores Ativos'!L:L)</f>
        <v>23</v>
      </c>
      <c r="AG60" s="24">
        <f t="shared" si="11"/>
        <v>1406</v>
      </c>
      <c r="AH60" s="25"/>
      <c r="AI60" s="25"/>
      <c r="AJ60" s="7">
        <f>SUMIF('BD Qtde Servidores Aposentados '!$D:$D,$D:$D,'BD Qtde Servidores Aposentados '!E:E)</f>
        <v>532</v>
      </c>
      <c r="AK60" s="7">
        <f>SUMIF('BD Qtde Servidores Aposentados '!$D:$D,$D:$D,'BD Qtde Servidores Aposentados '!F:F)</f>
        <v>3</v>
      </c>
      <c r="AL60" s="7">
        <f>SUMIF('BD Qtde Servidores Aposentados '!$D:$D,$D:$D,'BD Qtde Servidores Aposentados '!G:G)</f>
        <v>24</v>
      </c>
      <c r="AM60" s="7">
        <f>SUMIF('BD Qtde Servidores Aposentados '!$D:$D,$D:$D,'BD Qtde Servidores Aposentados '!H:H)</f>
        <v>22</v>
      </c>
      <c r="AN60" s="7">
        <f>SUMIF('BD Qtde Servidores Aposentados '!$D:$D,$D:$D,'BD Qtde Servidores Aposentados '!I:I)</f>
        <v>6</v>
      </c>
      <c r="AO60" s="7">
        <f>SUMIF('BD Qtde Servidores Aposentados '!$D:$D,$D:$D,'BD Qtde Servidores Aposentados '!J:J)</f>
        <v>0</v>
      </c>
      <c r="AP60" s="7">
        <f>SUMIF('BD Qtde Servidores Aposentados '!$D:$D,$D:$D,'BD Qtde Servidores Aposentados '!K:K)</f>
        <v>1</v>
      </c>
      <c r="AQ60" s="7">
        <f>SUMIF('BD Qtde Servidores Aposentados '!$D:$D,$D:$D,'BD Qtde Servidores Aposentados '!L:L)</f>
        <v>0</v>
      </c>
      <c r="AR60" s="24">
        <f t="shared" si="12"/>
        <v>588</v>
      </c>
      <c r="AS60" s="26"/>
      <c r="AT60" s="26"/>
      <c r="AU60" s="27">
        <f t="shared" si="34"/>
        <v>508597.86826247961</v>
      </c>
      <c r="AV60" s="27">
        <f t="shared" si="34"/>
        <v>13562.609820332791</v>
      </c>
      <c r="AW60" s="27">
        <f t="shared" si="34"/>
        <v>0</v>
      </c>
      <c r="AX60" s="27">
        <f t="shared" si="34"/>
        <v>332900.42286271392</v>
      </c>
      <c r="AY60" s="27">
        <f t="shared" si="34"/>
        <v>1063431.906367003</v>
      </c>
      <c r="AZ60" s="27">
        <f t="shared" si="34"/>
        <v>2604637.5677684564</v>
      </c>
      <c r="BA60" s="27">
        <f t="shared" si="34"/>
        <v>927682.51171076286</v>
      </c>
      <c r="BB60" s="27">
        <f t="shared" si="34"/>
        <v>124067.05574281701</v>
      </c>
      <c r="BC60" s="28">
        <f t="shared" si="14"/>
        <v>5574879.9425345659</v>
      </c>
      <c r="BF60" s="26"/>
      <c r="BG60" s="27">
        <f t="shared" si="35"/>
        <v>1639842.8237311465</v>
      </c>
      <c r="BH60" s="27">
        <f t="shared" si="35"/>
        <v>10171.957365249593</v>
      </c>
      <c r="BI60" s="27">
        <f t="shared" si="35"/>
        <v>85074.552509360219</v>
      </c>
      <c r="BJ60" s="27">
        <f t="shared" si="35"/>
        <v>81375.658921996743</v>
      </c>
      <c r="BK60" s="27">
        <f t="shared" si="35"/>
        <v>23118.0849210218</v>
      </c>
      <c r="BL60" s="27">
        <f t="shared" si="35"/>
        <v>0</v>
      </c>
      <c r="BM60" s="27">
        <f t="shared" si="35"/>
        <v>4685.2652106604182</v>
      </c>
      <c r="BN60" s="27">
        <f t="shared" si="35"/>
        <v>0</v>
      </c>
      <c r="BO60" s="28">
        <f t="shared" si="16"/>
        <v>1844268.3426594352</v>
      </c>
      <c r="BS60" s="12">
        <f t="shared" si="17"/>
        <v>554371.67640610284</v>
      </c>
      <c r="BT60" s="12">
        <f t="shared" si="36"/>
        <v>14783.244704162744</v>
      </c>
      <c r="BU60" s="12">
        <f t="shared" si="36"/>
        <v>0</v>
      </c>
      <c r="BV60" s="12">
        <f t="shared" si="36"/>
        <v>362861.46092035819</v>
      </c>
      <c r="BW60" s="12">
        <f t="shared" si="36"/>
        <v>1159140.777940033</v>
      </c>
      <c r="BX60" s="12">
        <f t="shared" si="36"/>
        <v>2839054.9488676176</v>
      </c>
      <c r="BY60" s="12">
        <f t="shared" si="36"/>
        <v>1011173.9377647317</v>
      </c>
      <c r="BZ60" s="12">
        <f t="shared" si="36"/>
        <v>135233.09075967054</v>
      </c>
      <c r="CA60" s="29">
        <f t="shared" si="19"/>
        <v>6076619.1373626757</v>
      </c>
      <c r="CB60" s="9"/>
      <c r="CC60" s="96">
        <f>(Y60*'Quadro Resumo'!$L$7)*($O$109*15%)</f>
        <v>25333.390135463342</v>
      </c>
      <c r="CD60" s="12">
        <f>(Z60*'Quadro Resumo'!$L$7)*($O$109*15%)</f>
        <v>614.1427911627477</v>
      </c>
      <c r="CE60" s="12">
        <f>(AA60*'Quadro Resumo'!$L$7)*($O$109*10%)</f>
        <v>0</v>
      </c>
      <c r="CF60" s="12">
        <f>(AB60*'Quadro Resumo'!$L$7)*($O$109*5%)</f>
        <v>4606.0709337206072</v>
      </c>
      <c r="CG60" s="12">
        <f>(AC60*'Quadro Resumo'!$L$7)*($O$109*5%)</f>
        <v>14125.284196743198</v>
      </c>
      <c r="CH60" s="12">
        <f>(AD60*'Quadro Resumo'!$L$7)*(O60*22%)</f>
        <v>48045.545288528912</v>
      </c>
      <c r="CI60" s="12">
        <f>(AE60*'Quadro Resumo'!$L$7)*(O60*23%)</f>
        <v>15300.65826880844</v>
      </c>
      <c r="CJ60" s="12">
        <v>0</v>
      </c>
      <c r="CK60" s="29">
        <f t="shared" si="20"/>
        <v>108025.09161442725</v>
      </c>
      <c r="CL60" s="9"/>
      <c r="CM60" s="9"/>
      <c r="CN60" s="12">
        <f t="shared" si="21"/>
        <v>1787428.6778669497</v>
      </c>
      <c r="CO60" s="12">
        <f t="shared" si="37"/>
        <v>11087.433528122057</v>
      </c>
      <c r="CP60" s="12">
        <f t="shared" si="37"/>
        <v>92731.262235202652</v>
      </c>
      <c r="CQ60" s="12">
        <f t="shared" si="37"/>
        <v>88699.468224976445</v>
      </c>
      <c r="CR60" s="12">
        <f t="shared" si="37"/>
        <v>25198.712563913763</v>
      </c>
      <c r="CS60" s="12">
        <f t="shared" si="37"/>
        <v>0</v>
      </c>
      <c r="CT60" s="12">
        <f t="shared" si="37"/>
        <v>5106.9390796198568</v>
      </c>
      <c r="CU60" s="12">
        <f t="shared" si="37"/>
        <v>0</v>
      </c>
      <c r="CV60" s="29">
        <f t="shared" si="23"/>
        <v>2010252.4934987845</v>
      </c>
      <c r="CW60" s="9"/>
      <c r="CX60" s="9"/>
      <c r="CY60" s="9"/>
      <c r="CZ60" s="9"/>
      <c r="DA60" s="9"/>
      <c r="DB60" s="30"/>
      <c r="DC60" s="30"/>
    </row>
    <row r="61" spans="2:107" ht="15.75" customHeight="1" x14ac:dyDescent="0.3">
      <c r="B61" s="464"/>
      <c r="C61" s="7" t="s">
        <v>14</v>
      </c>
      <c r="D61" s="7" t="str">
        <f t="shared" si="39"/>
        <v>CP9</v>
      </c>
      <c r="E61" s="7">
        <v>9</v>
      </c>
      <c r="F61" s="8">
        <f>'2024'!O61</f>
        <v>3202.62536439222</v>
      </c>
      <c r="G61" s="12">
        <f t="shared" si="2"/>
        <v>3522.8879008314425</v>
      </c>
      <c r="H61" s="12">
        <f t="shared" si="3"/>
        <v>3683.0191690510528</v>
      </c>
      <c r="I61" s="12">
        <f t="shared" si="4"/>
        <v>3843.150437270664</v>
      </c>
      <c r="J61" s="12">
        <f t="shared" si="5"/>
        <v>4003.2817054902753</v>
      </c>
      <c r="K61" s="12">
        <f t="shared" si="6"/>
        <v>4163.4129737098865</v>
      </c>
      <c r="L61" s="12">
        <f t="shared" si="7"/>
        <v>4867.9905538761741</v>
      </c>
      <c r="M61" s="12">
        <f t="shared" si="8"/>
        <v>5604.5943876863848</v>
      </c>
      <c r="O61" s="8">
        <f t="shared" si="41"/>
        <v>3490.8616471875198</v>
      </c>
      <c r="P61" s="23">
        <f t="shared" si="40"/>
        <v>9.000000000000008E-2</v>
      </c>
      <c r="Q61" s="12">
        <f t="shared" si="38"/>
        <v>3839.9478119062719</v>
      </c>
      <c r="R61" s="12">
        <f t="shared" si="38"/>
        <v>4014.4908942656475</v>
      </c>
      <c r="S61" s="12">
        <f t="shared" si="38"/>
        <v>4189.0339766250236</v>
      </c>
      <c r="T61" s="12">
        <f t="shared" si="38"/>
        <v>4363.5770589843996</v>
      </c>
      <c r="U61" s="12">
        <f t="shared" si="38"/>
        <v>4538.1201413437757</v>
      </c>
      <c r="V61" s="12">
        <f t="shared" si="38"/>
        <v>5306.1097037250302</v>
      </c>
      <c r="W61" s="12">
        <f t="shared" si="38"/>
        <v>6109.0078825781593</v>
      </c>
      <c r="Y61" s="7">
        <f>SUMIF('BD Qtde Servidores Ativos'!$D:$D,$D:$D,'BD Qtde Servidores Ativos'!E:E)</f>
        <v>145</v>
      </c>
      <c r="Z61" s="7">
        <f>SUMIF('BD Qtde Servidores Ativos'!$D:$D,$D:$D,'BD Qtde Servidores Ativos'!F:F)</f>
        <v>8</v>
      </c>
      <c r="AA61" s="7">
        <f>SUMIF('BD Qtde Servidores Ativos'!$D:$D,$D:$D,'BD Qtde Servidores Ativos'!G:G)</f>
        <v>0</v>
      </c>
      <c r="AB61" s="7">
        <f>SUMIF('BD Qtde Servidores Ativos'!$D:$D,$D:$D,'BD Qtde Servidores Ativos'!H:H)</f>
        <v>73</v>
      </c>
      <c r="AC61" s="7">
        <f>SUMIF('BD Qtde Servidores Ativos'!$D:$D,$D:$D,'BD Qtde Servidores Ativos'!I:I)</f>
        <v>268</v>
      </c>
      <c r="AD61" s="7">
        <f>SUMIF('BD Qtde Servidores Ativos'!$D:$D,$D:$D,'BD Qtde Servidores Ativos'!J:J)</f>
        <v>810</v>
      </c>
      <c r="AE61" s="7">
        <f>SUMIF('BD Qtde Servidores Ativos'!$D:$D,$D:$D,'BD Qtde Servidores Ativos'!K:K)</f>
        <v>198</v>
      </c>
      <c r="AF61" s="7">
        <f>SUMIF('BD Qtde Servidores Ativos'!$D:$D,$D:$D,'BD Qtde Servidores Ativos'!L:L)</f>
        <v>21</v>
      </c>
      <c r="AG61" s="24">
        <f t="shared" si="11"/>
        <v>1523</v>
      </c>
      <c r="AH61" s="25"/>
      <c r="AI61" s="25"/>
      <c r="AJ61" s="7">
        <f>SUMIF('BD Qtde Servidores Aposentados '!$D:$D,$D:$D,'BD Qtde Servidores Aposentados '!E:E)</f>
        <v>557</v>
      </c>
      <c r="AK61" s="7">
        <f>SUMIF('BD Qtde Servidores Aposentados '!$D:$D,$D:$D,'BD Qtde Servidores Aposentados '!F:F)</f>
        <v>9</v>
      </c>
      <c r="AL61" s="7">
        <f>SUMIF('BD Qtde Servidores Aposentados '!$D:$D,$D:$D,'BD Qtde Servidores Aposentados '!G:G)</f>
        <v>18</v>
      </c>
      <c r="AM61" s="7">
        <f>SUMIF('BD Qtde Servidores Aposentados '!$D:$D,$D:$D,'BD Qtde Servidores Aposentados '!H:H)</f>
        <v>37</v>
      </c>
      <c r="AN61" s="7">
        <f>SUMIF('BD Qtde Servidores Aposentados '!$D:$D,$D:$D,'BD Qtde Servidores Aposentados '!I:I)</f>
        <v>12</v>
      </c>
      <c r="AO61" s="7">
        <f>SUMIF('BD Qtde Servidores Aposentados '!$D:$D,$D:$D,'BD Qtde Servidores Aposentados '!J:J)</f>
        <v>7</v>
      </c>
      <c r="AP61" s="7">
        <f>SUMIF('BD Qtde Servidores Aposentados '!$D:$D,$D:$D,'BD Qtde Servidores Aposentados '!K:K)</f>
        <v>0</v>
      </c>
      <c r="AQ61" s="7">
        <f>SUMIF('BD Qtde Servidores Aposentados '!$D:$D,$D:$D,'BD Qtde Servidores Aposentados '!L:L)</f>
        <v>0</v>
      </c>
      <c r="AR61" s="24">
        <f t="shared" si="12"/>
        <v>640</v>
      </c>
      <c r="AS61" s="26"/>
      <c r="AT61" s="26"/>
      <c r="AU61" s="27">
        <f t="shared" si="34"/>
        <v>464380.67783687188</v>
      </c>
      <c r="AV61" s="27">
        <f t="shared" si="34"/>
        <v>28183.10320665154</v>
      </c>
      <c r="AW61" s="27">
        <f t="shared" si="34"/>
        <v>0</v>
      </c>
      <c r="AX61" s="27">
        <f t="shared" si="34"/>
        <v>280549.9819207585</v>
      </c>
      <c r="AY61" s="27">
        <f t="shared" si="34"/>
        <v>1072879.4970713938</v>
      </c>
      <c r="AZ61" s="27">
        <f t="shared" si="34"/>
        <v>3372364.5087050078</v>
      </c>
      <c r="BA61" s="27">
        <f t="shared" si="34"/>
        <v>963862.12966748246</v>
      </c>
      <c r="BB61" s="27">
        <f t="shared" si="34"/>
        <v>117696.48214141408</v>
      </c>
      <c r="BC61" s="28">
        <f t="shared" si="14"/>
        <v>6299916.3805495799</v>
      </c>
      <c r="BF61" s="26"/>
      <c r="BG61" s="27">
        <f t="shared" si="35"/>
        <v>1783862.3279664665</v>
      </c>
      <c r="BH61" s="27">
        <f t="shared" si="35"/>
        <v>31705.991107482983</v>
      </c>
      <c r="BI61" s="27">
        <f t="shared" si="35"/>
        <v>66294.345042918954</v>
      </c>
      <c r="BJ61" s="27">
        <f t="shared" si="35"/>
        <v>142196.56617901457</v>
      </c>
      <c r="BK61" s="27">
        <f t="shared" si="35"/>
        <v>48039.380465883303</v>
      </c>
      <c r="BL61" s="27">
        <f t="shared" si="35"/>
        <v>29143.890815969207</v>
      </c>
      <c r="BM61" s="27">
        <f t="shared" si="35"/>
        <v>0</v>
      </c>
      <c r="BN61" s="27">
        <f t="shared" si="35"/>
        <v>0</v>
      </c>
      <c r="BO61" s="28">
        <f t="shared" si="16"/>
        <v>2101242.5015777354</v>
      </c>
      <c r="BS61" s="12">
        <f t="shared" si="17"/>
        <v>506174.93884219037</v>
      </c>
      <c r="BT61" s="12">
        <f t="shared" si="36"/>
        <v>30719.582495250175</v>
      </c>
      <c r="BU61" s="12">
        <f t="shared" si="36"/>
        <v>0</v>
      </c>
      <c r="BV61" s="12">
        <f t="shared" si="36"/>
        <v>305799.48029362672</v>
      </c>
      <c r="BW61" s="12">
        <f t="shared" si="36"/>
        <v>1169438.651807819</v>
      </c>
      <c r="BX61" s="12">
        <f t="shared" si="36"/>
        <v>3675877.3144884584</v>
      </c>
      <c r="BY61" s="12">
        <f t="shared" si="36"/>
        <v>1050609.7213375559</v>
      </c>
      <c r="BZ61" s="12">
        <f t="shared" si="36"/>
        <v>128289.16553414134</v>
      </c>
      <c r="CA61" s="29">
        <f t="shared" si="19"/>
        <v>6866908.8547990425</v>
      </c>
      <c r="CB61" s="9"/>
      <c r="CC61" s="96">
        <f>(Y61*'Quadro Resumo'!$L$7)*($O$109*15%)</f>
        <v>22262.676179649603</v>
      </c>
      <c r="CD61" s="12">
        <f>(Z61*'Quadro Resumo'!$L$7)*($O$109*15%)</f>
        <v>1228.2855823254954</v>
      </c>
      <c r="CE61" s="12">
        <f>(AA61*'Quadro Resumo'!$L$7)*($O$109*10%)</f>
        <v>0</v>
      </c>
      <c r="CF61" s="12">
        <f>(AB61*'Quadro Resumo'!$L$7)*($O$109*5%)</f>
        <v>3736.0353129067153</v>
      </c>
      <c r="CG61" s="12">
        <f>(AC61*'Quadro Resumo'!$L$7)*($O$109*5%)</f>
        <v>13715.855669301365</v>
      </c>
      <c r="CH61" s="12">
        <f>(AD61*'Quadro Resumo'!$L$7)*(O61*22%)</f>
        <v>62207.154552881606</v>
      </c>
      <c r="CI61" s="12">
        <f>(AE61*'Quadro Resumo'!$L$7)*(O61*23%)</f>
        <v>15897.383941291966</v>
      </c>
      <c r="CJ61" s="12">
        <v>0</v>
      </c>
      <c r="CK61" s="29">
        <f t="shared" si="20"/>
        <v>119047.39123835675</v>
      </c>
      <c r="CL61" s="9"/>
      <c r="CM61" s="9"/>
      <c r="CN61" s="12">
        <f t="shared" si="21"/>
        <v>1944409.9374834485</v>
      </c>
      <c r="CO61" s="12">
        <f t="shared" si="37"/>
        <v>34559.530307156449</v>
      </c>
      <c r="CP61" s="12">
        <f t="shared" si="37"/>
        <v>72260.836096781655</v>
      </c>
      <c r="CQ61" s="12">
        <f t="shared" si="37"/>
        <v>154994.25713512587</v>
      </c>
      <c r="CR61" s="12">
        <f t="shared" si="37"/>
        <v>52362.924707812796</v>
      </c>
      <c r="CS61" s="12">
        <f t="shared" si="37"/>
        <v>31766.840989406432</v>
      </c>
      <c r="CT61" s="12">
        <f t="shared" si="37"/>
        <v>0</v>
      </c>
      <c r="CU61" s="12">
        <f t="shared" si="37"/>
        <v>0</v>
      </c>
      <c r="CV61" s="29">
        <f t="shared" si="23"/>
        <v>2290354.3267197316</v>
      </c>
      <c r="CW61" s="9"/>
      <c r="CX61" s="9"/>
      <c r="CY61" s="9"/>
      <c r="CZ61" s="9"/>
      <c r="DA61" s="9"/>
      <c r="DB61" s="30"/>
      <c r="DC61" s="30"/>
    </row>
    <row r="62" spans="2:107" ht="15.75" customHeight="1" x14ac:dyDescent="0.3">
      <c r="B62" s="464"/>
      <c r="C62" s="7" t="s">
        <v>14</v>
      </c>
      <c r="D62" s="7" t="str">
        <f t="shared" si="39"/>
        <v>CP10</v>
      </c>
      <c r="E62" s="7">
        <v>10</v>
      </c>
      <c r="F62" s="8">
        <f>'2024'!O62</f>
        <v>3327.5277536035164</v>
      </c>
      <c r="G62" s="12">
        <f t="shared" si="2"/>
        <v>3660.2805289638682</v>
      </c>
      <c r="H62" s="12">
        <f t="shared" si="3"/>
        <v>3826.6569166440436</v>
      </c>
      <c r="I62" s="12">
        <f t="shared" si="4"/>
        <v>3993.0333043242194</v>
      </c>
      <c r="J62" s="12">
        <f t="shared" si="5"/>
        <v>4159.4096920043958</v>
      </c>
      <c r="K62" s="12">
        <f t="shared" si="6"/>
        <v>4325.7860796845716</v>
      </c>
      <c r="L62" s="12">
        <f t="shared" si="7"/>
        <v>5057.8421854773451</v>
      </c>
      <c r="M62" s="12">
        <f t="shared" si="8"/>
        <v>5823.1735688061535</v>
      </c>
      <c r="O62" s="8">
        <f t="shared" si="41"/>
        <v>3627.0052514278327</v>
      </c>
      <c r="P62" s="23">
        <f t="shared" si="40"/>
        <v>8.9999999999999858E-2</v>
      </c>
      <c r="Q62" s="12">
        <f t="shared" si="38"/>
        <v>3989.7057765706163</v>
      </c>
      <c r="R62" s="12">
        <f t="shared" si="38"/>
        <v>4171.0560391420076</v>
      </c>
      <c r="S62" s="12">
        <f t="shared" si="38"/>
        <v>4352.4063017133994</v>
      </c>
      <c r="T62" s="12">
        <f t="shared" si="38"/>
        <v>4533.7565642847912</v>
      </c>
      <c r="U62" s="12">
        <f t="shared" si="38"/>
        <v>4715.106826856183</v>
      </c>
      <c r="V62" s="12">
        <f t="shared" si="38"/>
        <v>5513.0479821703057</v>
      </c>
      <c r="W62" s="12">
        <f t="shared" si="38"/>
        <v>6347.2591899987074</v>
      </c>
      <c r="Y62" s="7">
        <f>SUMIF('BD Qtde Servidores Ativos'!$D:$D,$D:$D,'BD Qtde Servidores Ativos'!E:E)</f>
        <v>132</v>
      </c>
      <c r="Z62" s="7">
        <f>SUMIF('BD Qtde Servidores Ativos'!$D:$D,$D:$D,'BD Qtde Servidores Ativos'!F:F)</f>
        <v>1</v>
      </c>
      <c r="AA62" s="7">
        <f>SUMIF('BD Qtde Servidores Ativos'!$D:$D,$D:$D,'BD Qtde Servidores Ativos'!G:G)</f>
        <v>0</v>
      </c>
      <c r="AB62" s="7">
        <f>SUMIF('BD Qtde Servidores Ativos'!$D:$D,$D:$D,'BD Qtde Servidores Ativos'!H:H)</f>
        <v>96</v>
      </c>
      <c r="AC62" s="7">
        <f>SUMIF('BD Qtde Servidores Ativos'!$D:$D,$D:$D,'BD Qtde Servidores Ativos'!I:I)</f>
        <v>275</v>
      </c>
      <c r="AD62" s="7">
        <f>SUMIF('BD Qtde Servidores Ativos'!$D:$D,$D:$D,'BD Qtde Servidores Ativos'!J:J)</f>
        <v>940</v>
      </c>
      <c r="AE62" s="7">
        <f>SUMIF('BD Qtde Servidores Ativos'!$D:$D,$D:$D,'BD Qtde Servidores Ativos'!K:K)</f>
        <v>285</v>
      </c>
      <c r="AF62" s="7">
        <f>SUMIF('BD Qtde Servidores Ativos'!$D:$D,$D:$D,'BD Qtde Servidores Ativos'!L:L)</f>
        <v>19</v>
      </c>
      <c r="AG62" s="24">
        <f t="shared" si="11"/>
        <v>1748</v>
      </c>
      <c r="AH62" s="25"/>
      <c r="AI62" s="25"/>
      <c r="AJ62" s="7">
        <f>SUMIF('BD Qtde Servidores Aposentados '!$D:$D,$D:$D,'BD Qtde Servidores Aposentados '!E:E)</f>
        <v>631</v>
      </c>
      <c r="AK62" s="7">
        <f>SUMIF('BD Qtde Servidores Aposentados '!$D:$D,$D:$D,'BD Qtde Servidores Aposentados '!F:F)</f>
        <v>11</v>
      </c>
      <c r="AL62" s="7">
        <f>SUMIF('BD Qtde Servidores Aposentados '!$D:$D,$D:$D,'BD Qtde Servidores Aposentados '!G:G)</f>
        <v>17</v>
      </c>
      <c r="AM62" s="7">
        <f>SUMIF('BD Qtde Servidores Aposentados '!$D:$D,$D:$D,'BD Qtde Servidores Aposentados '!H:H)</f>
        <v>41</v>
      </c>
      <c r="AN62" s="7">
        <f>SUMIF('BD Qtde Servidores Aposentados '!$D:$D,$D:$D,'BD Qtde Servidores Aposentados '!I:I)</f>
        <v>21</v>
      </c>
      <c r="AO62" s="7">
        <f>SUMIF('BD Qtde Servidores Aposentados '!$D:$D,$D:$D,'BD Qtde Servidores Aposentados '!J:J)</f>
        <v>6</v>
      </c>
      <c r="AP62" s="7">
        <f>SUMIF('BD Qtde Servidores Aposentados '!$D:$D,$D:$D,'BD Qtde Servidores Aposentados '!K:K)</f>
        <v>0</v>
      </c>
      <c r="AQ62" s="7">
        <f>SUMIF('BD Qtde Servidores Aposentados '!$D:$D,$D:$D,'BD Qtde Servidores Aposentados '!L:L)</f>
        <v>0</v>
      </c>
      <c r="AR62" s="24">
        <f t="shared" si="12"/>
        <v>727</v>
      </c>
      <c r="AS62" s="26"/>
      <c r="AT62" s="26"/>
      <c r="AU62" s="27">
        <f t="shared" si="34"/>
        <v>439233.66347566416</v>
      </c>
      <c r="AV62" s="27">
        <f t="shared" si="34"/>
        <v>3660.2805289638682</v>
      </c>
      <c r="AW62" s="27">
        <f t="shared" si="34"/>
        <v>0</v>
      </c>
      <c r="AX62" s="27">
        <f t="shared" si="34"/>
        <v>383331.19721512508</v>
      </c>
      <c r="AY62" s="27">
        <f t="shared" si="34"/>
        <v>1143837.6653012088</v>
      </c>
      <c r="AZ62" s="27">
        <f t="shared" si="34"/>
        <v>4066238.9149034973</v>
      </c>
      <c r="BA62" s="27">
        <f t="shared" si="34"/>
        <v>1441485.0228610435</v>
      </c>
      <c r="BB62" s="27">
        <f t="shared" si="34"/>
        <v>110640.29780731692</v>
      </c>
      <c r="BC62" s="28">
        <f t="shared" si="14"/>
        <v>7588427.0420928206</v>
      </c>
      <c r="BF62" s="26"/>
      <c r="BG62" s="27">
        <f t="shared" si="35"/>
        <v>2099670.0125238188</v>
      </c>
      <c r="BH62" s="27">
        <f t="shared" si="35"/>
        <v>40263.085818602551</v>
      </c>
      <c r="BI62" s="27">
        <f t="shared" si="35"/>
        <v>65053.167582948743</v>
      </c>
      <c r="BJ62" s="27">
        <f t="shared" si="35"/>
        <v>163714.365477293</v>
      </c>
      <c r="BK62" s="27">
        <f t="shared" si="35"/>
        <v>87347.603532092311</v>
      </c>
      <c r="BL62" s="27">
        <f t="shared" si="35"/>
        <v>25954.716478107432</v>
      </c>
      <c r="BM62" s="27">
        <f t="shared" si="35"/>
        <v>0</v>
      </c>
      <c r="BN62" s="27">
        <f t="shared" si="35"/>
        <v>0</v>
      </c>
      <c r="BO62" s="28">
        <f t="shared" si="16"/>
        <v>2482002.9514128626</v>
      </c>
      <c r="BS62" s="12">
        <f t="shared" si="17"/>
        <v>478764.69318847393</v>
      </c>
      <c r="BT62" s="12">
        <f t="shared" si="36"/>
        <v>3989.7057765706163</v>
      </c>
      <c r="BU62" s="12">
        <f t="shared" si="36"/>
        <v>0</v>
      </c>
      <c r="BV62" s="12">
        <f t="shared" si="36"/>
        <v>417831.00496448635</v>
      </c>
      <c r="BW62" s="12">
        <f t="shared" si="36"/>
        <v>1246783.0551783177</v>
      </c>
      <c r="BX62" s="12">
        <f t="shared" si="36"/>
        <v>4432200.4172448125</v>
      </c>
      <c r="BY62" s="12">
        <f t="shared" si="36"/>
        <v>1571218.674918537</v>
      </c>
      <c r="BZ62" s="12">
        <f t="shared" si="36"/>
        <v>120597.92460997544</v>
      </c>
      <c r="CA62" s="29">
        <f t="shared" si="19"/>
        <v>8271385.4758811742</v>
      </c>
      <c r="CB62" s="9"/>
      <c r="CC62" s="96">
        <f>(Y62*'Quadro Resumo'!$L$7)*($O$109*15%)</f>
        <v>20266.712108370673</v>
      </c>
      <c r="CD62" s="12">
        <f>(Z62*'Quadro Resumo'!$L$7)*($O$109*15%)</f>
        <v>153.53569779068692</v>
      </c>
      <c r="CE62" s="12">
        <f>(AA62*'Quadro Resumo'!$L$7)*($O$109*10%)</f>
        <v>0</v>
      </c>
      <c r="CF62" s="12">
        <f>(AB62*'Quadro Resumo'!$L$7)*($O$109*5%)</f>
        <v>4913.1423293019825</v>
      </c>
      <c r="CG62" s="12">
        <f>(AC62*'Quadro Resumo'!$L$7)*($O$109*5%)</f>
        <v>14074.105630812968</v>
      </c>
      <c r="CH62" s="12">
        <f>(AD62*'Quadro Resumo'!$L$7)*(O62*22%)</f>
        <v>75006.468599527579</v>
      </c>
      <c r="CI62" s="12">
        <f>(AE62*'Quadro Resumo'!$L$7)*(O62*23%)</f>
        <v>23775.019423109447</v>
      </c>
      <c r="CJ62" s="12">
        <v>0</v>
      </c>
      <c r="CK62" s="29">
        <f t="shared" si="20"/>
        <v>138188.98378891335</v>
      </c>
      <c r="CL62" s="9"/>
      <c r="CM62" s="9"/>
      <c r="CN62" s="12">
        <f t="shared" si="21"/>
        <v>2288640.3136509624</v>
      </c>
      <c r="CO62" s="12">
        <f t="shared" si="37"/>
        <v>43886.763542276778</v>
      </c>
      <c r="CP62" s="12">
        <f t="shared" si="37"/>
        <v>70907.952665414137</v>
      </c>
      <c r="CQ62" s="12">
        <f t="shared" si="37"/>
        <v>178448.65837024938</v>
      </c>
      <c r="CR62" s="12">
        <f t="shared" si="37"/>
        <v>95208.887849980616</v>
      </c>
      <c r="CS62" s="12">
        <f t="shared" si="37"/>
        <v>28290.640961137098</v>
      </c>
      <c r="CT62" s="12">
        <f t="shared" si="37"/>
        <v>0</v>
      </c>
      <c r="CU62" s="12">
        <f t="shared" si="37"/>
        <v>0</v>
      </c>
      <c r="CV62" s="29">
        <f t="shared" si="23"/>
        <v>2705383.2170400205</v>
      </c>
      <c r="CW62" s="9"/>
      <c r="CX62" s="9"/>
      <c r="CY62" s="9"/>
      <c r="CZ62" s="9"/>
      <c r="DA62" s="9"/>
      <c r="DB62" s="30"/>
      <c r="DC62" s="30"/>
    </row>
    <row r="63" spans="2:107" ht="15.75" customHeight="1" x14ac:dyDescent="0.3">
      <c r="B63" s="464"/>
      <c r="C63" s="7" t="s">
        <v>14</v>
      </c>
      <c r="D63" s="7" t="str">
        <f t="shared" si="39"/>
        <v>CP11</v>
      </c>
      <c r="E63" s="7">
        <v>11</v>
      </c>
      <c r="F63" s="8">
        <f>'2024'!O63</f>
        <v>3457.3013359940533</v>
      </c>
      <c r="G63" s="12">
        <f t="shared" si="2"/>
        <v>3803.031469593459</v>
      </c>
      <c r="H63" s="12">
        <f t="shared" si="3"/>
        <v>3975.8965363931611</v>
      </c>
      <c r="I63" s="12">
        <f t="shared" si="4"/>
        <v>4148.7616031928637</v>
      </c>
      <c r="J63" s="12">
        <f t="shared" si="5"/>
        <v>4321.6266699925663</v>
      </c>
      <c r="K63" s="12">
        <f t="shared" si="6"/>
        <v>4494.491736792269</v>
      </c>
      <c r="L63" s="12">
        <f t="shared" si="7"/>
        <v>5255.0980307109612</v>
      </c>
      <c r="M63" s="12">
        <f t="shared" si="8"/>
        <v>6050.2773379895934</v>
      </c>
      <c r="O63" s="8">
        <f t="shared" si="41"/>
        <v>3768.4584562335181</v>
      </c>
      <c r="P63" s="23">
        <f t="shared" si="40"/>
        <v>9.000000000000008E-2</v>
      </c>
      <c r="Q63" s="12">
        <f t="shared" si="38"/>
        <v>4145.3043018568706</v>
      </c>
      <c r="R63" s="12">
        <f t="shared" si="38"/>
        <v>4333.7272246685452</v>
      </c>
      <c r="S63" s="12">
        <f t="shared" si="38"/>
        <v>4522.1501474802217</v>
      </c>
      <c r="T63" s="12">
        <f t="shared" si="38"/>
        <v>4710.5730702918972</v>
      </c>
      <c r="U63" s="12">
        <f t="shared" si="38"/>
        <v>4898.9959931035737</v>
      </c>
      <c r="V63" s="12">
        <f t="shared" si="38"/>
        <v>5728.0568534749473</v>
      </c>
      <c r="W63" s="12">
        <f t="shared" si="38"/>
        <v>6594.8022984086565</v>
      </c>
      <c r="Y63" s="7">
        <f>SUMIF('BD Qtde Servidores Ativos'!$D:$D,$D:$D,'BD Qtde Servidores Ativos'!E:E)</f>
        <v>91</v>
      </c>
      <c r="Z63" s="7">
        <f>SUMIF('BD Qtde Servidores Ativos'!$D:$D,$D:$D,'BD Qtde Servidores Ativos'!F:F)</f>
        <v>2</v>
      </c>
      <c r="AA63" s="7">
        <f>SUMIF('BD Qtde Servidores Ativos'!$D:$D,$D:$D,'BD Qtde Servidores Ativos'!G:G)</f>
        <v>0</v>
      </c>
      <c r="AB63" s="7">
        <f>SUMIF('BD Qtde Servidores Ativos'!$D:$D,$D:$D,'BD Qtde Servidores Ativos'!H:H)</f>
        <v>65</v>
      </c>
      <c r="AC63" s="7">
        <f>SUMIF('BD Qtde Servidores Ativos'!$D:$D,$D:$D,'BD Qtde Servidores Ativos'!I:I)</f>
        <v>177</v>
      </c>
      <c r="AD63" s="7">
        <f>SUMIF('BD Qtde Servidores Ativos'!$D:$D,$D:$D,'BD Qtde Servidores Ativos'!J:J)</f>
        <v>604</v>
      </c>
      <c r="AE63" s="7">
        <f>SUMIF('BD Qtde Servidores Ativos'!$D:$D,$D:$D,'BD Qtde Servidores Ativos'!K:K)</f>
        <v>191</v>
      </c>
      <c r="AF63" s="7">
        <f>SUMIF('BD Qtde Servidores Ativos'!$D:$D,$D:$D,'BD Qtde Servidores Ativos'!L:L)</f>
        <v>17</v>
      </c>
      <c r="AG63" s="24">
        <f t="shared" si="11"/>
        <v>1147</v>
      </c>
      <c r="AH63" s="25"/>
      <c r="AI63" s="25"/>
      <c r="AJ63" s="7">
        <f>SUMIF('BD Qtde Servidores Aposentados '!$D:$D,$D:$D,'BD Qtde Servidores Aposentados '!E:E)</f>
        <v>696</v>
      </c>
      <c r="AK63" s="7">
        <f>SUMIF('BD Qtde Servidores Aposentados '!$D:$D,$D:$D,'BD Qtde Servidores Aposentados '!F:F)</f>
        <v>12</v>
      </c>
      <c r="AL63" s="7">
        <f>SUMIF('BD Qtde Servidores Aposentados '!$D:$D,$D:$D,'BD Qtde Servidores Aposentados '!G:G)</f>
        <v>17</v>
      </c>
      <c r="AM63" s="7">
        <f>SUMIF('BD Qtde Servidores Aposentados '!$D:$D,$D:$D,'BD Qtde Servidores Aposentados '!H:H)</f>
        <v>43</v>
      </c>
      <c r="AN63" s="7">
        <f>SUMIF('BD Qtde Servidores Aposentados '!$D:$D,$D:$D,'BD Qtde Servidores Aposentados '!I:I)</f>
        <v>14</v>
      </c>
      <c r="AO63" s="7">
        <f>SUMIF('BD Qtde Servidores Aposentados '!$D:$D,$D:$D,'BD Qtde Servidores Aposentados '!J:J)</f>
        <v>10</v>
      </c>
      <c r="AP63" s="7">
        <f>SUMIF('BD Qtde Servidores Aposentados '!$D:$D,$D:$D,'BD Qtde Servidores Aposentados '!K:K)</f>
        <v>0</v>
      </c>
      <c r="AQ63" s="7">
        <f>SUMIF('BD Qtde Servidores Aposentados '!$D:$D,$D:$D,'BD Qtde Servidores Aposentados '!L:L)</f>
        <v>0</v>
      </c>
      <c r="AR63" s="24">
        <f t="shared" si="12"/>
        <v>792</v>
      </c>
      <c r="AS63" s="26"/>
      <c r="AT63" s="26"/>
      <c r="AU63" s="27">
        <f t="shared" ref="AU63:BB78" si="42">Y63*F63</f>
        <v>314614.42157545884</v>
      </c>
      <c r="AV63" s="27">
        <f t="shared" si="42"/>
        <v>7606.0629391869179</v>
      </c>
      <c r="AW63" s="27">
        <f t="shared" si="42"/>
        <v>0</v>
      </c>
      <c r="AX63" s="27">
        <f t="shared" si="42"/>
        <v>269669.50420753617</v>
      </c>
      <c r="AY63" s="27">
        <f t="shared" si="42"/>
        <v>764927.92058868427</v>
      </c>
      <c r="AZ63" s="27">
        <f t="shared" si="42"/>
        <v>2714673.0090225306</v>
      </c>
      <c r="BA63" s="27">
        <f t="shared" si="42"/>
        <v>1003723.7238657936</v>
      </c>
      <c r="BB63" s="27">
        <f t="shared" si="42"/>
        <v>102854.71474582309</v>
      </c>
      <c r="BC63" s="28">
        <f t="shared" si="14"/>
        <v>5178069.3569450136</v>
      </c>
      <c r="BF63" s="26"/>
      <c r="BG63" s="27">
        <f t="shared" ref="BG63:BN78" si="43">F63*AJ63</f>
        <v>2406281.729851861</v>
      </c>
      <c r="BH63" s="27">
        <f t="shared" si="43"/>
        <v>45636.377635121506</v>
      </c>
      <c r="BI63" s="27">
        <f t="shared" si="43"/>
        <v>67590.241118683742</v>
      </c>
      <c r="BJ63" s="27">
        <f t="shared" si="43"/>
        <v>178396.74893729313</v>
      </c>
      <c r="BK63" s="27">
        <f t="shared" si="43"/>
        <v>60502.773379895931</v>
      </c>
      <c r="BL63" s="27">
        <f t="shared" si="43"/>
        <v>44944.917367922688</v>
      </c>
      <c r="BM63" s="27">
        <f t="shared" si="43"/>
        <v>0</v>
      </c>
      <c r="BN63" s="27">
        <f t="shared" si="43"/>
        <v>0</v>
      </c>
      <c r="BO63" s="28">
        <f t="shared" si="16"/>
        <v>2803352.7882907777</v>
      </c>
      <c r="BS63" s="12">
        <f t="shared" si="17"/>
        <v>342929.71951725014</v>
      </c>
      <c r="BT63" s="12">
        <f t="shared" ref="BT63:BZ78" si="44">Z63*Q63</f>
        <v>8290.6086037137411</v>
      </c>
      <c r="BU63" s="12">
        <f t="shared" si="44"/>
        <v>0</v>
      </c>
      <c r="BV63" s="12">
        <f t="shared" si="44"/>
        <v>293939.75958621444</v>
      </c>
      <c r="BW63" s="12">
        <f t="shared" si="44"/>
        <v>833771.43344166584</v>
      </c>
      <c r="BX63" s="12">
        <f t="shared" si="44"/>
        <v>2958993.5798345585</v>
      </c>
      <c r="BY63" s="12">
        <f t="shared" si="44"/>
        <v>1094058.8590137148</v>
      </c>
      <c r="BZ63" s="12">
        <f t="shared" si="44"/>
        <v>112111.63907294716</v>
      </c>
      <c r="CA63" s="29">
        <f t="shared" si="19"/>
        <v>5644095.5990700647</v>
      </c>
      <c r="CB63" s="9"/>
      <c r="CC63" s="96">
        <f>(Y63*'Quadro Resumo'!$L$7)*($O$109*15%)</f>
        <v>13971.748498952509</v>
      </c>
      <c r="CD63" s="12">
        <f>(Z63*'Quadro Resumo'!$L$7)*($O$109*15%)</f>
        <v>307.07139558137385</v>
      </c>
      <c r="CE63" s="12">
        <f>(AA63*'Quadro Resumo'!$L$7)*($O$109*10%)</f>
        <v>0</v>
      </c>
      <c r="CF63" s="12">
        <f>(AB63*'Quadro Resumo'!$L$7)*($O$109*5%)</f>
        <v>3326.6067854648832</v>
      </c>
      <c r="CG63" s="12">
        <f>(AC63*'Quadro Resumo'!$L$7)*($O$109*5%)</f>
        <v>9058.6061696505276</v>
      </c>
      <c r="CH63" s="12">
        <f>(AD63*'Quadro Resumo'!$L$7)*(O63*22%)</f>
        <v>50075.275966430992</v>
      </c>
      <c r="CI63" s="12">
        <f>(AE63*'Quadro Resumo'!$L$7)*(O63*23%)</f>
        <v>16554.837998233848</v>
      </c>
      <c r="CJ63" s="12">
        <v>0</v>
      </c>
      <c r="CK63" s="29">
        <f t="shared" si="20"/>
        <v>93294.146814314139</v>
      </c>
      <c r="CL63" s="9"/>
      <c r="CM63" s="9"/>
      <c r="CN63" s="12">
        <f t="shared" si="21"/>
        <v>2622847.0855385284</v>
      </c>
      <c r="CO63" s="12">
        <f t="shared" ref="CO63:CU78" si="45">AK63*Q63</f>
        <v>49743.651622282443</v>
      </c>
      <c r="CP63" s="12">
        <f t="shared" si="45"/>
        <v>73673.362819365269</v>
      </c>
      <c r="CQ63" s="12">
        <f t="shared" si="45"/>
        <v>194452.45634164952</v>
      </c>
      <c r="CR63" s="12">
        <f t="shared" si="45"/>
        <v>65948.022984086565</v>
      </c>
      <c r="CS63" s="12">
        <f t="shared" si="45"/>
        <v>48989.959931035737</v>
      </c>
      <c r="CT63" s="12">
        <f t="shared" si="45"/>
        <v>0</v>
      </c>
      <c r="CU63" s="12">
        <f t="shared" si="45"/>
        <v>0</v>
      </c>
      <c r="CV63" s="29">
        <f t="shared" si="23"/>
        <v>3055654.5392369474</v>
      </c>
      <c r="CW63" s="9"/>
      <c r="CX63" s="9"/>
      <c r="CY63" s="9"/>
      <c r="CZ63" s="9"/>
      <c r="DA63" s="9"/>
      <c r="DB63" s="30"/>
      <c r="DC63" s="30"/>
    </row>
    <row r="64" spans="2:107" ht="15.75" customHeight="1" x14ac:dyDescent="0.3">
      <c r="B64" s="464"/>
      <c r="C64" s="7" t="s">
        <v>14</v>
      </c>
      <c r="D64" s="7" t="str">
        <f t="shared" si="39"/>
        <v>CP12</v>
      </c>
      <c r="E64" s="7">
        <v>12</v>
      </c>
      <c r="F64" s="8">
        <f>'2024'!O64</f>
        <v>3592.1360880978209</v>
      </c>
      <c r="G64" s="12">
        <f t="shared" si="2"/>
        <v>3951.3496969076032</v>
      </c>
      <c r="H64" s="12">
        <f t="shared" si="3"/>
        <v>4130.9565013124939</v>
      </c>
      <c r="I64" s="12">
        <f t="shared" si="4"/>
        <v>4310.5633057173845</v>
      </c>
      <c r="J64" s="12">
        <f t="shared" si="5"/>
        <v>4490.1701101222761</v>
      </c>
      <c r="K64" s="12">
        <f t="shared" si="6"/>
        <v>4669.7769145271677</v>
      </c>
      <c r="L64" s="12">
        <f t="shared" si="7"/>
        <v>5460.0468539086878</v>
      </c>
      <c r="M64" s="12">
        <f t="shared" si="8"/>
        <v>6286.2381541711866</v>
      </c>
      <c r="O64" s="8">
        <f t="shared" si="41"/>
        <v>3915.4283360266249</v>
      </c>
      <c r="P64" s="23">
        <f t="shared" si="40"/>
        <v>9.000000000000008E-2</v>
      </c>
      <c r="Q64" s="12">
        <f t="shared" ref="Q64:W79" si="46">$O64*Q$12</f>
        <v>4306.9711696292879</v>
      </c>
      <c r="R64" s="12">
        <f t="shared" si="46"/>
        <v>4502.7425864306188</v>
      </c>
      <c r="S64" s="12">
        <f t="shared" si="46"/>
        <v>4698.5140032319496</v>
      </c>
      <c r="T64" s="12">
        <f t="shared" si="46"/>
        <v>4894.2854200332813</v>
      </c>
      <c r="U64" s="12">
        <f t="shared" si="46"/>
        <v>5090.056836834613</v>
      </c>
      <c r="V64" s="12">
        <f t="shared" si="46"/>
        <v>5951.4510707604704</v>
      </c>
      <c r="W64" s="12">
        <f t="shared" si="46"/>
        <v>6851.999588046594</v>
      </c>
      <c r="Y64" s="7">
        <f>SUMIF('BD Qtde Servidores Ativos'!$D:$D,$D:$D,'BD Qtde Servidores Ativos'!E:E)</f>
        <v>59</v>
      </c>
      <c r="Z64" s="7">
        <f>SUMIF('BD Qtde Servidores Ativos'!$D:$D,$D:$D,'BD Qtde Servidores Ativos'!F:F)</f>
        <v>1</v>
      </c>
      <c r="AA64" s="7">
        <f>SUMIF('BD Qtde Servidores Ativos'!$D:$D,$D:$D,'BD Qtde Servidores Ativos'!G:G)</f>
        <v>0</v>
      </c>
      <c r="AB64" s="7">
        <f>SUMIF('BD Qtde Servidores Ativos'!$D:$D,$D:$D,'BD Qtde Servidores Ativos'!H:H)</f>
        <v>46</v>
      </c>
      <c r="AC64" s="7">
        <f>SUMIF('BD Qtde Servidores Ativos'!$D:$D,$D:$D,'BD Qtde Servidores Ativos'!I:I)</f>
        <v>124</v>
      </c>
      <c r="AD64" s="7">
        <f>SUMIF('BD Qtde Servidores Ativos'!$D:$D,$D:$D,'BD Qtde Servidores Ativos'!J:J)</f>
        <v>437</v>
      </c>
      <c r="AE64" s="7">
        <f>SUMIF('BD Qtde Servidores Ativos'!$D:$D,$D:$D,'BD Qtde Servidores Ativos'!K:K)</f>
        <v>140</v>
      </c>
      <c r="AF64" s="7">
        <f>SUMIF('BD Qtde Servidores Ativos'!$D:$D,$D:$D,'BD Qtde Servidores Ativos'!L:L)</f>
        <v>11</v>
      </c>
      <c r="AG64" s="24">
        <f t="shared" si="11"/>
        <v>818</v>
      </c>
      <c r="AH64" s="25"/>
      <c r="AI64" s="25"/>
      <c r="AJ64" s="7">
        <f>SUMIF('BD Qtde Servidores Aposentados '!$D:$D,$D:$D,'BD Qtde Servidores Aposentados '!E:E)</f>
        <v>791</v>
      </c>
      <c r="AK64" s="7">
        <f>SUMIF('BD Qtde Servidores Aposentados '!$D:$D,$D:$D,'BD Qtde Servidores Aposentados '!F:F)</f>
        <v>15</v>
      </c>
      <c r="AL64" s="7">
        <f>SUMIF('BD Qtde Servidores Aposentados '!$D:$D,$D:$D,'BD Qtde Servidores Aposentados '!G:G)</f>
        <v>28</v>
      </c>
      <c r="AM64" s="7">
        <f>SUMIF('BD Qtde Servidores Aposentados '!$D:$D,$D:$D,'BD Qtde Servidores Aposentados '!H:H)</f>
        <v>56</v>
      </c>
      <c r="AN64" s="7">
        <f>SUMIF('BD Qtde Servidores Aposentados '!$D:$D,$D:$D,'BD Qtde Servidores Aposentados '!I:I)</f>
        <v>30</v>
      </c>
      <c r="AO64" s="7">
        <f>SUMIF('BD Qtde Servidores Aposentados '!$D:$D,$D:$D,'BD Qtde Servidores Aposentados '!J:J)</f>
        <v>11</v>
      </c>
      <c r="AP64" s="7">
        <f>SUMIF('BD Qtde Servidores Aposentados '!$D:$D,$D:$D,'BD Qtde Servidores Aposentados '!K:K)</f>
        <v>1</v>
      </c>
      <c r="AQ64" s="7">
        <f>SUMIF('BD Qtde Servidores Aposentados '!$D:$D,$D:$D,'BD Qtde Servidores Aposentados '!L:L)</f>
        <v>0</v>
      </c>
      <c r="AR64" s="24">
        <f t="shared" si="12"/>
        <v>932</v>
      </c>
      <c r="AS64" s="26"/>
      <c r="AT64" s="26"/>
      <c r="AU64" s="27">
        <f t="shared" si="42"/>
        <v>211936.02919777142</v>
      </c>
      <c r="AV64" s="27">
        <f t="shared" si="42"/>
        <v>3951.3496969076032</v>
      </c>
      <c r="AW64" s="27">
        <f t="shared" si="42"/>
        <v>0</v>
      </c>
      <c r="AX64" s="27">
        <f t="shared" si="42"/>
        <v>198285.91206299968</v>
      </c>
      <c r="AY64" s="27">
        <f t="shared" si="42"/>
        <v>556781.09365516226</v>
      </c>
      <c r="AZ64" s="27">
        <f t="shared" si="42"/>
        <v>2040692.5116483723</v>
      </c>
      <c r="BA64" s="27">
        <f t="shared" si="42"/>
        <v>764406.55954721628</v>
      </c>
      <c r="BB64" s="27">
        <f t="shared" si="42"/>
        <v>69148.619695883055</v>
      </c>
      <c r="BC64" s="28">
        <f t="shared" si="14"/>
        <v>3845202.0755043128</v>
      </c>
      <c r="BF64" s="26"/>
      <c r="BG64" s="27">
        <f t="shared" si="43"/>
        <v>2841379.6456853761</v>
      </c>
      <c r="BH64" s="27">
        <f t="shared" si="43"/>
        <v>59270.24545361405</v>
      </c>
      <c r="BI64" s="27">
        <f t="shared" si="43"/>
        <v>115666.78203674982</v>
      </c>
      <c r="BJ64" s="27">
        <f t="shared" si="43"/>
        <v>241391.54512017354</v>
      </c>
      <c r="BK64" s="27">
        <f t="shared" si="43"/>
        <v>134705.10330366829</v>
      </c>
      <c r="BL64" s="27">
        <f t="shared" si="43"/>
        <v>51367.546059798842</v>
      </c>
      <c r="BM64" s="27">
        <f t="shared" si="43"/>
        <v>5460.0468539086878</v>
      </c>
      <c r="BN64" s="27">
        <f t="shared" si="43"/>
        <v>0</v>
      </c>
      <c r="BO64" s="28">
        <f t="shared" si="16"/>
        <v>3449240.9145132895</v>
      </c>
      <c r="BS64" s="12">
        <f t="shared" si="17"/>
        <v>231010.27182557088</v>
      </c>
      <c r="BT64" s="12">
        <f t="shared" si="44"/>
        <v>4306.9711696292879</v>
      </c>
      <c r="BU64" s="12">
        <f t="shared" si="44"/>
        <v>0</v>
      </c>
      <c r="BV64" s="12">
        <f t="shared" si="44"/>
        <v>216131.64414866967</v>
      </c>
      <c r="BW64" s="12">
        <f t="shared" si="44"/>
        <v>606891.39208412683</v>
      </c>
      <c r="BX64" s="12">
        <f t="shared" si="44"/>
        <v>2224354.837696726</v>
      </c>
      <c r="BY64" s="12">
        <f t="shared" si="44"/>
        <v>833203.1499064659</v>
      </c>
      <c r="BZ64" s="12">
        <f t="shared" si="44"/>
        <v>75371.995468512527</v>
      </c>
      <c r="CA64" s="29">
        <f t="shared" si="19"/>
        <v>4191270.2622997011</v>
      </c>
      <c r="CB64" s="9"/>
      <c r="CC64" s="96">
        <f>(Y64*'Quadro Resumo'!$L$7)*($O$109*15%)</f>
        <v>9058.6061696505276</v>
      </c>
      <c r="CD64" s="12">
        <f>(Z64*'Quadro Resumo'!$L$7)*($O$109*15%)</f>
        <v>153.53569779068692</v>
      </c>
      <c r="CE64" s="12">
        <f>(AA64*'Quadro Resumo'!$L$7)*($O$109*10%)</f>
        <v>0</v>
      </c>
      <c r="CF64" s="12">
        <f>(AB64*'Quadro Resumo'!$L$7)*($O$109*5%)</f>
        <v>2354.2140327905331</v>
      </c>
      <c r="CG64" s="12">
        <f>(AC64*'Quadro Resumo'!$L$7)*($O$109*5%)</f>
        <v>6346.1421753483928</v>
      </c>
      <c r="CH64" s="12">
        <f>(AD64*'Quadro Resumo'!$L$7)*(O64*22%)</f>
        <v>37642.92802255998</v>
      </c>
      <c r="CI64" s="12">
        <f>(AE64*'Quadro Resumo'!$L$7)*(O64*23%)</f>
        <v>12607.679242005734</v>
      </c>
      <c r="CJ64" s="12">
        <v>0</v>
      </c>
      <c r="CK64" s="29">
        <f t="shared" si="20"/>
        <v>68163.105340145848</v>
      </c>
      <c r="CL64" s="9"/>
      <c r="CM64" s="9"/>
      <c r="CN64" s="12">
        <f t="shared" si="21"/>
        <v>3097103.8137970604</v>
      </c>
      <c r="CO64" s="12">
        <f t="shared" si="45"/>
        <v>64604.56754443932</v>
      </c>
      <c r="CP64" s="12">
        <f t="shared" si="45"/>
        <v>126076.79242005732</v>
      </c>
      <c r="CQ64" s="12">
        <f t="shared" si="45"/>
        <v>263116.7841809892</v>
      </c>
      <c r="CR64" s="12">
        <f t="shared" si="45"/>
        <v>146828.56260099844</v>
      </c>
      <c r="CS64" s="12">
        <f t="shared" si="45"/>
        <v>55990.625205180746</v>
      </c>
      <c r="CT64" s="12">
        <f t="shared" si="45"/>
        <v>5951.4510707604704</v>
      </c>
      <c r="CU64" s="12">
        <f t="shared" si="45"/>
        <v>0</v>
      </c>
      <c r="CV64" s="29">
        <f t="shared" si="23"/>
        <v>3759672.5968194855</v>
      </c>
      <c r="CW64" s="9"/>
      <c r="CX64" s="9"/>
      <c r="CY64" s="9"/>
      <c r="CZ64" s="9"/>
      <c r="DA64" s="9"/>
      <c r="DB64" s="30"/>
      <c r="DC64" s="30"/>
    </row>
    <row r="65" spans="2:107" ht="15.75" customHeight="1" x14ac:dyDescent="0.3">
      <c r="B65" s="464"/>
      <c r="C65" s="7" t="s">
        <v>14</v>
      </c>
      <c r="D65" s="7" t="str">
        <f t="shared" si="39"/>
        <v>CP13</v>
      </c>
      <c r="E65" s="7">
        <v>13</v>
      </c>
      <c r="F65" s="8">
        <f>'2024'!O65</f>
        <v>3732.2293955336359</v>
      </c>
      <c r="G65" s="12">
        <f t="shared" si="2"/>
        <v>4105.4523350869995</v>
      </c>
      <c r="H65" s="12">
        <f t="shared" si="3"/>
        <v>4292.0638048636811</v>
      </c>
      <c r="I65" s="12">
        <f t="shared" si="4"/>
        <v>4478.6752746403627</v>
      </c>
      <c r="J65" s="12">
        <f t="shared" si="5"/>
        <v>4665.2867444170452</v>
      </c>
      <c r="K65" s="12">
        <f t="shared" si="6"/>
        <v>4851.8982141937267</v>
      </c>
      <c r="L65" s="12">
        <f t="shared" si="7"/>
        <v>5672.9886812111263</v>
      </c>
      <c r="M65" s="12">
        <f t="shared" si="8"/>
        <v>6531.4014421838629</v>
      </c>
      <c r="O65" s="8">
        <f t="shared" si="41"/>
        <v>4068.1300411316629</v>
      </c>
      <c r="P65" s="23">
        <f t="shared" si="40"/>
        <v>8.9999999999999858E-2</v>
      </c>
      <c r="Q65" s="12">
        <f t="shared" si="46"/>
        <v>4474.9430452448296</v>
      </c>
      <c r="R65" s="12">
        <f t="shared" si="46"/>
        <v>4678.3495473014118</v>
      </c>
      <c r="S65" s="12">
        <f t="shared" si="46"/>
        <v>4881.7560493579949</v>
      </c>
      <c r="T65" s="12">
        <f t="shared" si="46"/>
        <v>5085.162551414579</v>
      </c>
      <c r="U65" s="12">
        <f t="shared" si="46"/>
        <v>5288.5690534711621</v>
      </c>
      <c r="V65" s="12">
        <f t="shared" si="46"/>
        <v>6183.5576625201275</v>
      </c>
      <c r="W65" s="12">
        <f t="shared" si="46"/>
        <v>7119.2275719804102</v>
      </c>
      <c r="Y65" s="7">
        <f>SUMIF('BD Qtde Servidores Ativos'!$D:$D,$D:$D,'BD Qtde Servidores Ativos'!E:E)</f>
        <v>48</v>
      </c>
      <c r="Z65" s="7">
        <f>SUMIF('BD Qtde Servidores Ativos'!$D:$D,$D:$D,'BD Qtde Servidores Ativos'!F:F)</f>
        <v>1</v>
      </c>
      <c r="AA65" s="7">
        <f>SUMIF('BD Qtde Servidores Ativos'!$D:$D,$D:$D,'BD Qtde Servidores Ativos'!G:G)</f>
        <v>0</v>
      </c>
      <c r="AB65" s="7">
        <f>SUMIF('BD Qtde Servidores Ativos'!$D:$D,$D:$D,'BD Qtde Servidores Ativos'!H:H)</f>
        <v>38</v>
      </c>
      <c r="AC65" s="7">
        <f>SUMIF('BD Qtde Servidores Ativos'!$D:$D,$D:$D,'BD Qtde Servidores Ativos'!I:I)</f>
        <v>70</v>
      </c>
      <c r="AD65" s="7">
        <f>SUMIF('BD Qtde Servidores Ativos'!$D:$D,$D:$D,'BD Qtde Servidores Ativos'!J:J)</f>
        <v>180</v>
      </c>
      <c r="AE65" s="7">
        <f>SUMIF('BD Qtde Servidores Ativos'!$D:$D,$D:$D,'BD Qtde Servidores Ativos'!K:K)</f>
        <v>64</v>
      </c>
      <c r="AF65" s="7">
        <f>SUMIF('BD Qtde Servidores Ativos'!$D:$D,$D:$D,'BD Qtde Servidores Ativos'!L:L)</f>
        <v>5</v>
      </c>
      <c r="AG65" s="24">
        <f t="shared" si="11"/>
        <v>406</v>
      </c>
      <c r="AH65" s="25"/>
      <c r="AI65" s="25"/>
      <c r="AJ65" s="7">
        <f>SUMIF('BD Qtde Servidores Aposentados '!$D:$D,$D:$D,'BD Qtde Servidores Aposentados '!E:E)</f>
        <v>1119</v>
      </c>
      <c r="AK65" s="7">
        <f>SUMIF('BD Qtde Servidores Aposentados '!$D:$D,$D:$D,'BD Qtde Servidores Aposentados '!F:F)</f>
        <v>15</v>
      </c>
      <c r="AL65" s="7">
        <f>SUMIF('BD Qtde Servidores Aposentados '!$D:$D,$D:$D,'BD Qtde Servidores Aposentados '!G:G)</f>
        <v>34</v>
      </c>
      <c r="AM65" s="7">
        <f>SUMIF('BD Qtde Servidores Aposentados '!$D:$D,$D:$D,'BD Qtde Servidores Aposentados '!H:H)</f>
        <v>81</v>
      </c>
      <c r="AN65" s="7">
        <f>SUMIF('BD Qtde Servidores Aposentados '!$D:$D,$D:$D,'BD Qtde Servidores Aposentados '!I:I)</f>
        <v>22</v>
      </c>
      <c r="AO65" s="7">
        <f>SUMIF('BD Qtde Servidores Aposentados '!$D:$D,$D:$D,'BD Qtde Servidores Aposentados '!J:J)</f>
        <v>22</v>
      </c>
      <c r="AP65" s="7">
        <f>SUMIF('BD Qtde Servidores Aposentados '!$D:$D,$D:$D,'BD Qtde Servidores Aposentados '!K:K)</f>
        <v>0</v>
      </c>
      <c r="AQ65" s="7">
        <f>SUMIF('BD Qtde Servidores Aposentados '!$D:$D,$D:$D,'BD Qtde Servidores Aposentados '!L:L)</f>
        <v>0</v>
      </c>
      <c r="AR65" s="24">
        <f t="shared" si="12"/>
        <v>1293</v>
      </c>
      <c r="AS65" s="26"/>
      <c r="AT65" s="26"/>
      <c r="AU65" s="27">
        <f t="shared" si="42"/>
        <v>179147.01098561453</v>
      </c>
      <c r="AV65" s="27">
        <f t="shared" si="42"/>
        <v>4105.4523350869995</v>
      </c>
      <c r="AW65" s="27">
        <f t="shared" si="42"/>
        <v>0</v>
      </c>
      <c r="AX65" s="27">
        <f t="shared" si="42"/>
        <v>170189.66043633377</v>
      </c>
      <c r="AY65" s="27">
        <f t="shared" si="42"/>
        <v>326570.07210919313</v>
      </c>
      <c r="AZ65" s="27">
        <f t="shared" si="42"/>
        <v>873341.67855487077</v>
      </c>
      <c r="BA65" s="27">
        <f t="shared" si="42"/>
        <v>363071.27559751208</v>
      </c>
      <c r="BB65" s="27">
        <f t="shared" si="42"/>
        <v>32657.007210919313</v>
      </c>
      <c r="BC65" s="28">
        <f t="shared" si="14"/>
        <v>1949082.1572295306</v>
      </c>
      <c r="BF65" s="26"/>
      <c r="BG65" s="27">
        <f t="shared" si="43"/>
        <v>4176364.6936021387</v>
      </c>
      <c r="BH65" s="27">
        <f t="shared" si="43"/>
        <v>61581.785026304991</v>
      </c>
      <c r="BI65" s="27">
        <f t="shared" si="43"/>
        <v>145930.16936536515</v>
      </c>
      <c r="BJ65" s="27">
        <f t="shared" si="43"/>
        <v>362772.69724586938</v>
      </c>
      <c r="BK65" s="27">
        <f t="shared" si="43"/>
        <v>102636.308377175</v>
      </c>
      <c r="BL65" s="27">
        <f t="shared" si="43"/>
        <v>106741.76071226198</v>
      </c>
      <c r="BM65" s="27">
        <f t="shared" si="43"/>
        <v>0</v>
      </c>
      <c r="BN65" s="27">
        <f t="shared" si="43"/>
        <v>0</v>
      </c>
      <c r="BO65" s="28">
        <f t="shared" si="16"/>
        <v>4956027.4143291153</v>
      </c>
      <c r="BS65" s="12">
        <f t="shared" si="17"/>
        <v>195270.24197431983</v>
      </c>
      <c r="BT65" s="12">
        <f t="shared" si="44"/>
        <v>4474.9430452448296</v>
      </c>
      <c r="BU65" s="12">
        <f t="shared" si="44"/>
        <v>0</v>
      </c>
      <c r="BV65" s="12">
        <f t="shared" si="44"/>
        <v>185506.72987560381</v>
      </c>
      <c r="BW65" s="12">
        <f t="shared" si="44"/>
        <v>355961.37859902054</v>
      </c>
      <c r="BX65" s="12">
        <f t="shared" si="44"/>
        <v>951942.42962480919</v>
      </c>
      <c r="BY65" s="12">
        <f t="shared" si="44"/>
        <v>395747.69040128816</v>
      </c>
      <c r="BZ65" s="12">
        <f t="shared" si="44"/>
        <v>35596.137859902054</v>
      </c>
      <c r="CA65" s="29">
        <f t="shared" si="19"/>
        <v>2124499.5513801882</v>
      </c>
      <c r="CB65" s="9"/>
      <c r="CC65" s="96">
        <f>(Y65*'Quadro Resumo'!$L$7)*($O$109*15%)</f>
        <v>7369.7134939529733</v>
      </c>
      <c r="CD65" s="12">
        <f>(Z65*'Quadro Resumo'!$L$7)*($O$109*15%)</f>
        <v>153.53569779068692</v>
      </c>
      <c r="CE65" s="12">
        <f>(AA65*'Quadro Resumo'!$L$7)*($O$109*10%)</f>
        <v>0</v>
      </c>
      <c r="CF65" s="12">
        <f>(AB65*'Quadro Resumo'!$L$7)*($O$109*5%)</f>
        <v>1944.785505348701</v>
      </c>
      <c r="CG65" s="12">
        <f>(AC65*'Quadro Resumo'!$L$7)*($O$109*5%)</f>
        <v>3582.4996151160281</v>
      </c>
      <c r="CH65" s="12">
        <f>(AD65*'Quadro Resumo'!$L$7)*(O65*22%)</f>
        <v>16109.794962881384</v>
      </c>
      <c r="CI65" s="12">
        <f>(AE65*'Quadro Resumo'!$L$7)*(O65*23%)</f>
        <v>5988.2874205458083</v>
      </c>
      <c r="CJ65" s="12">
        <v>0</v>
      </c>
      <c r="CK65" s="29">
        <f t="shared" si="20"/>
        <v>35148.616695635581</v>
      </c>
      <c r="CL65" s="9"/>
      <c r="CM65" s="9"/>
      <c r="CN65" s="12">
        <f t="shared" si="21"/>
        <v>4552237.5160263311</v>
      </c>
      <c r="CO65" s="12">
        <f t="shared" si="45"/>
        <v>67124.145678672445</v>
      </c>
      <c r="CP65" s="12">
        <f t="shared" si="45"/>
        <v>159063.88460824802</v>
      </c>
      <c r="CQ65" s="12">
        <f t="shared" si="45"/>
        <v>395422.23999799759</v>
      </c>
      <c r="CR65" s="12">
        <f t="shared" si="45"/>
        <v>111873.57613112073</v>
      </c>
      <c r="CS65" s="12">
        <f t="shared" si="45"/>
        <v>116348.51917636556</v>
      </c>
      <c r="CT65" s="12">
        <f t="shared" si="45"/>
        <v>0</v>
      </c>
      <c r="CU65" s="12">
        <f t="shared" si="45"/>
        <v>0</v>
      </c>
      <c r="CV65" s="29">
        <f t="shared" si="23"/>
        <v>5402069.8816187354</v>
      </c>
      <c r="CW65" s="9"/>
      <c r="CX65" s="9"/>
      <c r="CY65" s="9"/>
      <c r="CZ65" s="9"/>
      <c r="DA65" s="9"/>
      <c r="DB65" s="30"/>
      <c r="DC65" s="30"/>
    </row>
    <row r="66" spans="2:107" ht="15.75" customHeight="1" x14ac:dyDescent="0.3">
      <c r="B66" s="464"/>
      <c r="C66" s="7" t="s">
        <v>14</v>
      </c>
      <c r="D66" s="7" t="str">
        <f t="shared" si="39"/>
        <v>CP14</v>
      </c>
      <c r="E66" s="7">
        <v>14</v>
      </c>
      <c r="F66" s="8">
        <f>'2024'!O66</f>
        <v>3877.7863419594473</v>
      </c>
      <c r="G66" s="12">
        <f t="shared" si="2"/>
        <v>4265.5649761553923</v>
      </c>
      <c r="H66" s="12">
        <f t="shared" si="3"/>
        <v>4459.4542932533641</v>
      </c>
      <c r="I66" s="12">
        <f t="shared" si="4"/>
        <v>4653.3436103513368</v>
      </c>
      <c r="J66" s="12">
        <f t="shared" si="5"/>
        <v>4847.2329274493095</v>
      </c>
      <c r="K66" s="12">
        <f t="shared" si="6"/>
        <v>5041.1222445472813</v>
      </c>
      <c r="L66" s="12">
        <f t="shared" si="7"/>
        <v>5894.2352397783598</v>
      </c>
      <c r="M66" s="12">
        <f t="shared" si="8"/>
        <v>6786.1260984290329</v>
      </c>
      <c r="O66" s="8">
        <f t="shared" si="41"/>
        <v>4226.7871127357976</v>
      </c>
      <c r="P66" s="23">
        <f t="shared" si="40"/>
        <v>9.000000000000008E-2</v>
      </c>
      <c r="Q66" s="12">
        <f t="shared" si="46"/>
        <v>4649.4658240093777</v>
      </c>
      <c r="R66" s="12">
        <f t="shared" si="46"/>
        <v>4860.8051796461668</v>
      </c>
      <c r="S66" s="12">
        <f t="shared" si="46"/>
        <v>5072.1445352829569</v>
      </c>
      <c r="T66" s="12">
        <f t="shared" si="46"/>
        <v>5283.483890919747</v>
      </c>
      <c r="U66" s="12">
        <f t="shared" si="46"/>
        <v>5494.823246556537</v>
      </c>
      <c r="V66" s="12">
        <f t="shared" si="46"/>
        <v>6424.7164113584122</v>
      </c>
      <c r="W66" s="12">
        <f t="shared" si="46"/>
        <v>7396.8774472876457</v>
      </c>
      <c r="Y66" s="7">
        <f>SUMIF('BD Qtde Servidores Ativos'!$D:$D,$D:$D,'BD Qtde Servidores Ativos'!E:E)</f>
        <v>70</v>
      </c>
      <c r="Z66" s="7">
        <f>SUMIF('BD Qtde Servidores Ativos'!$D:$D,$D:$D,'BD Qtde Servidores Ativos'!F:F)</f>
        <v>0</v>
      </c>
      <c r="AA66" s="7">
        <f>SUMIF('BD Qtde Servidores Ativos'!$D:$D,$D:$D,'BD Qtde Servidores Ativos'!G:G)</f>
        <v>0</v>
      </c>
      <c r="AB66" s="7">
        <f>SUMIF('BD Qtde Servidores Ativos'!$D:$D,$D:$D,'BD Qtde Servidores Ativos'!H:H)</f>
        <v>61</v>
      </c>
      <c r="AC66" s="7">
        <f>SUMIF('BD Qtde Servidores Ativos'!$D:$D,$D:$D,'BD Qtde Servidores Ativos'!I:I)</f>
        <v>66</v>
      </c>
      <c r="AD66" s="7">
        <f>SUMIF('BD Qtde Servidores Ativos'!$D:$D,$D:$D,'BD Qtde Servidores Ativos'!J:J)</f>
        <v>108</v>
      </c>
      <c r="AE66" s="7">
        <f>SUMIF('BD Qtde Servidores Ativos'!$D:$D,$D:$D,'BD Qtde Servidores Ativos'!K:K)</f>
        <v>24</v>
      </c>
      <c r="AF66" s="7">
        <f>SUMIF('BD Qtde Servidores Ativos'!$D:$D,$D:$D,'BD Qtde Servidores Ativos'!L:L)</f>
        <v>1</v>
      </c>
      <c r="AG66" s="24">
        <f t="shared" si="11"/>
        <v>330</v>
      </c>
      <c r="AH66" s="25"/>
      <c r="AI66" s="25"/>
      <c r="AJ66" s="7">
        <f>SUMIF('BD Qtde Servidores Aposentados '!$D:$D,$D:$D,'BD Qtde Servidores Aposentados '!E:E)</f>
        <v>1234</v>
      </c>
      <c r="AK66" s="7">
        <f>SUMIF('BD Qtde Servidores Aposentados '!$D:$D,$D:$D,'BD Qtde Servidores Aposentados '!F:F)</f>
        <v>14</v>
      </c>
      <c r="AL66" s="7">
        <f>SUMIF('BD Qtde Servidores Aposentados '!$D:$D,$D:$D,'BD Qtde Servidores Aposentados '!G:G)</f>
        <v>52</v>
      </c>
      <c r="AM66" s="7">
        <f>SUMIF('BD Qtde Servidores Aposentados '!$D:$D,$D:$D,'BD Qtde Servidores Aposentados '!H:H)</f>
        <v>89</v>
      </c>
      <c r="AN66" s="7">
        <f>SUMIF('BD Qtde Servidores Aposentados '!$D:$D,$D:$D,'BD Qtde Servidores Aposentados '!I:I)</f>
        <v>45</v>
      </c>
      <c r="AO66" s="7">
        <f>SUMIF('BD Qtde Servidores Aposentados '!$D:$D,$D:$D,'BD Qtde Servidores Aposentados '!J:J)</f>
        <v>33</v>
      </c>
      <c r="AP66" s="7">
        <f>SUMIF('BD Qtde Servidores Aposentados '!$D:$D,$D:$D,'BD Qtde Servidores Aposentados '!K:K)</f>
        <v>1</v>
      </c>
      <c r="AQ66" s="7">
        <f>SUMIF('BD Qtde Servidores Aposentados '!$D:$D,$D:$D,'BD Qtde Servidores Aposentados '!L:L)</f>
        <v>0</v>
      </c>
      <c r="AR66" s="24">
        <f t="shared" si="12"/>
        <v>1468</v>
      </c>
      <c r="AS66" s="26"/>
      <c r="AT66" s="26"/>
      <c r="AU66" s="27">
        <f t="shared" si="42"/>
        <v>271445.04393716133</v>
      </c>
      <c r="AV66" s="27">
        <f t="shared" si="42"/>
        <v>0</v>
      </c>
      <c r="AW66" s="27">
        <f t="shared" si="42"/>
        <v>0</v>
      </c>
      <c r="AX66" s="27">
        <f t="shared" si="42"/>
        <v>283853.96023143153</v>
      </c>
      <c r="AY66" s="27">
        <f t="shared" si="42"/>
        <v>319917.37321165443</v>
      </c>
      <c r="AZ66" s="27">
        <f t="shared" si="42"/>
        <v>544441.20241110632</v>
      </c>
      <c r="BA66" s="27">
        <f t="shared" si="42"/>
        <v>141461.64575468062</v>
      </c>
      <c r="BB66" s="27">
        <f t="shared" si="42"/>
        <v>6786.1260984290329</v>
      </c>
      <c r="BC66" s="28">
        <f t="shared" si="14"/>
        <v>1567905.3516444631</v>
      </c>
      <c r="BF66" s="26"/>
      <c r="BG66" s="27">
        <f t="shared" si="43"/>
        <v>4785188.3459779583</v>
      </c>
      <c r="BH66" s="27">
        <f t="shared" si="43"/>
        <v>59717.909666175488</v>
      </c>
      <c r="BI66" s="27">
        <f t="shared" si="43"/>
        <v>231891.62324917494</v>
      </c>
      <c r="BJ66" s="27">
        <f t="shared" si="43"/>
        <v>414147.58132126898</v>
      </c>
      <c r="BK66" s="27">
        <f t="shared" si="43"/>
        <v>218125.48173521893</v>
      </c>
      <c r="BL66" s="27">
        <f t="shared" si="43"/>
        <v>166357.0340700603</v>
      </c>
      <c r="BM66" s="27">
        <f t="shared" si="43"/>
        <v>5894.2352397783598</v>
      </c>
      <c r="BN66" s="27">
        <f t="shared" si="43"/>
        <v>0</v>
      </c>
      <c r="BO66" s="28">
        <f t="shared" si="16"/>
        <v>5881322.2112596361</v>
      </c>
      <c r="BS66" s="12">
        <f t="shared" si="17"/>
        <v>295875.09789150581</v>
      </c>
      <c r="BT66" s="12">
        <f t="shared" si="44"/>
        <v>0</v>
      </c>
      <c r="BU66" s="12">
        <f t="shared" si="44"/>
        <v>0</v>
      </c>
      <c r="BV66" s="12">
        <f t="shared" si="44"/>
        <v>309400.81665226037</v>
      </c>
      <c r="BW66" s="12">
        <f t="shared" si="44"/>
        <v>348709.93680070329</v>
      </c>
      <c r="BX66" s="12">
        <f t="shared" si="44"/>
        <v>593440.91062810598</v>
      </c>
      <c r="BY66" s="12">
        <f t="shared" si="44"/>
        <v>154193.1938726019</v>
      </c>
      <c r="BZ66" s="12">
        <f t="shared" si="44"/>
        <v>7396.8774472876457</v>
      </c>
      <c r="CA66" s="29">
        <f t="shared" si="19"/>
        <v>1709016.833292465</v>
      </c>
      <c r="CB66" s="9"/>
      <c r="CC66" s="96">
        <f>(Y66*'Quadro Resumo'!$L$7)*($O$109*15%)</f>
        <v>10747.498845348084</v>
      </c>
      <c r="CD66" s="12">
        <f>(Z66*'Quadro Resumo'!$L$7)*($O$109*15%)</f>
        <v>0</v>
      </c>
      <c r="CE66" s="12">
        <f>(AA66*'Quadro Resumo'!$L$7)*($O$109*10%)</f>
        <v>0</v>
      </c>
      <c r="CF66" s="12">
        <f>(AB66*'Quadro Resumo'!$L$7)*($O$109*5%)</f>
        <v>3121.8925217439678</v>
      </c>
      <c r="CG66" s="12">
        <f>(AC66*'Quadro Resumo'!$L$7)*($O$109*5%)</f>
        <v>3377.7853513951127</v>
      </c>
      <c r="CH66" s="12">
        <f>(AD66*'Quadro Resumo'!$L$7)*(O66*22%)</f>
        <v>10042.846179860257</v>
      </c>
      <c r="CI66" s="12">
        <f>(AE66*'Quadro Resumo'!$L$7)*(O66*23%)</f>
        <v>2333.1864862301604</v>
      </c>
      <c r="CJ66" s="12">
        <v>0</v>
      </c>
      <c r="CK66" s="29">
        <f t="shared" si="20"/>
        <v>29623.209384577582</v>
      </c>
      <c r="CL66" s="9"/>
      <c r="CM66" s="9"/>
      <c r="CN66" s="12">
        <f t="shared" si="21"/>
        <v>5215855.2971159741</v>
      </c>
      <c r="CO66" s="12">
        <f t="shared" si="45"/>
        <v>65092.521536131288</v>
      </c>
      <c r="CP66" s="12">
        <f t="shared" si="45"/>
        <v>252761.86934160069</v>
      </c>
      <c r="CQ66" s="12">
        <f t="shared" si="45"/>
        <v>451420.86364018318</v>
      </c>
      <c r="CR66" s="12">
        <f t="shared" si="45"/>
        <v>237756.77509138861</v>
      </c>
      <c r="CS66" s="12">
        <f t="shared" si="45"/>
        <v>181329.16713636572</v>
      </c>
      <c r="CT66" s="12">
        <f t="shared" si="45"/>
        <v>6424.7164113584122</v>
      </c>
      <c r="CU66" s="12">
        <f t="shared" si="45"/>
        <v>0</v>
      </c>
      <c r="CV66" s="29">
        <f t="shared" si="23"/>
        <v>6410641.2102730023</v>
      </c>
      <c r="CW66" s="9"/>
      <c r="CX66" s="9"/>
      <c r="CY66" s="9"/>
      <c r="CZ66" s="9"/>
      <c r="DA66" s="9"/>
      <c r="DB66" s="30"/>
      <c r="DC66" s="30"/>
    </row>
    <row r="67" spans="2:107" ht="15.75" customHeight="1" x14ac:dyDescent="0.3">
      <c r="B67" s="464"/>
      <c r="C67" s="7" t="s">
        <v>14</v>
      </c>
      <c r="D67" s="7" t="str">
        <f t="shared" si="39"/>
        <v>CP15</v>
      </c>
      <c r="E67" s="7">
        <v>15</v>
      </c>
      <c r="F67" s="8">
        <f>'2024'!O67</f>
        <v>4029.0200092958653</v>
      </c>
      <c r="G67" s="12">
        <f t="shared" si="2"/>
        <v>4431.9220102254521</v>
      </c>
      <c r="H67" s="12">
        <f t="shared" si="3"/>
        <v>4633.3730106902449</v>
      </c>
      <c r="I67" s="12">
        <f t="shared" si="4"/>
        <v>4834.8240111550385</v>
      </c>
      <c r="J67" s="12">
        <f t="shared" si="5"/>
        <v>5036.2750116198313</v>
      </c>
      <c r="K67" s="12">
        <f t="shared" si="6"/>
        <v>5237.7260120846249</v>
      </c>
      <c r="L67" s="12">
        <f t="shared" si="7"/>
        <v>6124.1104141297155</v>
      </c>
      <c r="M67" s="12">
        <f t="shared" si="8"/>
        <v>7050.7850162677641</v>
      </c>
      <c r="O67" s="8">
        <f t="shared" si="41"/>
        <v>4391.6318101324932</v>
      </c>
      <c r="P67" s="23">
        <f t="shared" si="40"/>
        <v>9.000000000000008E-2</v>
      </c>
      <c r="Q67" s="12">
        <f t="shared" si="46"/>
        <v>4830.7949911457426</v>
      </c>
      <c r="R67" s="12">
        <f t="shared" si="46"/>
        <v>5050.3765816523664</v>
      </c>
      <c r="S67" s="12">
        <f t="shared" si="46"/>
        <v>5269.9581721589921</v>
      </c>
      <c r="T67" s="12">
        <f t="shared" si="46"/>
        <v>5489.5397626656168</v>
      </c>
      <c r="U67" s="12">
        <f t="shared" si="46"/>
        <v>5709.1213531722415</v>
      </c>
      <c r="V67" s="12">
        <f t="shared" si="46"/>
        <v>6675.2803514013895</v>
      </c>
      <c r="W67" s="12">
        <f t="shared" si="46"/>
        <v>7685.3556677318629</v>
      </c>
      <c r="Y67" s="7">
        <f>SUMIF('BD Qtde Servidores Ativos'!$D:$D,$D:$D,'BD Qtde Servidores Ativos'!E:E)</f>
        <v>55</v>
      </c>
      <c r="Z67" s="7">
        <f>SUMIF('BD Qtde Servidores Ativos'!$D:$D,$D:$D,'BD Qtde Servidores Ativos'!F:F)</f>
        <v>3</v>
      </c>
      <c r="AA67" s="7">
        <f>SUMIF('BD Qtde Servidores Ativos'!$D:$D,$D:$D,'BD Qtde Servidores Ativos'!G:G)</f>
        <v>0</v>
      </c>
      <c r="AB67" s="7">
        <f>SUMIF('BD Qtde Servidores Ativos'!$D:$D,$D:$D,'BD Qtde Servidores Ativos'!H:H)</f>
        <v>68</v>
      </c>
      <c r="AC67" s="7">
        <f>SUMIF('BD Qtde Servidores Ativos'!$D:$D,$D:$D,'BD Qtde Servidores Ativos'!I:I)</f>
        <v>94</v>
      </c>
      <c r="AD67" s="7">
        <f>SUMIF('BD Qtde Servidores Ativos'!$D:$D,$D:$D,'BD Qtde Servidores Ativos'!J:J)</f>
        <v>205</v>
      </c>
      <c r="AE67" s="7">
        <f>SUMIF('BD Qtde Servidores Ativos'!$D:$D,$D:$D,'BD Qtde Servidores Ativos'!K:K)</f>
        <v>11</v>
      </c>
      <c r="AF67" s="7">
        <f>SUMIF('BD Qtde Servidores Ativos'!$D:$D,$D:$D,'BD Qtde Servidores Ativos'!L:L)</f>
        <v>1</v>
      </c>
      <c r="AG67" s="24">
        <f t="shared" si="11"/>
        <v>437</v>
      </c>
      <c r="AH67" s="25"/>
      <c r="AI67" s="25"/>
      <c r="AJ67" s="7">
        <f>SUMIF('BD Qtde Servidores Aposentados '!$D:$D,$D:$D,'BD Qtde Servidores Aposentados '!E:E)</f>
        <v>1505</v>
      </c>
      <c r="AK67" s="7">
        <f>SUMIF('BD Qtde Servidores Aposentados '!$D:$D,$D:$D,'BD Qtde Servidores Aposentados '!F:F)</f>
        <v>20</v>
      </c>
      <c r="AL67" s="7">
        <f>SUMIF('BD Qtde Servidores Aposentados '!$D:$D,$D:$D,'BD Qtde Servidores Aposentados '!G:G)</f>
        <v>58</v>
      </c>
      <c r="AM67" s="7">
        <f>SUMIF('BD Qtde Servidores Aposentados '!$D:$D,$D:$D,'BD Qtde Servidores Aposentados '!H:H)</f>
        <v>118</v>
      </c>
      <c r="AN67" s="7">
        <f>SUMIF('BD Qtde Servidores Aposentados '!$D:$D,$D:$D,'BD Qtde Servidores Aposentados '!I:I)</f>
        <v>52</v>
      </c>
      <c r="AO67" s="7">
        <f>SUMIF('BD Qtde Servidores Aposentados '!$D:$D,$D:$D,'BD Qtde Servidores Aposentados '!J:J)</f>
        <v>64</v>
      </c>
      <c r="AP67" s="7">
        <f>SUMIF('BD Qtde Servidores Aposentados '!$D:$D,$D:$D,'BD Qtde Servidores Aposentados '!K:K)</f>
        <v>4</v>
      </c>
      <c r="AQ67" s="7">
        <f>SUMIF('BD Qtde Servidores Aposentados '!$D:$D,$D:$D,'BD Qtde Servidores Aposentados '!L:L)</f>
        <v>0</v>
      </c>
      <c r="AR67" s="24">
        <f t="shared" si="12"/>
        <v>1821</v>
      </c>
      <c r="AS67" s="26"/>
      <c r="AT67" s="26"/>
      <c r="AU67" s="27">
        <f t="shared" si="42"/>
        <v>221596.10051127258</v>
      </c>
      <c r="AV67" s="27">
        <f t="shared" si="42"/>
        <v>13295.766030676357</v>
      </c>
      <c r="AW67" s="27">
        <f t="shared" si="42"/>
        <v>0</v>
      </c>
      <c r="AX67" s="27">
        <f t="shared" si="42"/>
        <v>328768.03275854263</v>
      </c>
      <c r="AY67" s="27">
        <f t="shared" si="42"/>
        <v>473409.85109226411</v>
      </c>
      <c r="AZ67" s="27">
        <f t="shared" si="42"/>
        <v>1073733.8324773482</v>
      </c>
      <c r="BA67" s="27">
        <f t="shared" si="42"/>
        <v>67365.214555426865</v>
      </c>
      <c r="BB67" s="27">
        <f t="shared" si="42"/>
        <v>7050.7850162677641</v>
      </c>
      <c r="BC67" s="28">
        <f t="shared" si="14"/>
        <v>2185219.5824417984</v>
      </c>
      <c r="BF67" s="26"/>
      <c r="BG67" s="27">
        <f t="shared" si="43"/>
        <v>6063675.1139902771</v>
      </c>
      <c r="BH67" s="27">
        <f t="shared" si="43"/>
        <v>88638.440204509039</v>
      </c>
      <c r="BI67" s="27">
        <f t="shared" si="43"/>
        <v>268735.63462003419</v>
      </c>
      <c r="BJ67" s="27">
        <f t="shared" si="43"/>
        <v>570509.2333162945</v>
      </c>
      <c r="BK67" s="27">
        <f t="shared" si="43"/>
        <v>261886.30060423122</v>
      </c>
      <c r="BL67" s="27">
        <f t="shared" si="43"/>
        <v>335214.464773416</v>
      </c>
      <c r="BM67" s="27">
        <f t="shared" si="43"/>
        <v>24496.441656518862</v>
      </c>
      <c r="BN67" s="27">
        <f t="shared" si="43"/>
        <v>0</v>
      </c>
      <c r="BO67" s="28">
        <f t="shared" si="16"/>
        <v>7613155.6291652806</v>
      </c>
      <c r="BS67" s="12">
        <f t="shared" si="17"/>
        <v>241539.74955728714</v>
      </c>
      <c r="BT67" s="12">
        <f t="shared" si="44"/>
        <v>14492.384973437227</v>
      </c>
      <c r="BU67" s="12">
        <f t="shared" si="44"/>
        <v>0</v>
      </c>
      <c r="BV67" s="12">
        <f t="shared" si="44"/>
        <v>358357.15570681146</v>
      </c>
      <c r="BW67" s="12">
        <f t="shared" si="44"/>
        <v>516016.73769056797</v>
      </c>
      <c r="BX67" s="12">
        <f t="shared" si="44"/>
        <v>1170369.8774003095</v>
      </c>
      <c r="BY67" s="12">
        <f t="shared" si="44"/>
        <v>73428.08386541529</v>
      </c>
      <c r="BZ67" s="12">
        <f t="shared" si="44"/>
        <v>7685.3556677318629</v>
      </c>
      <c r="CA67" s="29">
        <f t="shared" si="19"/>
        <v>2381889.3448615605</v>
      </c>
      <c r="CB67" s="9"/>
      <c r="CC67" s="96">
        <f>(Y67*'Quadro Resumo'!$L$7)*($O$109*15%)</f>
        <v>8444.4633784877806</v>
      </c>
      <c r="CD67" s="12">
        <f>(Z67*'Quadro Resumo'!$L$7)*($O$109*15%)</f>
        <v>460.60709337206083</v>
      </c>
      <c r="CE67" s="12">
        <f>(AA67*'Quadro Resumo'!$L$7)*($O$109*10%)</f>
        <v>0</v>
      </c>
      <c r="CF67" s="12">
        <f>(AB67*'Quadro Resumo'!$L$7)*($O$109*5%)</f>
        <v>3480.1424832555704</v>
      </c>
      <c r="CG67" s="12">
        <f>(AC67*'Quadro Resumo'!$L$7)*($O$109*5%)</f>
        <v>4810.7851974415235</v>
      </c>
      <c r="CH67" s="12">
        <f>(AD67*'Quadro Resumo'!$L$7)*(O67*22%)</f>
        <v>19806.259463697545</v>
      </c>
      <c r="CI67" s="12">
        <f>(AE67*'Quadro Resumo'!$L$7)*(O67*23%)</f>
        <v>1111.0828479635209</v>
      </c>
      <c r="CJ67" s="12">
        <v>0</v>
      </c>
      <c r="CK67" s="29">
        <f t="shared" si="20"/>
        <v>38113.340464218003</v>
      </c>
      <c r="CL67" s="9"/>
      <c r="CM67" s="9"/>
      <c r="CN67" s="12">
        <f t="shared" si="21"/>
        <v>6609405.8742494024</v>
      </c>
      <c r="CO67" s="12">
        <f t="shared" si="45"/>
        <v>96615.899822914856</v>
      </c>
      <c r="CP67" s="12">
        <f t="shared" si="45"/>
        <v>292921.84173583728</v>
      </c>
      <c r="CQ67" s="12">
        <f t="shared" si="45"/>
        <v>621855.06431476108</v>
      </c>
      <c r="CR67" s="12">
        <f t="shared" si="45"/>
        <v>285456.0676586121</v>
      </c>
      <c r="CS67" s="12">
        <f t="shared" si="45"/>
        <v>365383.76660302345</v>
      </c>
      <c r="CT67" s="12">
        <f t="shared" si="45"/>
        <v>26701.121405605558</v>
      </c>
      <c r="CU67" s="12">
        <f t="shared" si="45"/>
        <v>0</v>
      </c>
      <c r="CV67" s="29">
        <f t="shared" si="23"/>
        <v>8298339.6357901571</v>
      </c>
      <c r="CW67" s="9"/>
      <c r="CX67" s="9"/>
      <c r="CY67" s="9"/>
      <c r="CZ67" s="9"/>
      <c r="DA67" s="9"/>
      <c r="DB67" s="30"/>
      <c r="DC67" s="30"/>
    </row>
    <row r="68" spans="2:107" ht="15.75" customHeight="1" x14ac:dyDescent="0.3">
      <c r="B68" s="464"/>
      <c r="C68" s="7" t="s">
        <v>14</v>
      </c>
      <c r="D68" s="7" t="str">
        <f t="shared" si="39"/>
        <v>CP16</v>
      </c>
      <c r="E68" s="7">
        <v>16</v>
      </c>
      <c r="F68" s="8">
        <f>'2024'!O68</f>
        <v>4186.1517896584037</v>
      </c>
      <c r="G68" s="12">
        <f t="shared" si="2"/>
        <v>4604.7669686242443</v>
      </c>
      <c r="H68" s="12">
        <f t="shared" si="3"/>
        <v>4814.0745581071642</v>
      </c>
      <c r="I68" s="12">
        <f t="shared" si="4"/>
        <v>5023.3821475900841</v>
      </c>
      <c r="J68" s="12">
        <f t="shared" si="5"/>
        <v>5232.6897370730048</v>
      </c>
      <c r="K68" s="12">
        <f t="shared" si="6"/>
        <v>5441.9973265559247</v>
      </c>
      <c r="L68" s="12">
        <f t="shared" si="7"/>
        <v>6362.9507202807736</v>
      </c>
      <c r="M68" s="12">
        <f t="shared" si="8"/>
        <v>7325.7656319022062</v>
      </c>
      <c r="O68" s="8">
        <f t="shared" si="41"/>
        <v>4562.9054507276605</v>
      </c>
      <c r="P68" s="23">
        <f t="shared" si="40"/>
        <v>9.000000000000008E-2</v>
      </c>
      <c r="Q68" s="12">
        <f t="shared" si="46"/>
        <v>5019.1959958004272</v>
      </c>
      <c r="R68" s="12">
        <f t="shared" si="46"/>
        <v>5247.3412683368097</v>
      </c>
      <c r="S68" s="12">
        <f t="shared" si="46"/>
        <v>5475.4865408731921</v>
      </c>
      <c r="T68" s="12">
        <f t="shared" si="46"/>
        <v>5703.6318134095754</v>
      </c>
      <c r="U68" s="12">
        <f t="shared" si="46"/>
        <v>5931.7770859459588</v>
      </c>
      <c r="V68" s="12">
        <f t="shared" si="46"/>
        <v>6935.6162851060444</v>
      </c>
      <c r="W68" s="12">
        <f t="shared" si="46"/>
        <v>7985.0845387734062</v>
      </c>
      <c r="Y68" s="7">
        <f>SUMIF('BD Qtde Servidores Ativos'!$D:$D,$D:$D,'BD Qtde Servidores Ativos'!E:E)</f>
        <v>391</v>
      </c>
      <c r="Z68" s="7">
        <f>SUMIF('BD Qtde Servidores Ativos'!$D:$D,$D:$D,'BD Qtde Servidores Ativos'!F:F)</f>
        <v>7</v>
      </c>
      <c r="AA68" s="7">
        <f>SUMIF('BD Qtde Servidores Ativos'!$D:$D,$D:$D,'BD Qtde Servidores Ativos'!G:G)</f>
        <v>0</v>
      </c>
      <c r="AB68" s="7">
        <f>SUMIF('BD Qtde Servidores Ativos'!$D:$D,$D:$D,'BD Qtde Servidores Ativos'!H:H)</f>
        <v>238</v>
      </c>
      <c r="AC68" s="7">
        <f>SUMIF('BD Qtde Servidores Ativos'!$D:$D,$D:$D,'BD Qtde Servidores Ativos'!I:I)</f>
        <v>250</v>
      </c>
      <c r="AD68" s="7">
        <f>SUMIF('BD Qtde Servidores Ativos'!$D:$D,$D:$D,'BD Qtde Servidores Ativos'!J:J)</f>
        <v>593</v>
      </c>
      <c r="AE68" s="7">
        <f>SUMIF('BD Qtde Servidores Ativos'!$D:$D,$D:$D,'BD Qtde Servidores Ativos'!K:K)</f>
        <v>60</v>
      </c>
      <c r="AF68" s="7">
        <f>SUMIF('BD Qtde Servidores Ativos'!$D:$D,$D:$D,'BD Qtde Servidores Ativos'!L:L)</f>
        <v>9</v>
      </c>
      <c r="AG68" s="24">
        <f t="shared" si="11"/>
        <v>1548</v>
      </c>
      <c r="AH68" s="25"/>
      <c r="AI68" s="25"/>
      <c r="AJ68" s="7">
        <f>SUMIF('BD Qtde Servidores Aposentados '!$D:$D,$D:$D,'BD Qtde Servidores Aposentados '!E:E)</f>
        <v>4133</v>
      </c>
      <c r="AK68" s="7">
        <f>SUMIF('BD Qtde Servidores Aposentados '!$D:$D,$D:$D,'BD Qtde Servidores Aposentados '!F:F)</f>
        <v>39</v>
      </c>
      <c r="AL68" s="7">
        <f>SUMIF('BD Qtde Servidores Aposentados '!$D:$D,$D:$D,'BD Qtde Servidores Aposentados '!G:G)</f>
        <v>169</v>
      </c>
      <c r="AM68" s="7">
        <f>SUMIF('BD Qtde Servidores Aposentados '!$D:$D,$D:$D,'BD Qtde Servidores Aposentados '!H:H)</f>
        <v>182</v>
      </c>
      <c r="AN68" s="7">
        <f>SUMIF('BD Qtde Servidores Aposentados '!$D:$D,$D:$D,'BD Qtde Servidores Aposentados '!I:I)</f>
        <v>90</v>
      </c>
      <c r="AO68" s="7">
        <f>SUMIF('BD Qtde Servidores Aposentados '!$D:$D,$D:$D,'BD Qtde Servidores Aposentados '!J:J)</f>
        <v>108</v>
      </c>
      <c r="AP68" s="7">
        <f>SUMIF('BD Qtde Servidores Aposentados '!$D:$D,$D:$D,'BD Qtde Servidores Aposentados '!K:K)</f>
        <v>9</v>
      </c>
      <c r="AQ68" s="7">
        <f>SUMIF('BD Qtde Servidores Aposentados '!$D:$D,$D:$D,'BD Qtde Servidores Aposentados '!L:L)</f>
        <v>0</v>
      </c>
      <c r="AR68" s="24">
        <f t="shared" si="12"/>
        <v>4730</v>
      </c>
      <c r="AS68" s="26"/>
      <c r="AT68" s="26"/>
      <c r="AU68" s="27">
        <f t="shared" si="42"/>
        <v>1636785.349756436</v>
      </c>
      <c r="AV68" s="27">
        <f t="shared" si="42"/>
        <v>32233.36878036971</v>
      </c>
      <c r="AW68" s="27">
        <f t="shared" si="42"/>
        <v>0</v>
      </c>
      <c r="AX68" s="27">
        <f t="shared" si="42"/>
        <v>1195564.95112644</v>
      </c>
      <c r="AY68" s="27">
        <f t="shared" si="42"/>
        <v>1308172.4342682513</v>
      </c>
      <c r="AZ68" s="27">
        <f t="shared" si="42"/>
        <v>3227104.4146476635</v>
      </c>
      <c r="BA68" s="27">
        <f t="shared" si="42"/>
        <v>381777.04321684642</v>
      </c>
      <c r="BB68" s="27">
        <f t="shared" si="42"/>
        <v>65931.890687119856</v>
      </c>
      <c r="BC68" s="28">
        <f t="shared" si="14"/>
        <v>7847569.4524831278</v>
      </c>
      <c r="BF68" s="26"/>
      <c r="BG68" s="27">
        <f t="shared" si="43"/>
        <v>17301365.346658181</v>
      </c>
      <c r="BH68" s="27">
        <f t="shared" si="43"/>
        <v>179585.91177634551</v>
      </c>
      <c r="BI68" s="27">
        <f t="shared" si="43"/>
        <v>813578.6003201108</v>
      </c>
      <c r="BJ68" s="27">
        <f t="shared" si="43"/>
        <v>914255.55086139531</v>
      </c>
      <c r="BK68" s="27">
        <f t="shared" si="43"/>
        <v>470942.07633657043</v>
      </c>
      <c r="BL68" s="27">
        <f t="shared" si="43"/>
        <v>587735.71126803989</v>
      </c>
      <c r="BM68" s="27">
        <f t="shared" si="43"/>
        <v>57266.556482526961</v>
      </c>
      <c r="BN68" s="27">
        <f t="shared" si="43"/>
        <v>0</v>
      </c>
      <c r="BO68" s="28">
        <f t="shared" si="16"/>
        <v>20324729.753703173</v>
      </c>
      <c r="BS68" s="12">
        <f t="shared" si="17"/>
        <v>1784096.0312345154</v>
      </c>
      <c r="BT68" s="12">
        <f t="shared" si="44"/>
        <v>35134.371970602988</v>
      </c>
      <c r="BU68" s="12">
        <f t="shared" si="44"/>
        <v>0</v>
      </c>
      <c r="BV68" s="12">
        <f t="shared" si="44"/>
        <v>1303165.7967278198</v>
      </c>
      <c r="BW68" s="12">
        <f t="shared" si="44"/>
        <v>1425907.9533523938</v>
      </c>
      <c r="BX68" s="12">
        <f t="shared" si="44"/>
        <v>3517543.8119659536</v>
      </c>
      <c r="BY68" s="12">
        <f t="shared" si="44"/>
        <v>416136.97710636264</v>
      </c>
      <c r="BZ68" s="12">
        <f t="shared" si="44"/>
        <v>71865.76084896065</v>
      </c>
      <c r="CA68" s="29">
        <f t="shared" si="19"/>
        <v>8553850.7032066081</v>
      </c>
      <c r="CB68" s="9"/>
      <c r="CC68" s="96">
        <f>(Y68*'Quadro Resumo'!$L$7)*($O$109*15%)</f>
        <v>60032.457836158588</v>
      </c>
      <c r="CD68" s="12">
        <f>(Z68*'Quadro Resumo'!$L$7)*($O$109*15%)</f>
        <v>1074.7498845348084</v>
      </c>
      <c r="CE68" s="12">
        <f>(AA68*'Quadro Resumo'!$L$7)*($O$109*10%)</f>
        <v>0</v>
      </c>
      <c r="CF68" s="12">
        <f>(AB68*'Quadro Resumo'!$L$7)*($O$109*5%)</f>
        <v>12180.498691394496</v>
      </c>
      <c r="CG68" s="12">
        <f>(AC68*'Quadro Resumo'!$L$7)*($O$109*5%)</f>
        <v>12794.641482557243</v>
      </c>
      <c r="CH68" s="12">
        <f>(AD68*'Quadro Resumo'!$L$7)*(O68*22%)</f>
        <v>59527.664510193063</v>
      </c>
      <c r="CI68" s="12">
        <f>(AE68*'Quadro Resumo'!$L$7)*(O68*23%)</f>
        <v>6296.8095220041723</v>
      </c>
      <c r="CJ68" s="12">
        <v>0</v>
      </c>
      <c r="CK68" s="29">
        <f t="shared" si="20"/>
        <v>151906.82192684239</v>
      </c>
      <c r="CL68" s="9"/>
      <c r="CM68" s="9"/>
      <c r="CN68" s="12">
        <f t="shared" si="21"/>
        <v>18858488.227857422</v>
      </c>
      <c r="CO68" s="12">
        <f t="shared" si="45"/>
        <v>195748.64383621665</v>
      </c>
      <c r="CP68" s="12">
        <f t="shared" si="45"/>
        <v>886800.67434892082</v>
      </c>
      <c r="CQ68" s="12">
        <f t="shared" si="45"/>
        <v>996538.55043892097</v>
      </c>
      <c r="CR68" s="12">
        <f t="shared" si="45"/>
        <v>513326.86320686177</v>
      </c>
      <c r="CS68" s="12">
        <f t="shared" si="45"/>
        <v>640631.92528216355</v>
      </c>
      <c r="CT68" s="12">
        <f t="shared" si="45"/>
        <v>62420.546565954399</v>
      </c>
      <c r="CU68" s="12">
        <f t="shared" si="45"/>
        <v>0</v>
      </c>
      <c r="CV68" s="29">
        <f t="shared" si="23"/>
        <v>22153955.431536462</v>
      </c>
      <c r="CW68" s="9"/>
      <c r="CX68" s="9"/>
      <c r="CY68" s="9"/>
      <c r="CZ68" s="9"/>
      <c r="DA68" s="9"/>
      <c r="DB68" s="30"/>
      <c r="DC68" s="30"/>
    </row>
    <row r="69" spans="2:107" ht="15.75" customHeight="1" x14ac:dyDescent="0.3">
      <c r="B69" s="464"/>
      <c r="C69" s="7" t="s">
        <v>14</v>
      </c>
      <c r="D69" s="7" t="str">
        <f t="shared" si="39"/>
        <v>CP17</v>
      </c>
      <c r="E69" s="7">
        <v>17</v>
      </c>
      <c r="F69" s="8">
        <f>'2024'!O69</f>
        <v>4349.4117094550811</v>
      </c>
      <c r="G69" s="12">
        <f t="shared" si="2"/>
        <v>4784.35288040059</v>
      </c>
      <c r="H69" s="12">
        <f t="shared" si="3"/>
        <v>5001.8234658733427</v>
      </c>
      <c r="I69" s="12">
        <f t="shared" si="4"/>
        <v>5219.2940513460971</v>
      </c>
      <c r="J69" s="12">
        <f t="shared" si="5"/>
        <v>5436.7646368188516</v>
      </c>
      <c r="K69" s="12">
        <f t="shared" si="6"/>
        <v>5654.2352222916061</v>
      </c>
      <c r="L69" s="12">
        <f t="shared" si="7"/>
        <v>6611.1057983717237</v>
      </c>
      <c r="M69" s="12">
        <f t="shared" si="8"/>
        <v>7611.4704915463917</v>
      </c>
      <c r="O69" s="8">
        <f t="shared" si="41"/>
        <v>4740.8587633060388</v>
      </c>
      <c r="P69" s="23">
        <f t="shared" si="40"/>
        <v>9.000000000000008E-2</v>
      </c>
      <c r="Q69" s="12">
        <f t="shared" si="46"/>
        <v>5214.9446396366429</v>
      </c>
      <c r="R69" s="12">
        <f t="shared" si="46"/>
        <v>5451.9875778019441</v>
      </c>
      <c r="S69" s="12">
        <f t="shared" si="46"/>
        <v>5689.0305159672462</v>
      </c>
      <c r="T69" s="12">
        <f t="shared" si="46"/>
        <v>5926.0734541325482</v>
      </c>
      <c r="U69" s="12">
        <f t="shared" si="46"/>
        <v>6163.1163922978503</v>
      </c>
      <c r="V69" s="12">
        <f t="shared" si="46"/>
        <v>7206.1053202251787</v>
      </c>
      <c r="W69" s="12">
        <f t="shared" si="46"/>
        <v>8296.5028357855681</v>
      </c>
      <c r="Y69" s="7">
        <f>SUMIF('BD Qtde Servidores Ativos'!$D:$D,$D:$D,'BD Qtde Servidores Ativos'!E:E)</f>
        <v>262</v>
      </c>
      <c r="Z69" s="7">
        <f>SUMIF('BD Qtde Servidores Ativos'!$D:$D,$D:$D,'BD Qtde Servidores Ativos'!F:F)</f>
        <v>6</v>
      </c>
      <c r="AA69" s="7">
        <f>SUMIF('BD Qtde Servidores Ativos'!$D:$D,$D:$D,'BD Qtde Servidores Ativos'!G:G)</f>
        <v>0</v>
      </c>
      <c r="AB69" s="7">
        <f>SUMIF('BD Qtde Servidores Ativos'!$D:$D,$D:$D,'BD Qtde Servidores Ativos'!H:H)</f>
        <v>134</v>
      </c>
      <c r="AC69" s="7">
        <f>SUMIF('BD Qtde Servidores Ativos'!$D:$D,$D:$D,'BD Qtde Servidores Ativos'!I:I)</f>
        <v>137</v>
      </c>
      <c r="AD69" s="7">
        <f>SUMIF('BD Qtde Servidores Ativos'!$D:$D,$D:$D,'BD Qtde Servidores Ativos'!J:J)</f>
        <v>355</v>
      </c>
      <c r="AE69" s="7">
        <f>SUMIF('BD Qtde Servidores Ativos'!$D:$D,$D:$D,'BD Qtde Servidores Ativos'!K:K)</f>
        <v>35</v>
      </c>
      <c r="AF69" s="7">
        <f>SUMIF('BD Qtde Servidores Ativos'!$D:$D,$D:$D,'BD Qtde Servidores Ativos'!L:L)</f>
        <v>5</v>
      </c>
      <c r="AG69" s="24">
        <f t="shared" si="11"/>
        <v>934</v>
      </c>
      <c r="AH69" s="25"/>
      <c r="AI69" s="25"/>
      <c r="AJ69" s="7">
        <f>SUMIF('BD Qtde Servidores Aposentados '!$D:$D,$D:$D,'BD Qtde Servidores Aposentados '!E:E)</f>
        <v>931</v>
      </c>
      <c r="AK69" s="7">
        <f>SUMIF('BD Qtde Servidores Aposentados '!$D:$D,$D:$D,'BD Qtde Servidores Aposentados '!F:F)</f>
        <v>24</v>
      </c>
      <c r="AL69" s="7">
        <f>SUMIF('BD Qtde Servidores Aposentados '!$D:$D,$D:$D,'BD Qtde Servidores Aposentados '!G:G)</f>
        <v>158</v>
      </c>
      <c r="AM69" s="7">
        <f>SUMIF('BD Qtde Servidores Aposentados '!$D:$D,$D:$D,'BD Qtde Servidores Aposentados '!H:H)</f>
        <v>154</v>
      </c>
      <c r="AN69" s="7">
        <f>SUMIF('BD Qtde Servidores Aposentados '!$D:$D,$D:$D,'BD Qtde Servidores Aposentados '!I:I)</f>
        <v>72</v>
      </c>
      <c r="AO69" s="7">
        <f>SUMIF('BD Qtde Servidores Aposentados '!$D:$D,$D:$D,'BD Qtde Servidores Aposentados '!J:J)</f>
        <v>150</v>
      </c>
      <c r="AP69" s="7">
        <f>SUMIF('BD Qtde Servidores Aposentados '!$D:$D,$D:$D,'BD Qtde Servidores Aposentados '!K:K)</f>
        <v>10</v>
      </c>
      <c r="AQ69" s="7">
        <f>SUMIF('BD Qtde Servidores Aposentados '!$D:$D,$D:$D,'BD Qtde Servidores Aposentados '!L:L)</f>
        <v>1</v>
      </c>
      <c r="AR69" s="24">
        <f t="shared" si="12"/>
        <v>1500</v>
      </c>
      <c r="AS69" s="26"/>
      <c r="AT69" s="26"/>
      <c r="AU69" s="27">
        <f t="shared" si="42"/>
        <v>1139545.8678772312</v>
      </c>
      <c r="AV69" s="27">
        <f t="shared" si="42"/>
        <v>28706.117282403538</v>
      </c>
      <c r="AW69" s="27">
        <f t="shared" si="42"/>
        <v>0</v>
      </c>
      <c r="AX69" s="27">
        <f t="shared" si="42"/>
        <v>699385.40288037702</v>
      </c>
      <c r="AY69" s="27">
        <f t="shared" si="42"/>
        <v>744836.75524418266</v>
      </c>
      <c r="AZ69" s="27">
        <f t="shared" si="42"/>
        <v>2007253.5039135201</v>
      </c>
      <c r="BA69" s="27">
        <f t="shared" si="42"/>
        <v>231388.70294301034</v>
      </c>
      <c r="BB69" s="27">
        <f t="shared" si="42"/>
        <v>38057.352457731962</v>
      </c>
      <c r="BC69" s="28">
        <f t="shared" si="14"/>
        <v>4889173.7025984563</v>
      </c>
      <c r="BF69" s="26"/>
      <c r="BG69" s="27">
        <f t="shared" si="43"/>
        <v>4049302.3015026804</v>
      </c>
      <c r="BH69" s="27">
        <f t="shared" si="43"/>
        <v>114824.46912961415</v>
      </c>
      <c r="BI69" s="27">
        <f t="shared" si="43"/>
        <v>790288.10760798818</v>
      </c>
      <c r="BJ69" s="27">
        <f t="shared" si="43"/>
        <v>803771.28390729893</v>
      </c>
      <c r="BK69" s="27">
        <f t="shared" si="43"/>
        <v>391447.05385095731</v>
      </c>
      <c r="BL69" s="27">
        <f t="shared" si="43"/>
        <v>848135.28334374086</v>
      </c>
      <c r="BM69" s="27">
        <f t="shared" si="43"/>
        <v>66111.057983717241</v>
      </c>
      <c r="BN69" s="27">
        <f t="shared" si="43"/>
        <v>7611.4704915463917</v>
      </c>
      <c r="BO69" s="28">
        <f t="shared" si="16"/>
        <v>7071491.0278175427</v>
      </c>
      <c r="BS69" s="12">
        <f t="shared" si="17"/>
        <v>1242104.9959861822</v>
      </c>
      <c r="BT69" s="12">
        <f t="shared" si="44"/>
        <v>31289.667837819856</v>
      </c>
      <c r="BU69" s="12">
        <f t="shared" si="44"/>
        <v>0</v>
      </c>
      <c r="BV69" s="12">
        <f t="shared" si="44"/>
        <v>762330.08913961099</v>
      </c>
      <c r="BW69" s="12">
        <f t="shared" si="44"/>
        <v>811872.06321615912</v>
      </c>
      <c r="BX69" s="12">
        <f t="shared" si="44"/>
        <v>2187906.3192657367</v>
      </c>
      <c r="BY69" s="12">
        <f t="shared" si="44"/>
        <v>252213.68620788126</v>
      </c>
      <c r="BZ69" s="12">
        <f t="shared" si="44"/>
        <v>41482.514178927842</v>
      </c>
      <c r="CA69" s="29">
        <f t="shared" si="19"/>
        <v>5329199.3358323183</v>
      </c>
      <c r="CB69" s="9"/>
      <c r="CC69" s="96">
        <f>(Y69*'Quadro Resumo'!$L$7)*($O$109*15%)</f>
        <v>40226.352821159977</v>
      </c>
      <c r="CD69" s="12">
        <f>(Z69*'Quadro Resumo'!$L$7)*($O$109*15%)</f>
        <v>921.21418674412166</v>
      </c>
      <c r="CE69" s="12">
        <f>(AA69*'Quadro Resumo'!$L$7)*($O$109*10%)</f>
        <v>0</v>
      </c>
      <c r="CF69" s="12">
        <f>(AB69*'Quadro Resumo'!$L$7)*($O$109*5%)</f>
        <v>6857.9278346506826</v>
      </c>
      <c r="CG69" s="12">
        <f>(AC69*'Quadro Resumo'!$L$7)*($O$109*5%)</f>
        <v>7011.4635324413703</v>
      </c>
      <c r="CH69" s="12">
        <f>(AD69*'Quadro Resumo'!$L$7)*(O69*22%)</f>
        <v>37026.106941420163</v>
      </c>
      <c r="CI69" s="12">
        <f>(AE69*'Quadro Resumo'!$L$7)*(O69*23%)</f>
        <v>3816.391304461361</v>
      </c>
      <c r="CJ69" s="12">
        <v>0</v>
      </c>
      <c r="CK69" s="29">
        <f t="shared" si="20"/>
        <v>95859.456620877681</v>
      </c>
      <c r="CL69" s="9"/>
      <c r="CM69" s="9"/>
      <c r="CN69" s="12">
        <f t="shared" si="21"/>
        <v>4413739.5086379219</v>
      </c>
      <c r="CO69" s="12">
        <f t="shared" si="45"/>
        <v>125158.67135127942</v>
      </c>
      <c r="CP69" s="12">
        <f t="shared" si="45"/>
        <v>861414.03729270713</v>
      </c>
      <c r="CQ69" s="12">
        <f t="shared" si="45"/>
        <v>876110.6994589559</v>
      </c>
      <c r="CR69" s="12">
        <f t="shared" si="45"/>
        <v>426677.2886975435</v>
      </c>
      <c r="CS69" s="12">
        <f t="shared" si="45"/>
        <v>924467.45884467755</v>
      </c>
      <c r="CT69" s="12">
        <f t="shared" si="45"/>
        <v>72061.053202251787</v>
      </c>
      <c r="CU69" s="12">
        <f t="shared" si="45"/>
        <v>8296.5028357855681</v>
      </c>
      <c r="CV69" s="29">
        <f t="shared" si="23"/>
        <v>7707925.2203211226</v>
      </c>
      <c r="CW69" s="9"/>
      <c r="CX69" s="9"/>
      <c r="CY69" s="9"/>
      <c r="CZ69" s="9"/>
      <c r="DA69" s="9"/>
      <c r="DB69" s="30"/>
      <c r="DC69" s="30"/>
    </row>
    <row r="70" spans="2:107" ht="15.75" customHeight="1" x14ac:dyDescent="0.3">
      <c r="B70" s="464"/>
      <c r="C70" s="7" t="s">
        <v>14</v>
      </c>
      <c r="D70" s="7" t="str">
        <f t="shared" si="39"/>
        <v>CP18</v>
      </c>
      <c r="E70" s="7">
        <v>18</v>
      </c>
      <c r="F70" s="8">
        <f>'2024'!O70</f>
        <v>4519.0387661238292</v>
      </c>
      <c r="G70" s="12">
        <f t="shared" si="2"/>
        <v>4970.9426427362123</v>
      </c>
      <c r="H70" s="12">
        <f t="shared" si="3"/>
        <v>5196.8945810424029</v>
      </c>
      <c r="I70" s="12">
        <f t="shared" si="4"/>
        <v>5422.8465193485945</v>
      </c>
      <c r="J70" s="12">
        <f t="shared" si="5"/>
        <v>5648.798457654786</v>
      </c>
      <c r="K70" s="12">
        <f t="shared" si="6"/>
        <v>5874.7503959609785</v>
      </c>
      <c r="L70" s="12">
        <f t="shared" si="7"/>
        <v>6868.9389245082202</v>
      </c>
      <c r="M70" s="12">
        <f t="shared" si="8"/>
        <v>7908.3178407167015</v>
      </c>
      <c r="O70" s="8">
        <f t="shared" si="41"/>
        <v>4925.7522550749736</v>
      </c>
      <c r="P70" s="23">
        <f t="shared" si="40"/>
        <v>8.9999999999999858E-2</v>
      </c>
      <c r="Q70" s="12">
        <f t="shared" si="46"/>
        <v>5418.3274805824713</v>
      </c>
      <c r="R70" s="12">
        <f t="shared" si="46"/>
        <v>5664.6150933362196</v>
      </c>
      <c r="S70" s="12">
        <f t="shared" si="46"/>
        <v>5910.902706089968</v>
      </c>
      <c r="T70" s="12">
        <f t="shared" si="46"/>
        <v>6157.1903188437173</v>
      </c>
      <c r="U70" s="12">
        <f t="shared" si="46"/>
        <v>6403.4779315974656</v>
      </c>
      <c r="V70" s="12">
        <f t="shared" si="46"/>
        <v>7487.1434277139597</v>
      </c>
      <c r="W70" s="12">
        <f t="shared" si="46"/>
        <v>8620.0664463812045</v>
      </c>
      <c r="Y70" s="7">
        <f>SUMIF('BD Qtde Servidores Ativos'!$D:$D,$D:$D,'BD Qtde Servidores Ativos'!E:E)</f>
        <v>225</v>
      </c>
      <c r="Z70" s="7">
        <f>SUMIF('BD Qtde Servidores Ativos'!$D:$D,$D:$D,'BD Qtde Servidores Ativos'!F:F)</f>
        <v>12</v>
      </c>
      <c r="AA70" s="7">
        <f>SUMIF('BD Qtde Servidores Ativos'!$D:$D,$D:$D,'BD Qtde Servidores Ativos'!G:G)</f>
        <v>0</v>
      </c>
      <c r="AB70" s="7">
        <f>SUMIF('BD Qtde Servidores Ativos'!$D:$D,$D:$D,'BD Qtde Servidores Ativos'!H:H)</f>
        <v>104</v>
      </c>
      <c r="AC70" s="7">
        <f>SUMIF('BD Qtde Servidores Ativos'!$D:$D,$D:$D,'BD Qtde Servidores Ativos'!I:I)</f>
        <v>112</v>
      </c>
      <c r="AD70" s="7">
        <f>SUMIF('BD Qtde Servidores Ativos'!$D:$D,$D:$D,'BD Qtde Servidores Ativos'!J:J)</f>
        <v>159</v>
      </c>
      <c r="AE70" s="7">
        <f>SUMIF('BD Qtde Servidores Ativos'!$D:$D,$D:$D,'BD Qtde Servidores Ativos'!K:K)</f>
        <v>13</v>
      </c>
      <c r="AF70" s="7">
        <f>SUMIF('BD Qtde Servidores Ativos'!$D:$D,$D:$D,'BD Qtde Servidores Ativos'!L:L)</f>
        <v>1</v>
      </c>
      <c r="AG70" s="24">
        <f t="shared" si="11"/>
        <v>626</v>
      </c>
      <c r="AH70" s="25"/>
      <c r="AI70" s="25"/>
      <c r="AJ70" s="7">
        <f>SUMIF('BD Qtde Servidores Aposentados '!$D:$D,$D:$D,'BD Qtde Servidores Aposentados '!E:E)</f>
        <v>770</v>
      </c>
      <c r="AK70" s="7">
        <f>SUMIF('BD Qtde Servidores Aposentados '!$D:$D,$D:$D,'BD Qtde Servidores Aposentados '!F:F)</f>
        <v>22</v>
      </c>
      <c r="AL70" s="7">
        <f>SUMIF('BD Qtde Servidores Aposentados '!$D:$D,$D:$D,'BD Qtde Servidores Aposentados '!G:G)</f>
        <v>176</v>
      </c>
      <c r="AM70" s="7">
        <f>SUMIF('BD Qtde Servidores Aposentados '!$D:$D,$D:$D,'BD Qtde Servidores Aposentados '!H:H)</f>
        <v>167</v>
      </c>
      <c r="AN70" s="7">
        <f>SUMIF('BD Qtde Servidores Aposentados '!$D:$D,$D:$D,'BD Qtde Servidores Aposentados '!I:I)</f>
        <v>99</v>
      </c>
      <c r="AO70" s="7">
        <f>SUMIF('BD Qtde Servidores Aposentados '!$D:$D,$D:$D,'BD Qtde Servidores Aposentados '!J:J)</f>
        <v>194</v>
      </c>
      <c r="AP70" s="7">
        <f>SUMIF('BD Qtde Servidores Aposentados '!$D:$D,$D:$D,'BD Qtde Servidores Aposentados '!K:K)</f>
        <v>12</v>
      </c>
      <c r="AQ70" s="7">
        <f>SUMIF('BD Qtde Servidores Aposentados '!$D:$D,$D:$D,'BD Qtde Servidores Aposentados '!L:L)</f>
        <v>1</v>
      </c>
      <c r="AR70" s="24">
        <f t="shared" si="12"/>
        <v>1441</v>
      </c>
      <c r="AS70" s="26"/>
      <c r="AT70" s="26"/>
      <c r="AU70" s="27">
        <f t="shared" si="42"/>
        <v>1016783.7223778616</v>
      </c>
      <c r="AV70" s="27">
        <f t="shared" si="42"/>
        <v>59651.311712834548</v>
      </c>
      <c r="AW70" s="27">
        <f t="shared" si="42"/>
        <v>0</v>
      </c>
      <c r="AX70" s="27">
        <f t="shared" si="42"/>
        <v>563976.03801225382</v>
      </c>
      <c r="AY70" s="27">
        <f t="shared" si="42"/>
        <v>632665.42725733598</v>
      </c>
      <c r="AZ70" s="27">
        <f t="shared" si="42"/>
        <v>934085.31295779557</v>
      </c>
      <c r="BA70" s="27">
        <f t="shared" si="42"/>
        <v>89296.20601860687</v>
      </c>
      <c r="BB70" s="27">
        <f t="shared" si="42"/>
        <v>7908.3178407167015</v>
      </c>
      <c r="BC70" s="28">
        <f t="shared" si="14"/>
        <v>3304366.3361774045</v>
      </c>
      <c r="BF70" s="26"/>
      <c r="BG70" s="27">
        <f t="shared" si="43"/>
        <v>3479659.8499153485</v>
      </c>
      <c r="BH70" s="27">
        <f t="shared" si="43"/>
        <v>109360.73814019667</v>
      </c>
      <c r="BI70" s="27">
        <f t="shared" si="43"/>
        <v>914653.44626346289</v>
      </c>
      <c r="BJ70" s="27">
        <f t="shared" si="43"/>
        <v>905615.36873121525</v>
      </c>
      <c r="BK70" s="27">
        <f t="shared" si="43"/>
        <v>559231.04730782378</v>
      </c>
      <c r="BL70" s="27">
        <f t="shared" si="43"/>
        <v>1139701.5768164298</v>
      </c>
      <c r="BM70" s="27">
        <f t="shared" si="43"/>
        <v>82427.267094098643</v>
      </c>
      <c r="BN70" s="27">
        <f t="shared" si="43"/>
        <v>7908.3178407167015</v>
      </c>
      <c r="BO70" s="28">
        <f t="shared" si="16"/>
        <v>7198557.6121092923</v>
      </c>
      <c r="BS70" s="12">
        <f t="shared" si="17"/>
        <v>1108294.2573918691</v>
      </c>
      <c r="BT70" s="12">
        <f t="shared" si="44"/>
        <v>65019.929766989655</v>
      </c>
      <c r="BU70" s="12">
        <f t="shared" si="44"/>
        <v>0</v>
      </c>
      <c r="BV70" s="12">
        <f t="shared" si="44"/>
        <v>614733.88143335667</v>
      </c>
      <c r="BW70" s="12">
        <f t="shared" si="44"/>
        <v>689605.31571049639</v>
      </c>
      <c r="BX70" s="12">
        <f t="shared" si="44"/>
        <v>1018152.991123997</v>
      </c>
      <c r="BY70" s="12">
        <f t="shared" si="44"/>
        <v>97332.864560281479</v>
      </c>
      <c r="BZ70" s="12">
        <f t="shared" si="44"/>
        <v>8620.0664463812045</v>
      </c>
      <c r="CA70" s="29">
        <f t="shared" si="19"/>
        <v>3601759.3064333717</v>
      </c>
      <c r="CB70" s="9"/>
      <c r="CC70" s="96">
        <f>(Y70*'Quadro Resumo'!$L$7)*($O$109*15%)</f>
        <v>34545.532002904554</v>
      </c>
      <c r="CD70" s="12">
        <f>(Z70*'Quadro Resumo'!$L$7)*($O$109*15%)</f>
        <v>1842.4283734882433</v>
      </c>
      <c r="CE70" s="12">
        <f>(AA70*'Quadro Resumo'!$L$7)*($O$109*10%)</f>
        <v>0</v>
      </c>
      <c r="CF70" s="12">
        <f>(AB70*'Quadro Resumo'!$L$7)*($O$109*5%)</f>
        <v>5322.5708567438132</v>
      </c>
      <c r="CG70" s="12">
        <f>(AC70*'Quadro Resumo'!$L$7)*($O$109*5%)</f>
        <v>5731.9993841856458</v>
      </c>
      <c r="CH70" s="12">
        <f>(AD70*'Quadro Resumo'!$L$7)*(O70*22%)</f>
        <v>17230.281388252261</v>
      </c>
      <c r="CI70" s="12">
        <f>(AE70*'Quadro Resumo'!$L$7)*(O70*23%)</f>
        <v>1472.7999242674171</v>
      </c>
      <c r="CJ70" s="12">
        <v>0</v>
      </c>
      <c r="CK70" s="29">
        <f t="shared" si="20"/>
        <v>66145.611929841936</v>
      </c>
      <c r="CL70" s="9"/>
      <c r="CM70" s="9"/>
      <c r="CN70" s="12">
        <f t="shared" si="21"/>
        <v>3792829.2364077298</v>
      </c>
      <c r="CO70" s="12">
        <f t="shared" si="45"/>
        <v>119203.20457281437</v>
      </c>
      <c r="CP70" s="12">
        <f t="shared" si="45"/>
        <v>996972.25642717467</v>
      </c>
      <c r="CQ70" s="12">
        <f t="shared" si="45"/>
        <v>987120.75191702461</v>
      </c>
      <c r="CR70" s="12">
        <f t="shared" si="45"/>
        <v>609561.84156552795</v>
      </c>
      <c r="CS70" s="12">
        <f t="shared" si="45"/>
        <v>1242274.7187299083</v>
      </c>
      <c r="CT70" s="12">
        <f t="shared" si="45"/>
        <v>89845.721132567516</v>
      </c>
      <c r="CU70" s="12">
        <f t="shared" si="45"/>
        <v>8620.0664463812045</v>
      </c>
      <c r="CV70" s="29">
        <f t="shared" si="23"/>
        <v>7846427.7971991291</v>
      </c>
      <c r="CW70" s="9"/>
      <c r="CX70" s="9"/>
      <c r="CY70" s="9"/>
      <c r="CZ70" s="9"/>
      <c r="DA70" s="9"/>
      <c r="DB70" s="30"/>
      <c r="DC70" s="30"/>
    </row>
    <row r="71" spans="2:107" ht="15.75" customHeight="1" x14ac:dyDescent="0.3">
      <c r="B71" s="465"/>
      <c r="C71" s="7" t="s">
        <v>14</v>
      </c>
      <c r="D71" s="7" t="str">
        <f t="shared" si="39"/>
        <v>CP19</v>
      </c>
      <c r="E71" s="7">
        <v>19</v>
      </c>
      <c r="F71" s="8">
        <f>'2024'!O71</f>
        <v>4695.2812780026579</v>
      </c>
      <c r="G71" s="12">
        <f t="shared" si="2"/>
        <v>5164.8094058029237</v>
      </c>
      <c r="H71" s="12">
        <f t="shared" si="3"/>
        <v>5399.5734697030566</v>
      </c>
      <c r="I71" s="12">
        <f t="shared" si="4"/>
        <v>5634.3375336031895</v>
      </c>
      <c r="J71" s="12">
        <f t="shared" si="5"/>
        <v>5869.1015975033224</v>
      </c>
      <c r="K71" s="12">
        <f t="shared" si="6"/>
        <v>6103.8656614034553</v>
      </c>
      <c r="L71" s="12">
        <f t="shared" si="7"/>
        <v>7136.8275425640404</v>
      </c>
      <c r="M71" s="12">
        <f t="shared" si="8"/>
        <v>8216.7422365046514</v>
      </c>
      <c r="O71" s="8">
        <f t="shared" si="41"/>
        <v>5117.856593022897</v>
      </c>
      <c r="P71" s="23">
        <f t="shared" si="40"/>
        <v>8.9999999999999858E-2</v>
      </c>
      <c r="Q71" s="12">
        <f t="shared" si="46"/>
        <v>5629.6422523251867</v>
      </c>
      <c r="R71" s="12">
        <f t="shared" si="46"/>
        <v>5885.5350819763307</v>
      </c>
      <c r="S71" s="12">
        <f t="shared" si="46"/>
        <v>6141.4279116274765</v>
      </c>
      <c r="T71" s="12">
        <f t="shared" si="46"/>
        <v>6397.3207412786214</v>
      </c>
      <c r="U71" s="12">
        <f t="shared" si="46"/>
        <v>6653.2135709297663</v>
      </c>
      <c r="V71" s="12">
        <f t="shared" si="46"/>
        <v>7779.1420213948031</v>
      </c>
      <c r="W71" s="12">
        <f t="shared" si="46"/>
        <v>8956.2490377900704</v>
      </c>
      <c r="Y71" s="7">
        <f>SUMIF('BD Qtde Servidores Ativos'!$D:$D,$D:$D,'BD Qtde Servidores Ativos'!E:E)</f>
        <v>1170</v>
      </c>
      <c r="Z71" s="7">
        <f>SUMIF('BD Qtde Servidores Ativos'!$D:$D,$D:$D,'BD Qtde Servidores Ativos'!F:F)</f>
        <v>60</v>
      </c>
      <c r="AA71" s="7">
        <f>SUMIF('BD Qtde Servidores Ativos'!$D:$D,$D:$D,'BD Qtde Servidores Ativos'!G:G)</f>
        <v>0</v>
      </c>
      <c r="AB71" s="7">
        <f>SUMIF('BD Qtde Servidores Ativos'!$D:$D,$D:$D,'BD Qtde Servidores Ativos'!H:H)</f>
        <v>532</v>
      </c>
      <c r="AC71" s="7">
        <f>SUMIF('BD Qtde Servidores Ativos'!$D:$D,$D:$D,'BD Qtde Servidores Ativos'!I:I)</f>
        <v>744</v>
      </c>
      <c r="AD71" s="7">
        <f>SUMIF('BD Qtde Servidores Ativos'!$D:$D,$D:$D,'BD Qtde Servidores Ativos'!J:J)</f>
        <v>2293</v>
      </c>
      <c r="AE71" s="7">
        <f>SUMIF('BD Qtde Servidores Ativos'!$D:$D,$D:$D,'BD Qtde Servidores Ativos'!K:K)</f>
        <v>341</v>
      </c>
      <c r="AF71" s="7">
        <f>SUMIF('BD Qtde Servidores Ativos'!$D:$D,$D:$D,'BD Qtde Servidores Ativos'!L:L)</f>
        <v>49</v>
      </c>
      <c r="AG71" s="24">
        <f t="shared" si="11"/>
        <v>5189</v>
      </c>
      <c r="AH71" s="25"/>
      <c r="AI71" s="25"/>
      <c r="AJ71" s="7">
        <f>SUMIF('BD Qtde Servidores Aposentados '!$D:$D,$D:$D,'BD Qtde Servidores Aposentados '!E:E)</f>
        <v>1995</v>
      </c>
      <c r="AK71" s="7">
        <f>SUMIF('BD Qtde Servidores Aposentados '!$D:$D,$D:$D,'BD Qtde Servidores Aposentados '!F:F)</f>
        <v>74</v>
      </c>
      <c r="AL71" s="7">
        <f>SUMIF('BD Qtde Servidores Aposentados '!$D:$D,$D:$D,'BD Qtde Servidores Aposentados '!G:G)</f>
        <v>764</v>
      </c>
      <c r="AM71" s="7">
        <f>SUMIF('BD Qtde Servidores Aposentados '!$D:$D,$D:$D,'BD Qtde Servidores Aposentados '!H:H)</f>
        <v>627</v>
      </c>
      <c r="AN71" s="7">
        <f>SUMIF('BD Qtde Servidores Aposentados '!$D:$D,$D:$D,'BD Qtde Servidores Aposentados '!I:I)</f>
        <v>543</v>
      </c>
      <c r="AO71" s="7">
        <f>SUMIF('BD Qtde Servidores Aposentados '!$D:$D,$D:$D,'BD Qtde Servidores Aposentados '!J:J)</f>
        <v>1232</v>
      </c>
      <c r="AP71" s="7">
        <f>SUMIF('BD Qtde Servidores Aposentados '!$D:$D,$D:$D,'BD Qtde Servidores Aposentados '!K:K)</f>
        <v>74</v>
      </c>
      <c r="AQ71" s="7">
        <f>SUMIF('BD Qtde Servidores Aposentados '!$D:$D,$D:$D,'BD Qtde Servidores Aposentados '!L:L)</f>
        <v>0</v>
      </c>
      <c r="AR71" s="24">
        <f t="shared" si="12"/>
        <v>5309</v>
      </c>
      <c r="AS71" s="26"/>
      <c r="AT71" s="26"/>
      <c r="AU71" s="27">
        <f t="shared" si="42"/>
        <v>5493479.0952631095</v>
      </c>
      <c r="AV71" s="27">
        <f t="shared" si="42"/>
        <v>309888.56434817542</v>
      </c>
      <c r="AW71" s="27">
        <f t="shared" si="42"/>
        <v>0</v>
      </c>
      <c r="AX71" s="27">
        <f t="shared" si="42"/>
        <v>2997467.5678768968</v>
      </c>
      <c r="AY71" s="27">
        <f t="shared" si="42"/>
        <v>4366611.5885424716</v>
      </c>
      <c r="AZ71" s="27">
        <f t="shared" si="42"/>
        <v>13996163.961598122</v>
      </c>
      <c r="BA71" s="27">
        <f t="shared" si="42"/>
        <v>2433658.192014338</v>
      </c>
      <c r="BB71" s="27">
        <f t="shared" si="42"/>
        <v>402620.36958872795</v>
      </c>
      <c r="BC71" s="28">
        <f t="shared" si="14"/>
        <v>29999889.339231845</v>
      </c>
      <c r="BF71" s="26"/>
      <c r="BG71" s="27">
        <f t="shared" si="43"/>
        <v>9367086.1496153027</v>
      </c>
      <c r="BH71" s="27">
        <f t="shared" si="43"/>
        <v>382195.89602941636</v>
      </c>
      <c r="BI71" s="27">
        <f t="shared" si="43"/>
        <v>4125274.1308531351</v>
      </c>
      <c r="BJ71" s="27">
        <f t="shared" si="43"/>
        <v>3532729.6335691996</v>
      </c>
      <c r="BK71" s="27">
        <f t="shared" si="43"/>
        <v>3186922.1674443041</v>
      </c>
      <c r="BL71" s="27">
        <f t="shared" si="43"/>
        <v>7519962.4948490569</v>
      </c>
      <c r="BM71" s="27">
        <f t="shared" si="43"/>
        <v>528125.23814973899</v>
      </c>
      <c r="BN71" s="27">
        <f t="shared" si="43"/>
        <v>0</v>
      </c>
      <c r="BO71" s="28">
        <f t="shared" si="16"/>
        <v>28642295.710510153</v>
      </c>
      <c r="BS71" s="12">
        <f t="shared" si="17"/>
        <v>5987892.2138367891</v>
      </c>
      <c r="BT71" s="12">
        <f t="shared" si="44"/>
        <v>337778.53513951122</v>
      </c>
      <c r="BU71" s="12">
        <f t="shared" si="44"/>
        <v>0</v>
      </c>
      <c r="BV71" s="12">
        <f t="shared" si="44"/>
        <v>3267239.6489858176</v>
      </c>
      <c r="BW71" s="12">
        <f t="shared" si="44"/>
        <v>4759606.6315112943</v>
      </c>
      <c r="BX71" s="12">
        <f t="shared" si="44"/>
        <v>15255818.718141954</v>
      </c>
      <c r="BY71" s="12">
        <f t="shared" si="44"/>
        <v>2652687.4292956279</v>
      </c>
      <c r="BZ71" s="12">
        <f t="shared" si="44"/>
        <v>438856.20285171346</v>
      </c>
      <c r="CA71" s="29">
        <f t="shared" si="19"/>
        <v>32699879.379762709</v>
      </c>
      <c r="CB71" s="9"/>
      <c r="CC71" s="96">
        <f>(Y71*'Quadro Resumo'!$L$7)*($O$109*15%)</f>
        <v>179636.76641510369</v>
      </c>
      <c r="CD71" s="12">
        <f>(Z71*'Quadro Resumo'!$L$7)*($O$109*15%)</f>
        <v>9212.1418674412143</v>
      </c>
      <c r="CE71" s="12">
        <f>(AA71*'Quadro Resumo'!$L$7)*($O$109*10%)</f>
        <v>0</v>
      </c>
      <c r="CF71" s="12">
        <f>(AB71*'Quadro Resumo'!$L$7)*($O$109*5%)</f>
        <v>27226.997074881816</v>
      </c>
      <c r="CG71" s="12">
        <f>(AC71*'Quadro Resumo'!$L$7)*($O$109*5%)</f>
        <v>38076.853052090359</v>
      </c>
      <c r="CH71" s="12">
        <f>(AD71*'Quadro Resumo'!$L$7)*(O71*22%)</f>
        <v>258175.39369163304</v>
      </c>
      <c r="CI71" s="12">
        <f>(AE71*'Quadro Resumo'!$L$7)*(O71*23%)</f>
        <v>40139.349259078583</v>
      </c>
      <c r="CJ71" s="12">
        <v>0</v>
      </c>
      <c r="CK71" s="29">
        <f t="shared" si="20"/>
        <v>552467.50136022875</v>
      </c>
      <c r="CL71" s="9"/>
      <c r="CM71" s="9"/>
      <c r="CN71" s="12">
        <f t="shared" si="21"/>
        <v>10210123.903080679</v>
      </c>
      <c r="CO71" s="12">
        <f t="shared" si="45"/>
        <v>416593.5266720638</v>
      </c>
      <c r="CP71" s="12">
        <f t="shared" si="45"/>
        <v>4496548.8026299169</v>
      </c>
      <c r="CQ71" s="12">
        <f t="shared" si="45"/>
        <v>3850675.3005904276</v>
      </c>
      <c r="CR71" s="12">
        <f t="shared" si="45"/>
        <v>3473745.1625142912</v>
      </c>
      <c r="CS71" s="12">
        <f t="shared" si="45"/>
        <v>8196759.1193854725</v>
      </c>
      <c r="CT71" s="12">
        <f t="shared" si="45"/>
        <v>575656.50958321546</v>
      </c>
      <c r="CU71" s="12">
        <f t="shared" si="45"/>
        <v>0</v>
      </c>
      <c r="CV71" s="29">
        <f t="shared" si="23"/>
        <v>31220102.32445607</v>
      </c>
      <c r="CW71" s="9"/>
      <c r="CX71" s="9"/>
      <c r="CY71" s="9"/>
      <c r="CZ71" s="9"/>
      <c r="DA71" s="9"/>
      <c r="DB71" s="30"/>
      <c r="DC71" s="30"/>
    </row>
    <row r="72" spans="2:107" ht="15.75" customHeight="1" x14ac:dyDescent="0.3">
      <c r="B72" s="463" t="s">
        <v>15</v>
      </c>
      <c r="C72" s="7" t="s">
        <v>15</v>
      </c>
      <c r="D72" s="7" t="str">
        <f t="shared" ref="D72:D90" si="47">CONCATENATE("DP",E72)</f>
        <v>DP1</v>
      </c>
      <c r="E72" s="7">
        <v>1</v>
      </c>
      <c r="F72" s="8">
        <f>'2024'!O72</f>
        <v>2829.8473199999999</v>
      </c>
      <c r="G72" s="12">
        <f t="shared" si="2"/>
        <v>3112.8320520000002</v>
      </c>
      <c r="H72" s="12">
        <f t="shared" si="3"/>
        <v>3254.3244179999997</v>
      </c>
      <c r="I72" s="12">
        <f t="shared" si="4"/>
        <v>3395.8167839999996</v>
      </c>
      <c r="J72" s="12">
        <f t="shared" si="5"/>
        <v>3537.30915</v>
      </c>
      <c r="K72" s="12">
        <f t="shared" si="6"/>
        <v>3678.801516</v>
      </c>
      <c r="L72" s="12">
        <f t="shared" si="7"/>
        <v>4301.3679264000002</v>
      </c>
      <c r="M72" s="12">
        <f t="shared" si="8"/>
        <v>4952.2328099999995</v>
      </c>
      <c r="O72" s="211">
        <f>IF('Quadro Resumo'!G42="Nenhum",F72,O91*G4)</f>
        <v>3084.5335787999998</v>
      </c>
      <c r="P72" s="209">
        <f>O72/F72-1</f>
        <v>9.000000000000008E-2</v>
      </c>
      <c r="Q72" s="12">
        <f t="shared" si="46"/>
        <v>3392.9869366799999</v>
      </c>
      <c r="R72" s="12">
        <f t="shared" si="46"/>
        <v>3547.2136156199995</v>
      </c>
      <c r="S72" s="12">
        <f t="shared" si="46"/>
        <v>3701.4402945599995</v>
      </c>
      <c r="T72" s="12">
        <f t="shared" si="46"/>
        <v>3855.6669734999996</v>
      </c>
      <c r="U72" s="12">
        <f t="shared" si="46"/>
        <v>4009.8936524399996</v>
      </c>
      <c r="V72" s="12">
        <f t="shared" si="46"/>
        <v>4688.4910397759995</v>
      </c>
      <c r="W72" s="12">
        <f t="shared" si="46"/>
        <v>5397.9337628999992</v>
      </c>
      <c r="Y72" s="7">
        <f>SUMIF('BD Qtde Servidores Ativos'!$D:$D,$D:$D,'BD Qtde Servidores Ativos'!E:E)</f>
        <v>1358</v>
      </c>
      <c r="Z72" s="7">
        <f>SUMIF('BD Qtde Servidores Ativos'!$D:$D,$D:$D,'BD Qtde Servidores Ativos'!F:F)</f>
        <v>11</v>
      </c>
      <c r="AA72" s="7">
        <f>SUMIF('BD Qtde Servidores Ativos'!$D:$D,$D:$D,'BD Qtde Servidores Ativos'!G:G)</f>
        <v>0</v>
      </c>
      <c r="AB72" s="7">
        <f>SUMIF('BD Qtde Servidores Ativos'!$D:$D,$D:$D,'BD Qtde Servidores Ativos'!H:H)</f>
        <v>54</v>
      </c>
      <c r="AC72" s="7">
        <f>SUMIF('BD Qtde Servidores Ativos'!$D:$D,$D:$D,'BD Qtde Servidores Ativos'!I:I)</f>
        <v>912</v>
      </c>
      <c r="AD72" s="7">
        <f>SUMIF('BD Qtde Servidores Ativos'!$D:$D,$D:$D,'BD Qtde Servidores Ativos'!J:J)</f>
        <v>1499</v>
      </c>
      <c r="AE72" s="7">
        <f>SUMIF('BD Qtde Servidores Ativos'!$D:$D,$D:$D,'BD Qtde Servidores Ativos'!K:K)</f>
        <v>423</v>
      </c>
      <c r="AF72" s="7">
        <f>SUMIF('BD Qtde Servidores Ativos'!$D:$D,$D:$D,'BD Qtde Servidores Ativos'!L:L)</f>
        <v>172</v>
      </c>
      <c r="AG72" s="24">
        <f t="shared" si="11"/>
        <v>4429</v>
      </c>
      <c r="AH72" s="25"/>
      <c r="AI72" s="25"/>
      <c r="AJ72" s="7">
        <f>SUMIF('BD Qtde Servidores Aposentados '!$D:$D,$D:$D,'BD Qtde Servidores Aposentados '!E:E)</f>
        <v>55</v>
      </c>
      <c r="AK72" s="7">
        <f>SUMIF('BD Qtde Servidores Aposentados '!$D:$D,$D:$D,'BD Qtde Servidores Aposentados '!F:F)</f>
        <v>0</v>
      </c>
      <c r="AL72" s="7">
        <f>SUMIF('BD Qtde Servidores Aposentados '!$D:$D,$D:$D,'BD Qtde Servidores Aposentados '!G:G)</f>
        <v>0</v>
      </c>
      <c r="AM72" s="7">
        <f>SUMIF('BD Qtde Servidores Aposentados '!$D:$D,$D:$D,'BD Qtde Servidores Aposentados '!H:H)</f>
        <v>0</v>
      </c>
      <c r="AN72" s="7">
        <f>SUMIF('BD Qtde Servidores Aposentados '!$D:$D,$D:$D,'BD Qtde Servidores Aposentados '!I:I)</f>
        <v>2</v>
      </c>
      <c r="AO72" s="7">
        <f>SUMIF('BD Qtde Servidores Aposentados '!$D:$D,$D:$D,'BD Qtde Servidores Aposentados '!J:J)</f>
        <v>2</v>
      </c>
      <c r="AP72" s="7">
        <f>SUMIF('BD Qtde Servidores Aposentados '!$D:$D,$D:$D,'BD Qtde Servidores Aposentados '!K:K)</f>
        <v>0</v>
      </c>
      <c r="AQ72" s="7">
        <f>SUMIF('BD Qtde Servidores Aposentados '!$D:$D,$D:$D,'BD Qtde Servidores Aposentados '!L:L)</f>
        <v>0</v>
      </c>
      <c r="AR72" s="24">
        <f t="shared" si="12"/>
        <v>59</v>
      </c>
      <c r="AS72" s="26"/>
      <c r="AT72" s="26"/>
      <c r="AU72" s="27">
        <f t="shared" si="42"/>
        <v>3842932.6605599998</v>
      </c>
      <c r="AV72" s="27">
        <f t="shared" si="42"/>
        <v>34241.152571999999</v>
      </c>
      <c r="AW72" s="27">
        <f t="shared" si="42"/>
        <v>0</v>
      </c>
      <c r="AX72" s="27">
        <f t="shared" si="42"/>
        <v>183374.10633599997</v>
      </c>
      <c r="AY72" s="27">
        <f t="shared" si="42"/>
        <v>3226025.9448000002</v>
      </c>
      <c r="AZ72" s="27">
        <f t="shared" si="42"/>
        <v>5514523.472484</v>
      </c>
      <c r="BA72" s="27">
        <f t="shared" si="42"/>
        <v>1819478.6328672001</v>
      </c>
      <c r="BB72" s="27">
        <f t="shared" si="42"/>
        <v>851784.04331999994</v>
      </c>
      <c r="BC72" s="28">
        <f t="shared" si="14"/>
        <v>15472360.0129392</v>
      </c>
      <c r="BF72" s="26"/>
      <c r="BG72" s="27">
        <f t="shared" si="43"/>
        <v>155641.60259999998</v>
      </c>
      <c r="BH72" s="27">
        <f t="shared" si="43"/>
        <v>0</v>
      </c>
      <c r="BI72" s="27">
        <f t="shared" si="43"/>
        <v>0</v>
      </c>
      <c r="BJ72" s="27">
        <f t="shared" si="43"/>
        <v>0</v>
      </c>
      <c r="BK72" s="27">
        <f t="shared" si="43"/>
        <v>7074.6183000000001</v>
      </c>
      <c r="BL72" s="27">
        <f t="shared" si="43"/>
        <v>7357.603032</v>
      </c>
      <c r="BM72" s="27">
        <f t="shared" si="43"/>
        <v>0</v>
      </c>
      <c r="BN72" s="27">
        <f t="shared" si="43"/>
        <v>0</v>
      </c>
      <c r="BO72" s="28">
        <f t="shared" si="16"/>
        <v>170073.823932</v>
      </c>
      <c r="BS72" s="12">
        <f t="shared" si="17"/>
        <v>4188796.6000103997</v>
      </c>
      <c r="BT72" s="12">
        <f t="shared" si="44"/>
        <v>37322.856303479995</v>
      </c>
      <c r="BU72" s="12">
        <f t="shared" si="44"/>
        <v>0</v>
      </c>
      <c r="BV72" s="12">
        <f t="shared" si="44"/>
        <v>199877.77590623999</v>
      </c>
      <c r="BW72" s="12">
        <f t="shared" si="44"/>
        <v>3516368.2798319994</v>
      </c>
      <c r="BX72" s="12">
        <f t="shared" si="44"/>
        <v>6010830.5850075595</v>
      </c>
      <c r="BY72" s="12">
        <f t="shared" si="44"/>
        <v>1983231.7098252478</v>
      </c>
      <c r="BZ72" s="12">
        <f t="shared" si="44"/>
        <v>928444.60721879988</v>
      </c>
      <c r="CA72" s="29">
        <f t="shared" si="19"/>
        <v>16864872.414103724</v>
      </c>
      <c r="CB72" s="9"/>
      <c r="CC72" s="97">
        <f>(Y72*'Quadro Resumo'!$L$7)*($O$109*25%)</f>
        <v>347502.46266625472</v>
      </c>
      <c r="CD72" s="12">
        <f>(Z72*'Quadro Resumo'!$L$7)*($O$109*15%)</f>
        <v>1688.8926756975561</v>
      </c>
      <c r="CE72" s="12">
        <f>(AA72*'Quadro Resumo'!$L$7)*($O$109*10%)</f>
        <v>0</v>
      </c>
      <c r="CF72" s="12">
        <f>(AB72*'Quadro Resumo'!$L$7)*($O$109*5%)</f>
        <v>2763.6425602323648</v>
      </c>
      <c r="CG72" s="12">
        <f>(AC72*'Quadro Resumo'!$L$7)*($O$109*5%)</f>
        <v>46674.852128368824</v>
      </c>
      <c r="CH72" s="12">
        <f>(AD72*'Quadro Resumo'!$L$7)*(O72*22%)</f>
        <v>101721.74836166641</v>
      </c>
      <c r="CI72" s="12">
        <f>(AE72*'Quadro Resumo'!$L$7)*(O72*23%)</f>
        <v>30009.4271881452</v>
      </c>
      <c r="CJ72" s="12">
        <v>0</v>
      </c>
      <c r="CK72" s="29">
        <f t="shared" si="20"/>
        <v>530361.02558036509</v>
      </c>
      <c r="CL72" s="9"/>
      <c r="CM72" s="9"/>
      <c r="CN72" s="12">
        <f t="shared" si="21"/>
        <v>169649.346834</v>
      </c>
      <c r="CO72" s="12">
        <f t="shared" si="45"/>
        <v>0</v>
      </c>
      <c r="CP72" s="12">
        <f t="shared" si="45"/>
        <v>0</v>
      </c>
      <c r="CQ72" s="12">
        <f t="shared" si="45"/>
        <v>0</v>
      </c>
      <c r="CR72" s="12">
        <f t="shared" si="45"/>
        <v>7711.3339469999992</v>
      </c>
      <c r="CS72" s="12">
        <f t="shared" si="45"/>
        <v>8019.7873048799993</v>
      </c>
      <c r="CT72" s="12">
        <f t="shared" si="45"/>
        <v>0</v>
      </c>
      <c r="CU72" s="12">
        <f t="shared" si="45"/>
        <v>0</v>
      </c>
      <c r="CV72" s="29">
        <f t="shared" si="23"/>
        <v>185380.46808588001</v>
      </c>
      <c r="CW72" s="9"/>
      <c r="CX72" s="9"/>
      <c r="CY72" s="9"/>
      <c r="CZ72" s="9"/>
      <c r="DA72" s="9"/>
      <c r="DB72" s="30"/>
      <c r="DC72" s="30"/>
    </row>
    <row r="73" spans="2:107" ht="15.75" customHeight="1" x14ac:dyDescent="0.3">
      <c r="B73" s="464"/>
      <c r="C73" s="7" t="s">
        <v>15</v>
      </c>
      <c r="D73" s="7" t="str">
        <f t="shared" si="47"/>
        <v>DP2</v>
      </c>
      <c r="E73" s="7">
        <v>2</v>
      </c>
      <c r="F73" s="8">
        <f>'2024'!O73</f>
        <v>2940.2113654799996</v>
      </c>
      <c r="G73" s="12">
        <f t="shared" si="2"/>
        <v>3234.232502028</v>
      </c>
      <c r="H73" s="12">
        <f t="shared" si="3"/>
        <v>3381.2430703019991</v>
      </c>
      <c r="I73" s="12">
        <f t="shared" si="4"/>
        <v>3528.2536385759995</v>
      </c>
      <c r="J73" s="12">
        <f t="shared" si="5"/>
        <v>3675.2642068499995</v>
      </c>
      <c r="K73" s="12">
        <f t="shared" si="6"/>
        <v>3822.2747751239995</v>
      </c>
      <c r="L73" s="12">
        <f t="shared" si="7"/>
        <v>4469.1212755295992</v>
      </c>
      <c r="M73" s="12">
        <f t="shared" si="8"/>
        <v>5145.3698895899997</v>
      </c>
      <c r="O73" s="8">
        <f>O72*$C$7</f>
        <v>3204.8303883731996</v>
      </c>
      <c r="P73" s="23">
        <f t="shared" ref="P73:P90" si="48">O73/F73-1</f>
        <v>9.000000000000008E-2</v>
      </c>
      <c r="Q73" s="12">
        <f t="shared" si="46"/>
        <v>3525.3134272105199</v>
      </c>
      <c r="R73" s="12">
        <f t="shared" si="46"/>
        <v>3685.5549466291791</v>
      </c>
      <c r="S73" s="12">
        <f t="shared" si="46"/>
        <v>3845.7964660478392</v>
      </c>
      <c r="T73" s="12">
        <f t="shared" si="46"/>
        <v>4006.0379854664998</v>
      </c>
      <c r="U73" s="12">
        <f t="shared" si="46"/>
        <v>4166.2795048851594</v>
      </c>
      <c r="V73" s="12">
        <f t="shared" si="46"/>
        <v>4871.3421903272638</v>
      </c>
      <c r="W73" s="12">
        <f t="shared" si="46"/>
        <v>5608.4531796530991</v>
      </c>
      <c r="Y73" s="7">
        <f>SUMIF('BD Qtde Servidores Ativos'!$D:$D,$D:$D,'BD Qtde Servidores Ativos'!E:E)</f>
        <v>82</v>
      </c>
      <c r="Z73" s="7">
        <f>SUMIF('BD Qtde Servidores Ativos'!$D:$D,$D:$D,'BD Qtde Servidores Ativos'!F:F)</f>
        <v>0</v>
      </c>
      <c r="AA73" s="7">
        <f>SUMIF('BD Qtde Servidores Ativos'!$D:$D,$D:$D,'BD Qtde Servidores Ativos'!G:G)</f>
        <v>0</v>
      </c>
      <c r="AB73" s="7">
        <f>SUMIF('BD Qtde Servidores Ativos'!$D:$D,$D:$D,'BD Qtde Servidores Ativos'!H:H)</f>
        <v>5</v>
      </c>
      <c r="AC73" s="7">
        <f>SUMIF('BD Qtde Servidores Ativos'!$D:$D,$D:$D,'BD Qtde Servidores Ativos'!I:I)</f>
        <v>80</v>
      </c>
      <c r="AD73" s="7">
        <f>SUMIF('BD Qtde Servidores Ativos'!$D:$D,$D:$D,'BD Qtde Servidores Ativos'!J:J)</f>
        <v>100</v>
      </c>
      <c r="AE73" s="7">
        <f>SUMIF('BD Qtde Servidores Ativos'!$D:$D,$D:$D,'BD Qtde Servidores Ativos'!K:K)</f>
        <v>28</v>
      </c>
      <c r="AF73" s="7">
        <f>SUMIF('BD Qtde Servidores Ativos'!$D:$D,$D:$D,'BD Qtde Servidores Ativos'!L:L)</f>
        <v>14</v>
      </c>
      <c r="AG73" s="24">
        <f t="shared" si="11"/>
        <v>309</v>
      </c>
      <c r="AH73" s="25"/>
      <c r="AI73" s="25"/>
      <c r="AJ73" s="7">
        <f>SUMIF('BD Qtde Servidores Aposentados '!$D:$D,$D:$D,'BD Qtde Servidores Aposentados '!E:E)</f>
        <v>59</v>
      </c>
      <c r="AK73" s="7">
        <f>SUMIF('BD Qtde Servidores Aposentados '!$D:$D,$D:$D,'BD Qtde Servidores Aposentados '!F:F)</f>
        <v>1</v>
      </c>
      <c r="AL73" s="7">
        <f>SUMIF('BD Qtde Servidores Aposentados '!$D:$D,$D:$D,'BD Qtde Servidores Aposentados '!G:G)</f>
        <v>0</v>
      </c>
      <c r="AM73" s="7">
        <f>SUMIF('BD Qtde Servidores Aposentados '!$D:$D,$D:$D,'BD Qtde Servidores Aposentados '!H:H)</f>
        <v>0</v>
      </c>
      <c r="AN73" s="7">
        <f>SUMIF('BD Qtde Servidores Aposentados '!$D:$D,$D:$D,'BD Qtde Servidores Aposentados '!I:I)</f>
        <v>1</v>
      </c>
      <c r="AO73" s="7">
        <f>SUMIF('BD Qtde Servidores Aposentados '!$D:$D,$D:$D,'BD Qtde Servidores Aposentados '!J:J)</f>
        <v>0</v>
      </c>
      <c r="AP73" s="7">
        <f>SUMIF('BD Qtde Servidores Aposentados '!$D:$D,$D:$D,'BD Qtde Servidores Aposentados '!K:K)</f>
        <v>0</v>
      </c>
      <c r="AQ73" s="7">
        <f>SUMIF('BD Qtde Servidores Aposentados '!$D:$D,$D:$D,'BD Qtde Servidores Aposentados '!L:L)</f>
        <v>0</v>
      </c>
      <c r="AR73" s="24">
        <f t="shared" si="12"/>
        <v>61</v>
      </c>
      <c r="AS73" s="26"/>
      <c r="AT73" s="26"/>
      <c r="AU73" s="27">
        <f t="shared" si="42"/>
        <v>241097.33196935998</v>
      </c>
      <c r="AV73" s="27">
        <f t="shared" si="42"/>
        <v>0</v>
      </c>
      <c r="AW73" s="27">
        <f t="shared" si="42"/>
        <v>0</v>
      </c>
      <c r="AX73" s="27">
        <f t="shared" si="42"/>
        <v>17641.268192879998</v>
      </c>
      <c r="AY73" s="27">
        <f t="shared" si="42"/>
        <v>294021.13654799998</v>
      </c>
      <c r="AZ73" s="27">
        <f t="shared" si="42"/>
        <v>382227.47751239996</v>
      </c>
      <c r="BA73" s="27">
        <f t="shared" si="42"/>
        <v>125135.39571482877</v>
      </c>
      <c r="BB73" s="27">
        <f t="shared" si="42"/>
        <v>72035.178454259993</v>
      </c>
      <c r="BC73" s="28">
        <f t="shared" si="14"/>
        <v>1132157.7883917284</v>
      </c>
      <c r="BF73" s="26"/>
      <c r="BG73" s="27">
        <f t="shared" si="43"/>
        <v>173472.47056331998</v>
      </c>
      <c r="BH73" s="27">
        <f t="shared" si="43"/>
        <v>3234.232502028</v>
      </c>
      <c r="BI73" s="27">
        <f t="shared" si="43"/>
        <v>0</v>
      </c>
      <c r="BJ73" s="27">
        <f t="shared" si="43"/>
        <v>0</v>
      </c>
      <c r="BK73" s="27">
        <f t="shared" si="43"/>
        <v>3675.2642068499995</v>
      </c>
      <c r="BL73" s="27">
        <f t="shared" si="43"/>
        <v>0</v>
      </c>
      <c r="BM73" s="27">
        <f t="shared" si="43"/>
        <v>0</v>
      </c>
      <c r="BN73" s="27">
        <f t="shared" si="43"/>
        <v>0</v>
      </c>
      <c r="BO73" s="28">
        <f t="shared" si="16"/>
        <v>180381.96727219797</v>
      </c>
      <c r="BS73" s="12">
        <f t="shared" si="17"/>
        <v>262796.09184660239</v>
      </c>
      <c r="BT73" s="12">
        <f t="shared" si="44"/>
        <v>0</v>
      </c>
      <c r="BU73" s="12">
        <f t="shared" si="44"/>
        <v>0</v>
      </c>
      <c r="BV73" s="12">
        <f t="shared" si="44"/>
        <v>19228.982330239196</v>
      </c>
      <c r="BW73" s="12">
        <f t="shared" si="44"/>
        <v>320483.03883732</v>
      </c>
      <c r="BX73" s="12">
        <f t="shared" si="44"/>
        <v>416627.95048851595</v>
      </c>
      <c r="BY73" s="12">
        <f t="shared" si="44"/>
        <v>136397.5813291634</v>
      </c>
      <c r="BZ73" s="12">
        <f t="shared" si="44"/>
        <v>78518.344515143384</v>
      </c>
      <c r="CA73" s="29">
        <f t="shared" si="19"/>
        <v>1234051.9893469843</v>
      </c>
      <c r="CB73" s="9"/>
      <c r="CC73" s="97">
        <f>(Y73*'Quadro Resumo'!$L$7)*($O$109*25%)</f>
        <v>20983.212031393879</v>
      </c>
      <c r="CD73" s="12">
        <f>(Z73*'Quadro Resumo'!$L$7)*($O$109*15%)</f>
        <v>0</v>
      </c>
      <c r="CE73" s="12">
        <f>(AA73*'Quadro Resumo'!$L$7)*($O$109*10%)</f>
        <v>0</v>
      </c>
      <c r="CF73" s="12">
        <f>(AB73*'Quadro Resumo'!$L$7)*($O$109*5%)</f>
        <v>255.89282965114487</v>
      </c>
      <c r="CG73" s="12">
        <f>(AC73*'Quadro Resumo'!$L$7)*($O$109*5%)</f>
        <v>4094.2852744183178</v>
      </c>
      <c r="CH73" s="12">
        <f>(AD73*'Quadro Resumo'!$L$7)*(O73*22%)</f>
        <v>7050.6268544210388</v>
      </c>
      <c r="CI73" s="12">
        <f>(AE73*'Quadro Resumo'!$L$7)*(O73*23%)</f>
        <v>2063.9107701123407</v>
      </c>
      <c r="CJ73" s="12">
        <v>0</v>
      </c>
      <c r="CK73" s="29">
        <f t="shared" si="20"/>
        <v>34447.927759996724</v>
      </c>
      <c r="CL73" s="9"/>
      <c r="CM73" s="9"/>
      <c r="CN73" s="12">
        <f t="shared" si="21"/>
        <v>189084.99291401877</v>
      </c>
      <c r="CO73" s="12">
        <f t="shared" si="45"/>
        <v>3525.3134272105199</v>
      </c>
      <c r="CP73" s="12">
        <f t="shared" si="45"/>
        <v>0</v>
      </c>
      <c r="CQ73" s="12">
        <f t="shared" si="45"/>
        <v>0</v>
      </c>
      <c r="CR73" s="12">
        <f t="shared" si="45"/>
        <v>4006.0379854664998</v>
      </c>
      <c r="CS73" s="12">
        <f t="shared" si="45"/>
        <v>0</v>
      </c>
      <c r="CT73" s="12">
        <f t="shared" si="45"/>
        <v>0</v>
      </c>
      <c r="CU73" s="12">
        <f t="shared" si="45"/>
        <v>0</v>
      </c>
      <c r="CV73" s="29">
        <f t="shared" si="23"/>
        <v>196616.34432669581</v>
      </c>
      <c r="CW73" s="9"/>
      <c r="CX73" s="9"/>
      <c r="CY73" s="9"/>
      <c r="CZ73" s="9"/>
      <c r="DA73" s="9"/>
      <c r="DB73" s="30"/>
      <c r="DC73" s="30"/>
    </row>
    <row r="74" spans="2:107" ht="15.75" customHeight="1" x14ac:dyDescent="0.3">
      <c r="B74" s="464"/>
      <c r="C74" s="7" t="s">
        <v>15</v>
      </c>
      <c r="D74" s="7" t="str">
        <f t="shared" si="47"/>
        <v>DP3</v>
      </c>
      <c r="E74" s="7">
        <v>3</v>
      </c>
      <c r="F74" s="8">
        <f>'2024'!O74</f>
        <v>3054.8796087337191</v>
      </c>
      <c r="G74" s="12">
        <f t="shared" si="2"/>
        <v>3360.3675696070914</v>
      </c>
      <c r="H74" s="12">
        <f t="shared" si="3"/>
        <v>3513.1115500437768</v>
      </c>
      <c r="I74" s="12">
        <f t="shared" si="4"/>
        <v>3665.8555304804627</v>
      </c>
      <c r="J74" s="12">
        <f t="shared" si="5"/>
        <v>3818.599510917149</v>
      </c>
      <c r="K74" s="12">
        <f t="shared" si="6"/>
        <v>3971.3434913538349</v>
      </c>
      <c r="L74" s="12">
        <f t="shared" si="7"/>
        <v>4643.4170052752534</v>
      </c>
      <c r="M74" s="12">
        <f t="shared" si="8"/>
        <v>5346.0393152840088</v>
      </c>
      <c r="O74" s="8">
        <f t="shared" ref="O74:O90" si="49">O73*$C$7</f>
        <v>3329.8187735197544</v>
      </c>
      <c r="P74" s="23">
        <f t="shared" si="48"/>
        <v>9.000000000000008E-2</v>
      </c>
      <c r="Q74" s="12">
        <f t="shared" si="46"/>
        <v>3662.8006508717299</v>
      </c>
      <c r="R74" s="12">
        <f t="shared" si="46"/>
        <v>3829.2915895477172</v>
      </c>
      <c r="S74" s="12">
        <f t="shared" si="46"/>
        <v>3995.782528223705</v>
      </c>
      <c r="T74" s="12">
        <f t="shared" si="46"/>
        <v>4162.2734668996927</v>
      </c>
      <c r="U74" s="12">
        <f t="shared" si="46"/>
        <v>4328.7644055756809</v>
      </c>
      <c r="V74" s="12">
        <f t="shared" si="46"/>
        <v>5061.3245357500264</v>
      </c>
      <c r="W74" s="12">
        <f t="shared" si="46"/>
        <v>5827.1828536595704</v>
      </c>
      <c r="Y74" s="7">
        <f>SUMIF('BD Qtde Servidores Ativos'!$D:$D,$D:$D,'BD Qtde Servidores Ativos'!E:E)</f>
        <v>235</v>
      </c>
      <c r="Z74" s="7">
        <f>SUMIF('BD Qtde Servidores Ativos'!$D:$D,$D:$D,'BD Qtde Servidores Ativos'!F:F)</f>
        <v>5</v>
      </c>
      <c r="AA74" s="7">
        <f>SUMIF('BD Qtde Servidores Ativos'!$D:$D,$D:$D,'BD Qtde Servidores Ativos'!G:G)</f>
        <v>0</v>
      </c>
      <c r="AB74" s="7">
        <f>SUMIF('BD Qtde Servidores Ativos'!$D:$D,$D:$D,'BD Qtde Servidores Ativos'!H:H)</f>
        <v>16</v>
      </c>
      <c r="AC74" s="7">
        <f>SUMIF('BD Qtde Servidores Ativos'!$D:$D,$D:$D,'BD Qtde Servidores Ativos'!I:I)</f>
        <v>352</v>
      </c>
      <c r="AD74" s="7">
        <f>SUMIF('BD Qtde Servidores Ativos'!$D:$D,$D:$D,'BD Qtde Servidores Ativos'!J:J)</f>
        <v>873</v>
      </c>
      <c r="AE74" s="7">
        <f>SUMIF('BD Qtde Servidores Ativos'!$D:$D,$D:$D,'BD Qtde Servidores Ativos'!K:K)</f>
        <v>188</v>
      </c>
      <c r="AF74" s="7">
        <f>SUMIF('BD Qtde Servidores Ativos'!$D:$D,$D:$D,'BD Qtde Servidores Ativos'!L:L)</f>
        <v>76</v>
      </c>
      <c r="AG74" s="24">
        <f t="shared" si="11"/>
        <v>1745</v>
      </c>
      <c r="AH74" s="25"/>
      <c r="AI74" s="25"/>
      <c r="AJ74" s="7">
        <f>SUMIF('BD Qtde Servidores Aposentados '!$D:$D,$D:$D,'BD Qtde Servidores Aposentados '!E:E)</f>
        <v>106</v>
      </c>
      <c r="AK74" s="7">
        <f>SUMIF('BD Qtde Servidores Aposentados '!$D:$D,$D:$D,'BD Qtde Servidores Aposentados '!F:F)</f>
        <v>0</v>
      </c>
      <c r="AL74" s="7">
        <f>SUMIF('BD Qtde Servidores Aposentados '!$D:$D,$D:$D,'BD Qtde Servidores Aposentados '!G:G)</f>
        <v>1</v>
      </c>
      <c r="AM74" s="7">
        <f>SUMIF('BD Qtde Servidores Aposentados '!$D:$D,$D:$D,'BD Qtde Servidores Aposentados '!H:H)</f>
        <v>0</v>
      </c>
      <c r="AN74" s="7">
        <f>SUMIF('BD Qtde Servidores Aposentados '!$D:$D,$D:$D,'BD Qtde Servidores Aposentados '!I:I)</f>
        <v>8</v>
      </c>
      <c r="AO74" s="7">
        <f>SUMIF('BD Qtde Servidores Aposentados '!$D:$D,$D:$D,'BD Qtde Servidores Aposentados '!J:J)</f>
        <v>0</v>
      </c>
      <c r="AP74" s="7">
        <f>SUMIF('BD Qtde Servidores Aposentados '!$D:$D,$D:$D,'BD Qtde Servidores Aposentados '!K:K)</f>
        <v>1</v>
      </c>
      <c r="AQ74" s="7">
        <f>SUMIF('BD Qtde Servidores Aposentados '!$D:$D,$D:$D,'BD Qtde Servidores Aposentados '!L:L)</f>
        <v>0</v>
      </c>
      <c r="AR74" s="24">
        <f t="shared" si="12"/>
        <v>116</v>
      </c>
      <c r="AS74" s="26"/>
      <c r="AT74" s="26"/>
      <c r="AU74" s="27">
        <f t="shared" si="42"/>
        <v>717896.70805242402</v>
      </c>
      <c r="AV74" s="27">
        <f t="shared" si="42"/>
        <v>16801.837848035459</v>
      </c>
      <c r="AW74" s="27">
        <f t="shared" si="42"/>
        <v>0</v>
      </c>
      <c r="AX74" s="27">
        <f t="shared" si="42"/>
        <v>58653.688487687403</v>
      </c>
      <c r="AY74" s="27">
        <f t="shared" si="42"/>
        <v>1344147.0278428365</v>
      </c>
      <c r="AZ74" s="27">
        <f t="shared" si="42"/>
        <v>3466982.8679518979</v>
      </c>
      <c r="BA74" s="27">
        <f t="shared" si="42"/>
        <v>872962.39699174766</v>
      </c>
      <c r="BB74" s="27">
        <f t="shared" si="42"/>
        <v>406298.98796158464</v>
      </c>
      <c r="BC74" s="28">
        <f t="shared" si="14"/>
        <v>6883743.515136213</v>
      </c>
      <c r="BF74" s="26"/>
      <c r="BG74" s="27">
        <f t="shared" si="43"/>
        <v>323817.23852577421</v>
      </c>
      <c r="BH74" s="27">
        <f t="shared" si="43"/>
        <v>0</v>
      </c>
      <c r="BI74" s="27">
        <f t="shared" si="43"/>
        <v>3513.1115500437768</v>
      </c>
      <c r="BJ74" s="27">
        <f t="shared" si="43"/>
        <v>0</v>
      </c>
      <c r="BK74" s="27">
        <f t="shared" si="43"/>
        <v>30548.796087337192</v>
      </c>
      <c r="BL74" s="27">
        <f t="shared" si="43"/>
        <v>0</v>
      </c>
      <c r="BM74" s="27">
        <f t="shared" si="43"/>
        <v>4643.4170052752534</v>
      </c>
      <c r="BN74" s="27">
        <f t="shared" si="43"/>
        <v>0</v>
      </c>
      <c r="BO74" s="28">
        <f t="shared" si="16"/>
        <v>362522.56316843047</v>
      </c>
      <c r="BS74" s="12">
        <f t="shared" si="17"/>
        <v>782507.41177714232</v>
      </c>
      <c r="BT74" s="12">
        <f t="shared" si="44"/>
        <v>18314.003254358649</v>
      </c>
      <c r="BU74" s="12">
        <f t="shared" si="44"/>
        <v>0</v>
      </c>
      <c r="BV74" s="12">
        <f t="shared" si="44"/>
        <v>63932.520451579279</v>
      </c>
      <c r="BW74" s="12">
        <f t="shared" si="44"/>
        <v>1465120.2603486918</v>
      </c>
      <c r="BX74" s="12">
        <f t="shared" si="44"/>
        <v>3779011.3260675697</v>
      </c>
      <c r="BY74" s="12">
        <f t="shared" si="44"/>
        <v>951529.01272100501</v>
      </c>
      <c r="BZ74" s="12">
        <f t="shared" si="44"/>
        <v>442865.89687812736</v>
      </c>
      <c r="CA74" s="29">
        <f t="shared" si="19"/>
        <v>7503280.4314984735</v>
      </c>
      <c r="CB74" s="9"/>
      <c r="CC74" s="97">
        <f>(Y74*'Quadro Resumo'!$L$7)*($O$109*25%)</f>
        <v>60134.81496801904</v>
      </c>
      <c r="CD74" s="12">
        <f>(Z74*'Quadro Resumo'!$L$7)*($O$109*15%)</f>
        <v>767.67848895343457</v>
      </c>
      <c r="CE74" s="12">
        <f>(AA74*'Quadro Resumo'!$L$7)*($O$109*10%)</f>
        <v>0</v>
      </c>
      <c r="CF74" s="12">
        <f>(AB74*'Quadro Resumo'!$L$7)*($O$109*5%)</f>
        <v>818.85705488366364</v>
      </c>
      <c r="CG74" s="12">
        <f>(AC74*'Quadro Resumo'!$L$7)*($O$109*5%)</f>
        <v>18014.8552074406</v>
      </c>
      <c r="CH74" s="12">
        <f>(AD74*'Quadro Resumo'!$L$7)*(O74*22%)</f>
        <v>63952.499364220414</v>
      </c>
      <c r="CI74" s="12">
        <f>(AE74*'Quadro Resumo'!$L$7)*(O74*23%)</f>
        <v>14398.136376699418</v>
      </c>
      <c r="CJ74" s="12">
        <v>0</v>
      </c>
      <c r="CK74" s="29">
        <f t="shared" si="20"/>
        <v>158086.84146021656</v>
      </c>
      <c r="CL74" s="9"/>
      <c r="CM74" s="9"/>
      <c r="CN74" s="12">
        <f t="shared" si="21"/>
        <v>352960.78999309399</v>
      </c>
      <c r="CO74" s="12">
        <f t="shared" si="45"/>
        <v>0</v>
      </c>
      <c r="CP74" s="12">
        <f t="shared" si="45"/>
        <v>3829.2915895477172</v>
      </c>
      <c r="CQ74" s="12">
        <f t="shared" si="45"/>
        <v>0</v>
      </c>
      <c r="CR74" s="12">
        <f t="shared" si="45"/>
        <v>33298.187735197542</v>
      </c>
      <c r="CS74" s="12">
        <f t="shared" si="45"/>
        <v>0</v>
      </c>
      <c r="CT74" s="12">
        <f t="shared" si="45"/>
        <v>5061.3245357500264</v>
      </c>
      <c r="CU74" s="12">
        <f t="shared" si="45"/>
        <v>0</v>
      </c>
      <c r="CV74" s="29">
        <f t="shared" si="23"/>
        <v>395149.59385358926</v>
      </c>
      <c r="CW74" s="9"/>
      <c r="CX74" s="9"/>
      <c r="CY74" s="9"/>
      <c r="CZ74" s="9"/>
      <c r="DA74" s="9"/>
      <c r="DB74" s="30"/>
      <c r="DC74" s="30"/>
    </row>
    <row r="75" spans="2:107" ht="15.75" customHeight="1" x14ac:dyDescent="0.3">
      <c r="B75" s="464"/>
      <c r="C75" s="7" t="s">
        <v>15</v>
      </c>
      <c r="D75" s="7" t="str">
        <f t="shared" si="47"/>
        <v>DP4</v>
      </c>
      <c r="E75" s="7">
        <v>4</v>
      </c>
      <c r="F75" s="8">
        <f>'2024'!O75</f>
        <v>3174.0199134743339</v>
      </c>
      <c r="G75" s="12">
        <f t="shared" si="2"/>
        <v>3491.4219048217674</v>
      </c>
      <c r="H75" s="12">
        <f t="shared" si="3"/>
        <v>3650.1229004954835</v>
      </c>
      <c r="I75" s="12">
        <f t="shared" si="4"/>
        <v>3808.8238961692005</v>
      </c>
      <c r="J75" s="12">
        <f t="shared" si="5"/>
        <v>3967.5248918429174</v>
      </c>
      <c r="K75" s="12">
        <f t="shared" si="6"/>
        <v>4126.2258875166344</v>
      </c>
      <c r="L75" s="12">
        <f t="shared" si="7"/>
        <v>4824.5102684809872</v>
      </c>
      <c r="M75" s="12">
        <f t="shared" si="8"/>
        <v>5554.5348485800841</v>
      </c>
      <c r="O75" s="8">
        <f t="shared" si="49"/>
        <v>3459.6817056870245</v>
      </c>
      <c r="P75" s="23">
        <f t="shared" si="48"/>
        <v>9.0000000000000302E-2</v>
      </c>
      <c r="Q75" s="12">
        <f t="shared" si="46"/>
        <v>3805.6498762557271</v>
      </c>
      <c r="R75" s="12">
        <f t="shared" si="46"/>
        <v>3978.633961540078</v>
      </c>
      <c r="S75" s="12">
        <f t="shared" si="46"/>
        <v>4151.6180468244293</v>
      </c>
      <c r="T75" s="12">
        <f t="shared" si="46"/>
        <v>4324.602132108781</v>
      </c>
      <c r="U75" s="12">
        <f t="shared" si="46"/>
        <v>4497.5862173931318</v>
      </c>
      <c r="V75" s="12">
        <f t="shared" si="46"/>
        <v>5258.7161926442777</v>
      </c>
      <c r="W75" s="12">
        <f t="shared" si="46"/>
        <v>6054.442984952293</v>
      </c>
      <c r="Y75" s="7">
        <f>SUMIF('BD Qtde Servidores Ativos'!$D:$D,$D:$D,'BD Qtde Servidores Ativos'!E:E)</f>
        <v>153</v>
      </c>
      <c r="Z75" s="7">
        <f>SUMIF('BD Qtde Servidores Ativos'!$D:$D,$D:$D,'BD Qtde Servidores Ativos'!F:F)</f>
        <v>3</v>
      </c>
      <c r="AA75" s="7">
        <f>SUMIF('BD Qtde Servidores Ativos'!$D:$D,$D:$D,'BD Qtde Servidores Ativos'!G:G)</f>
        <v>0</v>
      </c>
      <c r="AB75" s="7">
        <f>SUMIF('BD Qtde Servidores Ativos'!$D:$D,$D:$D,'BD Qtde Servidores Ativos'!H:H)</f>
        <v>8</v>
      </c>
      <c r="AC75" s="7">
        <f>SUMIF('BD Qtde Servidores Ativos'!$D:$D,$D:$D,'BD Qtde Servidores Ativos'!I:I)</f>
        <v>191</v>
      </c>
      <c r="AD75" s="7">
        <f>SUMIF('BD Qtde Servidores Ativos'!$D:$D,$D:$D,'BD Qtde Servidores Ativos'!J:J)</f>
        <v>224</v>
      </c>
      <c r="AE75" s="7">
        <f>SUMIF('BD Qtde Servidores Ativos'!$D:$D,$D:$D,'BD Qtde Servidores Ativos'!K:K)</f>
        <v>80</v>
      </c>
      <c r="AF75" s="7">
        <f>SUMIF('BD Qtde Servidores Ativos'!$D:$D,$D:$D,'BD Qtde Servidores Ativos'!L:L)</f>
        <v>35</v>
      </c>
      <c r="AG75" s="24">
        <f t="shared" si="11"/>
        <v>694</v>
      </c>
      <c r="AH75" s="25"/>
      <c r="AI75" s="25"/>
      <c r="AJ75" s="7">
        <f>SUMIF('BD Qtde Servidores Aposentados '!$D:$D,$D:$D,'BD Qtde Servidores Aposentados '!E:E)</f>
        <v>133</v>
      </c>
      <c r="AK75" s="7">
        <f>SUMIF('BD Qtde Servidores Aposentados '!$D:$D,$D:$D,'BD Qtde Servidores Aposentados '!F:F)</f>
        <v>0</v>
      </c>
      <c r="AL75" s="7">
        <f>SUMIF('BD Qtde Servidores Aposentados '!$D:$D,$D:$D,'BD Qtde Servidores Aposentados '!G:G)</f>
        <v>2</v>
      </c>
      <c r="AM75" s="7">
        <f>SUMIF('BD Qtde Servidores Aposentados '!$D:$D,$D:$D,'BD Qtde Servidores Aposentados '!H:H)</f>
        <v>0</v>
      </c>
      <c r="AN75" s="7">
        <f>SUMIF('BD Qtde Servidores Aposentados '!$D:$D,$D:$D,'BD Qtde Servidores Aposentados '!I:I)</f>
        <v>9</v>
      </c>
      <c r="AO75" s="7">
        <f>SUMIF('BD Qtde Servidores Aposentados '!$D:$D,$D:$D,'BD Qtde Servidores Aposentados '!J:J)</f>
        <v>3</v>
      </c>
      <c r="AP75" s="7">
        <f>SUMIF('BD Qtde Servidores Aposentados '!$D:$D,$D:$D,'BD Qtde Servidores Aposentados '!K:K)</f>
        <v>0</v>
      </c>
      <c r="AQ75" s="7">
        <f>SUMIF('BD Qtde Servidores Aposentados '!$D:$D,$D:$D,'BD Qtde Servidores Aposentados '!L:L)</f>
        <v>0</v>
      </c>
      <c r="AR75" s="24">
        <f t="shared" si="12"/>
        <v>147</v>
      </c>
      <c r="AS75" s="26"/>
      <c r="AT75" s="26"/>
      <c r="AU75" s="27">
        <f t="shared" si="42"/>
        <v>485625.04676157306</v>
      </c>
      <c r="AV75" s="27">
        <f t="shared" si="42"/>
        <v>10474.265714465302</v>
      </c>
      <c r="AW75" s="27">
        <f t="shared" si="42"/>
        <v>0</v>
      </c>
      <c r="AX75" s="27">
        <f t="shared" si="42"/>
        <v>30470.591169353604</v>
      </c>
      <c r="AY75" s="27">
        <f t="shared" si="42"/>
        <v>757797.25434199721</v>
      </c>
      <c r="AZ75" s="27">
        <f t="shared" si="42"/>
        <v>924274.59880372614</v>
      </c>
      <c r="BA75" s="27">
        <f t="shared" si="42"/>
        <v>385960.82147847896</v>
      </c>
      <c r="BB75" s="27">
        <f t="shared" si="42"/>
        <v>194408.71970030296</v>
      </c>
      <c r="BC75" s="28">
        <f t="shared" si="14"/>
        <v>2789011.2979698973</v>
      </c>
      <c r="BF75" s="26"/>
      <c r="BG75" s="27">
        <f t="shared" si="43"/>
        <v>422144.64849208639</v>
      </c>
      <c r="BH75" s="27">
        <f t="shared" si="43"/>
        <v>0</v>
      </c>
      <c r="BI75" s="27">
        <f t="shared" si="43"/>
        <v>7300.2458009909669</v>
      </c>
      <c r="BJ75" s="27">
        <f t="shared" si="43"/>
        <v>0</v>
      </c>
      <c r="BK75" s="27">
        <f t="shared" si="43"/>
        <v>35707.724026586257</v>
      </c>
      <c r="BL75" s="27">
        <f t="shared" si="43"/>
        <v>12378.677662549904</v>
      </c>
      <c r="BM75" s="27">
        <f t="shared" si="43"/>
        <v>0</v>
      </c>
      <c r="BN75" s="27">
        <f t="shared" si="43"/>
        <v>0</v>
      </c>
      <c r="BO75" s="28">
        <f t="shared" si="16"/>
        <v>477531.29598221352</v>
      </c>
      <c r="BS75" s="12">
        <f t="shared" si="17"/>
        <v>529331.30097011477</v>
      </c>
      <c r="BT75" s="12">
        <f t="shared" si="44"/>
        <v>11416.949628767181</v>
      </c>
      <c r="BU75" s="12">
        <f t="shared" si="44"/>
        <v>0</v>
      </c>
      <c r="BV75" s="12">
        <f t="shared" si="44"/>
        <v>33212.944374595434</v>
      </c>
      <c r="BW75" s="12">
        <f t="shared" si="44"/>
        <v>825999.00723277719</v>
      </c>
      <c r="BX75" s="12">
        <f t="shared" si="44"/>
        <v>1007459.3126960616</v>
      </c>
      <c r="BY75" s="12">
        <f t="shared" si="44"/>
        <v>420697.29541154223</v>
      </c>
      <c r="BZ75" s="12">
        <f t="shared" si="44"/>
        <v>211905.50447333025</v>
      </c>
      <c r="CA75" s="29">
        <f t="shared" si="19"/>
        <v>3040022.3147871885</v>
      </c>
      <c r="CB75" s="9"/>
      <c r="CC75" s="97">
        <f>(Y75*'Quadro Resumo'!$L$7)*($O$109*25%)</f>
        <v>39151.602936625161</v>
      </c>
      <c r="CD75" s="12">
        <f>(Z75*'Quadro Resumo'!$L$7)*($O$109*15%)</f>
        <v>460.60709337206083</v>
      </c>
      <c r="CE75" s="12">
        <f>(AA75*'Quadro Resumo'!$L$7)*($O$109*10%)</f>
        <v>0</v>
      </c>
      <c r="CF75" s="12">
        <f>(AB75*'Quadro Resumo'!$L$7)*($O$109*5%)</f>
        <v>409.42852744183182</v>
      </c>
      <c r="CG75" s="12">
        <f>(AC75*'Quadro Resumo'!$L$7)*($O$109*5%)</f>
        <v>9775.1060926737355</v>
      </c>
      <c r="CH75" s="12">
        <f>(AD75*'Quadro Resumo'!$L$7)*(O75*22%)</f>
        <v>17049.311445625659</v>
      </c>
      <c r="CI75" s="12">
        <f>(AE75*'Quadro Resumo'!$L$7)*(O75*23%)</f>
        <v>6365.8143384641253</v>
      </c>
      <c r="CJ75" s="12">
        <v>0</v>
      </c>
      <c r="CK75" s="29">
        <f t="shared" si="20"/>
        <v>73211.870434202574</v>
      </c>
      <c r="CL75" s="9"/>
      <c r="CM75" s="9"/>
      <c r="CN75" s="12">
        <f t="shared" si="21"/>
        <v>460137.66685637424</v>
      </c>
      <c r="CO75" s="12">
        <f t="shared" si="45"/>
        <v>0</v>
      </c>
      <c r="CP75" s="12">
        <f t="shared" si="45"/>
        <v>7957.2679230801559</v>
      </c>
      <c r="CQ75" s="12">
        <f t="shared" si="45"/>
        <v>0</v>
      </c>
      <c r="CR75" s="12">
        <f t="shared" si="45"/>
        <v>38921.419188979031</v>
      </c>
      <c r="CS75" s="12">
        <f t="shared" si="45"/>
        <v>13492.758652179396</v>
      </c>
      <c r="CT75" s="12">
        <f t="shared" si="45"/>
        <v>0</v>
      </c>
      <c r="CU75" s="12">
        <f t="shared" si="45"/>
        <v>0</v>
      </c>
      <c r="CV75" s="29">
        <f t="shared" si="23"/>
        <v>520509.11262061278</v>
      </c>
      <c r="CW75" s="9"/>
      <c r="CX75" s="9"/>
      <c r="CY75" s="9"/>
      <c r="CZ75" s="9"/>
      <c r="DA75" s="9"/>
      <c r="DB75" s="30"/>
      <c r="DC75" s="30"/>
    </row>
    <row r="76" spans="2:107" ht="15.75" customHeight="1" x14ac:dyDescent="0.3">
      <c r="B76" s="464"/>
      <c r="C76" s="7" t="s">
        <v>15</v>
      </c>
      <c r="D76" s="7" t="str">
        <f t="shared" si="47"/>
        <v>DP5</v>
      </c>
      <c r="E76" s="7">
        <v>5</v>
      </c>
      <c r="F76" s="8">
        <f>'2024'!O76</f>
        <v>3297.8066900998328</v>
      </c>
      <c r="G76" s="12">
        <f t="shared" si="2"/>
        <v>3627.5873591098166</v>
      </c>
      <c r="H76" s="12">
        <f t="shared" si="3"/>
        <v>3792.4776936148073</v>
      </c>
      <c r="I76" s="12">
        <f t="shared" si="4"/>
        <v>3957.3680281197994</v>
      </c>
      <c r="J76" s="12">
        <f t="shared" si="5"/>
        <v>4122.2583626247906</v>
      </c>
      <c r="K76" s="12">
        <f t="shared" si="6"/>
        <v>4287.1486971297827</v>
      </c>
      <c r="L76" s="12">
        <f t="shared" si="7"/>
        <v>5012.6661689517459</v>
      </c>
      <c r="M76" s="12">
        <f t="shared" si="8"/>
        <v>5771.1617076747079</v>
      </c>
      <c r="O76" s="8">
        <f t="shared" si="49"/>
        <v>3594.6092922088183</v>
      </c>
      <c r="P76" s="23">
        <f t="shared" si="48"/>
        <v>9.000000000000008E-2</v>
      </c>
      <c r="Q76" s="12">
        <f t="shared" si="46"/>
        <v>3954.0702214297003</v>
      </c>
      <c r="R76" s="12">
        <f t="shared" si="46"/>
        <v>4133.800686040141</v>
      </c>
      <c r="S76" s="12">
        <f t="shared" si="46"/>
        <v>4313.5311506505814</v>
      </c>
      <c r="T76" s="12">
        <f t="shared" si="46"/>
        <v>4493.2616152610226</v>
      </c>
      <c r="U76" s="12">
        <f t="shared" si="46"/>
        <v>4672.9920798714638</v>
      </c>
      <c r="V76" s="12">
        <f t="shared" si="46"/>
        <v>5463.8061241574042</v>
      </c>
      <c r="W76" s="12">
        <f t="shared" si="46"/>
        <v>6290.5662613654322</v>
      </c>
      <c r="Y76" s="7">
        <f>SUMIF('BD Qtde Servidores Ativos'!$D:$D,$D:$D,'BD Qtde Servidores Ativos'!E:E)</f>
        <v>289</v>
      </c>
      <c r="Z76" s="7">
        <f>SUMIF('BD Qtde Servidores Ativos'!$D:$D,$D:$D,'BD Qtde Servidores Ativos'!F:F)</f>
        <v>6</v>
      </c>
      <c r="AA76" s="7">
        <f>SUMIF('BD Qtde Servidores Ativos'!$D:$D,$D:$D,'BD Qtde Servidores Ativos'!G:G)</f>
        <v>0</v>
      </c>
      <c r="AB76" s="7">
        <f>SUMIF('BD Qtde Servidores Ativos'!$D:$D,$D:$D,'BD Qtde Servidores Ativos'!H:H)</f>
        <v>35</v>
      </c>
      <c r="AC76" s="7">
        <f>SUMIF('BD Qtde Servidores Ativos'!$D:$D,$D:$D,'BD Qtde Servidores Ativos'!I:I)</f>
        <v>447</v>
      </c>
      <c r="AD76" s="7">
        <f>SUMIF('BD Qtde Servidores Ativos'!$D:$D,$D:$D,'BD Qtde Servidores Ativos'!J:J)</f>
        <v>1228</v>
      </c>
      <c r="AE76" s="7">
        <f>SUMIF('BD Qtde Servidores Ativos'!$D:$D,$D:$D,'BD Qtde Servidores Ativos'!K:K)</f>
        <v>328</v>
      </c>
      <c r="AF76" s="7">
        <f>SUMIF('BD Qtde Servidores Ativos'!$D:$D,$D:$D,'BD Qtde Servidores Ativos'!L:L)</f>
        <v>125</v>
      </c>
      <c r="AG76" s="24">
        <f t="shared" si="11"/>
        <v>2458</v>
      </c>
      <c r="AH76" s="25"/>
      <c r="AI76" s="25"/>
      <c r="AJ76" s="7">
        <f>SUMIF('BD Qtde Servidores Aposentados '!$D:$D,$D:$D,'BD Qtde Servidores Aposentados '!E:E)</f>
        <v>218</v>
      </c>
      <c r="AK76" s="7">
        <f>SUMIF('BD Qtde Servidores Aposentados '!$D:$D,$D:$D,'BD Qtde Servidores Aposentados '!F:F)</f>
        <v>0</v>
      </c>
      <c r="AL76" s="7">
        <f>SUMIF('BD Qtde Servidores Aposentados '!$D:$D,$D:$D,'BD Qtde Servidores Aposentados '!G:G)</f>
        <v>4</v>
      </c>
      <c r="AM76" s="7">
        <f>SUMIF('BD Qtde Servidores Aposentados '!$D:$D,$D:$D,'BD Qtde Servidores Aposentados '!H:H)</f>
        <v>0</v>
      </c>
      <c r="AN76" s="7">
        <f>SUMIF('BD Qtde Servidores Aposentados '!$D:$D,$D:$D,'BD Qtde Servidores Aposentados '!I:I)</f>
        <v>17</v>
      </c>
      <c r="AO76" s="7">
        <f>SUMIF('BD Qtde Servidores Aposentados '!$D:$D,$D:$D,'BD Qtde Servidores Aposentados '!J:J)</f>
        <v>6</v>
      </c>
      <c r="AP76" s="7">
        <f>SUMIF('BD Qtde Servidores Aposentados '!$D:$D,$D:$D,'BD Qtde Servidores Aposentados '!K:K)</f>
        <v>0</v>
      </c>
      <c r="AQ76" s="7">
        <f>SUMIF('BD Qtde Servidores Aposentados '!$D:$D,$D:$D,'BD Qtde Servidores Aposentados '!L:L)</f>
        <v>0</v>
      </c>
      <c r="AR76" s="24">
        <f t="shared" si="12"/>
        <v>245</v>
      </c>
      <c r="AS76" s="26"/>
      <c r="AT76" s="26"/>
      <c r="AU76" s="27">
        <f t="shared" si="42"/>
        <v>953066.13343885168</v>
      </c>
      <c r="AV76" s="27">
        <f t="shared" si="42"/>
        <v>21765.524154658899</v>
      </c>
      <c r="AW76" s="27">
        <f t="shared" si="42"/>
        <v>0</v>
      </c>
      <c r="AX76" s="27">
        <f t="shared" si="42"/>
        <v>138507.88098419298</v>
      </c>
      <c r="AY76" s="27">
        <f t="shared" si="42"/>
        <v>1842649.4880932814</v>
      </c>
      <c r="AZ76" s="27">
        <f t="shared" si="42"/>
        <v>5264618.6000753734</v>
      </c>
      <c r="BA76" s="27">
        <f t="shared" si="42"/>
        <v>1644154.5034161727</v>
      </c>
      <c r="BB76" s="27">
        <f t="shared" si="42"/>
        <v>721395.21345933853</v>
      </c>
      <c r="BC76" s="28">
        <f t="shared" si="14"/>
        <v>10586157.343621871</v>
      </c>
      <c r="BF76" s="26"/>
      <c r="BG76" s="27">
        <f t="shared" si="43"/>
        <v>718921.85844176356</v>
      </c>
      <c r="BH76" s="27">
        <f t="shared" si="43"/>
        <v>0</v>
      </c>
      <c r="BI76" s="27">
        <f t="shared" si="43"/>
        <v>15169.910774459229</v>
      </c>
      <c r="BJ76" s="27">
        <f t="shared" si="43"/>
        <v>0</v>
      </c>
      <c r="BK76" s="27">
        <f t="shared" si="43"/>
        <v>70078.392164621444</v>
      </c>
      <c r="BL76" s="27">
        <f t="shared" si="43"/>
        <v>25722.892182778698</v>
      </c>
      <c r="BM76" s="27">
        <f t="shared" si="43"/>
        <v>0</v>
      </c>
      <c r="BN76" s="27">
        <f t="shared" si="43"/>
        <v>0</v>
      </c>
      <c r="BO76" s="28">
        <f t="shared" si="16"/>
        <v>829893.05356362287</v>
      </c>
      <c r="BS76" s="12">
        <f t="shared" si="17"/>
        <v>1038842.0854483484</v>
      </c>
      <c r="BT76" s="12">
        <f t="shared" si="44"/>
        <v>23724.421328578203</v>
      </c>
      <c r="BU76" s="12">
        <f t="shared" si="44"/>
        <v>0</v>
      </c>
      <c r="BV76" s="12">
        <f t="shared" si="44"/>
        <v>150973.59027277035</v>
      </c>
      <c r="BW76" s="12">
        <f t="shared" si="44"/>
        <v>2008487.942021677</v>
      </c>
      <c r="BX76" s="12">
        <f t="shared" si="44"/>
        <v>5738434.2740821578</v>
      </c>
      <c r="BY76" s="12">
        <f t="shared" si="44"/>
        <v>1792128.4087236286</v>
      </c>
      <c r="BZ76" s="12">
        <f t="shared" si="44"/>
        <v>786320.78267067904</v>
      </c>
      <c r="CA76" s="29">
        <f t="shared" si="19"/>
        <v>11538911.504547838</v>
      </c>
      <c r="CB76" s="9"/>
      <c r="CC76" s="97">
        <f>(Y76*'Quadro Resumo'!$L$7)*($O$109*25%)</f>
        <v>73953.027769180873</v>
      </c>
      <c r="CD76" s="12">
        <f>(Z76*'Quadro Resumo'!$L$7)*($O$109*15%)</f>
        <v>921.21418674412166</v>
      </c>
      <c r="CE76" s="12">
        <f>(AA76*'Quadro Resumo'!$L$7)*($O$109*10%)</f>
        <v>0</v>
      </c>
      <c r="CF76" s="12">
        <f>(AB76*'Quadro Resumo'!$L$7)*($O$109*5%)</f>
        <v>1791.249807558014</v>
      </c>
      <c r="CG76" s="12">
        <f>(AC76*'Quadro Resumo'!$L$7)*($O$109*5%)</f>
        <v>22876.818970812354</v>
      </c>
      <c r="CH76" s="12">
        <f>(AD76*'Quadro Resumo'!$L$7)*(O76*22%)</f>
        <v>97111.964638313439</v>
      </c>
      <c r="CI76" s="12">
        <f>(AE76*'Quadro Resumo'!$L$7)*(O76*23%)</f>
        <v>27117.732500423332</v>
      </c>
      <c r="CJ76" s="12">
        <v>0</v>
      </c>
      <c r="CK76" s="29">
        <f t="shared" si="20"/>
        <v>223772.00787303213</v>
      </c>
      <c r="CL76" s="9"/>
      <c r="CM76" s="9"/>
      <c r="CN76" s="12">
        <f t="shared" si="21"/>
        <v>783624.82570152241</v>
      </c>
      <c r="CO76" s="12">
        <f t="shared" si="45"/>
        <v>0</v>
      </c>
      <c r="CP76" s="12">
        <f t="shared" si="45"/>
        <v>16535.202744160564</v>
      </c>
      <c r="CQ76" s="12">
        <f t="shared" si="45"/>
        <v>0</v>
      </c>
      <c r="CR76" s="12">
        <f t="shared" si="45"/>
        <v>76385.44745943739</v>
      </c>
      <c r="CS76" s="12">
        <f t="shared" si="45"/>
        <v>28037.952479228785</v>
      </c>
      <c r="CT76" s="12">
        <f t="shared" si="45"/>
        <v>0</v>
      </c>
      <c r="CU76" s="12">
        <f t="shared" si="45"/>
        <v>0</v>
      </c>
      <c r="CV76" s="29">
        <f t="shared" si="23"/>
        <v>904583.42838434922</v>
      </c>
      <c r="CW76" s="9"/>
      <c r="CX76" s="9"/>
      <c r="CY76" s="9"/>
      <c r="CZ76" s="9"/>
      <c r="DA76" s="9"/>
      <c r="DB76" s="30"/>
      <c r="DC76" s="30"/>
    </row>
    <row r="77" spans="2:107" ht="15.75" customHeight="1" x14ac:dyDescent="0.3">
      <c r="B77" s="464"/>
      <c r="C77" s="7" t="s">
        <v>15</v>
      </c>
      <c r="D77" s="7" t="str">
        <f t="shared" si="47"/>
        <v>DP6</v>
      </c>
      <c r="E77" s="7">
        <v>6</v>
      </c>
      <c r="F77" s="8">
        <f>'2024'!O77</f>
        <v>3426.4211510137261</v>
      </c>
      <c r="G77" s="12">
        <f t="shared" si="2"/>
        <v>3769.0632661150989</v>
      </c>
      <c r="H77" s="12">
        <f t="shared" si="3"/>
        <v>3940.3843236657849</v>
      </c>
      <c r="I77" s="12">
        <f t="shared" si="4"/>
        <v>4111.7053812164713</v>
      </c>
      <c r="J77" s="12">
        <f t="shared" si="5"/>
        <v>4283.0264387671577</v>
      </c>
      <c r="K77" s="12">
        <f t="shared" si="6"/>
        <v>4454.3474963178442</v>
      </c>
      <c r="L77" s="12">
        <f t="shared" si="7"/>
        <v>5208.160149540864</v>
      </c>
      <c r="M77" s="12">
        <f t="shared" si="8"/>
        <v>5996.237014274021</v>
      </c>
      <c r="O77" s="8">
        <f t="shared" si="49"/>
        <v>3734.7990546049618</v>
      </c>
      <c r="P77" s="23">
        <f t="shared" si="48"/>
        <v>9.000000000000008E-2</v>
      </c>
      <c r="Q77" s="12">
        <f t="shared" si="46"/>
        <v>4108.2789600654587</v>
      </c>
      <c r="R77" s="12">
        <f t="shared" si="46"/>
        <v>4295.0189127957055</v>
      </c>
      <c r="S77" s="12">
        <f t="shared" si="46"/>
        <v>4481.7588655259542</v>
      </c>
      <c r="T77" s="12">
        <f t="shared" si="46"/>
        <v>4668.498818256202</v>
      </c>
      <c r="U77" s="12">
        <f t="shared" si="46"/>
        <v>4855.2387709864506</v>
      </c>
      <c r="V77" s="12">
        <f t="shared" si="46"/>
        <v>5676.8945629995424</v>
      </c>
      <c r="W77" s="12">
        <f t="shared" si="46"/>
        <v>6535.8983455586831</v>
      </c>
      <c r="Y77" s="7">
        <f>SUMIF('BD Qtde Servidores Ativos'!$D:$D,$D:$D,'BD Qtde Servidores Ativos'!E:E)</f>
        <v>221</v>
      </c>
      <c r="Z77" s="7">
        <f>SUMIF('BD Qtde Servidores Ativos'!$D:$D,$D:$D,'BD Qtde Servidores Ativos'!F:F)</f>
        <v>5</v>
      </c>
      <c r="AA77" s="7">
        <f>SUMIF('BD Qtde Servidores Ativos'!$D:$D,$D:$D,'BD Qtde Servidores Ativos'!G:G)</f>
        <v>0</v>
      </c>
      <c r="AB77" s="7">
        <f>SUMIF('BD Qtde Servidores Ativos'!$D:$D,$D:$D,'BD Qtde Servidores Ativos'!H:H)</f>
        <v>20</v>
      </c>
      <c r="AC77" s="7">
        <f>SUMIF('BD Qtde Servidores Ativos'!$D:$D,$D:$D,'BD Qtde Servidores Ativos'!I:I)</f>
        <v>315</v>
      </c>
      <c r="AD77" s="7">
        <f>SUMIF('BD Qtde Servidores Ativos'!$D:$D,$D:$D,'BD Qtde Servidores Ativos'!J:J)</f>
        <v>445</v>
      </c>
      <c r="AE77" s="7">
        <f>SUMIF('BD Qtde Servidores Ativos'!$D:$D,$D:$D,'BD Qtde Servidores Ativos'!K:K)</f>
        <v>158</v>
      </c>
      <c r="AF77" s="7">
        <f>SUMIF('BD Qtde Servidores Ativos'!$D:$D,$D:$D,'BD Qtde Servidores Ativos'!L:L)</f>
        <v>49</v>
      </c>
      <c r="AG77" s="24">
        <f t="shared" si="11"/>
        <v>1213</v>
      </c>
      <c r="AH77" s="25"/>
      <c r="AI77" s="25"/>
      <c r="AJ77" s="7">
        <f>SUMIF('BD Qtde Servidores Aposentados '!$D:$D,$D:$D,'BD Qtde Servidores Aposentados '!E:E)</f>
        <v>349</v>
      </c>
      <c r="AK77" s="7">
        <f>SUMIF('BD Qtde Servidores Aposentados '!$D:$D,$D:$D,'BD Qtde Servidores Aposentados '!F:F)</f>
        <v>1</v>
      </c>
      <c r="AL77" s="7">
        <f>SUMIF('BD Qtde Servidores Aposentados '!$D:$D,$D:$D,'BD Qtde Servidores Aposentados '!G:G)</f>
        <v>3</v>
      </c>
      <c r="AM77" s="7">
        <f>SUMIF('BD Qtde Servidores Aposentados '!$D:$D,$D:$D,'BD Qtde Servidores Aposentados '!H:H)</f>
        <v>0</v>
      </c>
      <c r="AN77" s="7">
        <f>SUMIF('BD Qtde Servidores Aposentados '!$D:$D,$D:$D,'BD Qtde Servidores Aposentados '!I:I)</f>
        <v>25</v>
      </c>
      <c r="AO77" s="7">
        <f>SUMIF('BD Qtde Servidores Aposentados '!$D:$D,$D:$D,'BD Qtde Servidores Aposentados '!J:J)</f>
        <v>8</v>
      </c>
      <c r="AP77" s="7">
        <f>SUMIF('BD Qtde Servidores Aposentados '!$D:$D,$D:$D,'BD Qtde Servidores Aposentados '!K:K)</f>
        <v>1</v>
      </c>
      <c r="AQ77" s="7">
        <f>SUMIF('BD Qtde Servidores Aposentados '!$D:$D,$D:$D,'BD Qtde Servidores Aposentados '!L:L)</f>
        <v>0</v>
      </c>
      <c r="AR77" s="24">
        <f t="shared" si="12"/>
        <v>387</v>
      </c>
      <c r="AS77" s="26"/>
      <c r="AT77" s="26"/>
      <c r="AU77" s="27">
        <f t="shared" si="42"/>
        <v>757239.07437403349</v>
      </c>
      <c r="AV77" s="27">
        <f t="shared" si="42"/>
        <v>18845.316330575493</v>
      </c>
      <c r="AW77" s="27">
        <f t="shared" si="42"/>
        <v>0</v>
      </c>
      <c r="AX77" s="27">
        <f t="shared" si="42"/>
        <v>82234.107624329423</v>
      </c>
      <c r="AY77" s="27">
        <f t="shared" si="42"/>
        <v>1349153.3282116547</v>
      </c>
      <c r="AZ77" s="27">
        <f t="shared" si="42"/>
        <v>1982184.6358614406</v>
      </c>
      <c r="BA77" s="27">
        <f t="shared" si="42"/>
        <v>822889.30362745654</v>
      </c>
      <c r="BB77" s="27">
        <f t="shared" si="42"/>
        <v>293815.61369942705</v>
      </c>
      <c r="BC77" s="28">
        <f t="shared" si="14"/>
        <v>5306361.379728917</v>
      </c>
      <c r="BF77" s="26"/>
      <c r="BG77" s="27">
        <f t="shared" si="43"/>
        <v>1195820.9817037904</v>
      </c>
      <c r="BH77" s="27">
        <f t="shared" si="43"/>
        <v>3769.0632661150989</v>
      </c>
      <c r="BI77" s="27">
        <f t="shared" si="43"/>
        <v>11821.152970997355</v>
      </c>
      <c r="BJ77" s="27">
        <f t="shared" si="43"/>
        <v>0</v>
      </c>
      <c r="BK77" s="27">
        <f t="shared" si="43"/>
        <v>107075.66096917895</v>
      </c>
      <c r="BL77" s="27">
        <f t="shared" si="43"/>
        <v>35634.779970542753</v>
      </c>
      <c r="BM77" s="27">
        <f t="shared" si="43"/>
        <v>5208.160149540864</v>
      </c>
      <c r="BN77" s="27">
        <f t="shared" si="43"/>
        <v>0</v>
      </c>
      <c r="BO77" s="28">
        <f t="shared" si="16"/>
        <v>1359329.7990301652</v>
      </c>
      <c r="BS77" s="12">
        <f t="shared" si="17"/>
        <v>825390.59106769657</v>
      </c>
      <c r="BT77" s="12">
        <f t="shared" si="44"/>
        <v>20541.394800327293</v>
      </c>
      <c r="BU77" s="12">
        <f t="shared" si="44"/>
        <v>0</v>
      </c>
      <c r="BV77" s="12">
        <f t="shared" si="44"/>
        <v>89635.17731051908</v>
      </c>
      <c r="BW77" s="12">
        <f t="shared" si="44"/>
        <v>1470577.1277507036</v>
      </c>
      <c r="BX77" s="12">
        <f t="shared" si="44"/>
        <v>2160581.2530889707</v>
      </c>
      <c r="BY77" s="12">
        <f t="shared" si="44"/>
        <v>896949.34095392772</v>
      </c>
      <c r="BZ77" s="12">
        <f t="shared" si="44"/>
        <v>320259.01893237547</v>
      </c>
      <c r="CA77" s="29">
        <f t="shared" si="19"/>
        <v>5783933.90390452</v>
      </c>
      <c r="CB77" s="9"/>
      <c r="CC77" s="97">
        <f>(Y77*'Quadro Resumo'!$L$7)*($O$109*25%)</f>
        <v>56552.315352903017</v>
      </c>
      <c r="CD77" s="12">
        <f>(Z77*'Quadro Resumo'!$L$7)*($O$109*15%)</f>
        <v>767.67848895343457</v>
      </c>
      <c r="CE77" s="12">
        <f>(AA77*'Quadro Resumo'!$L$7)*($O$109*10%)</f>
        <v>0</v>
      </c>
      <c r="CF77" s="12">
        <f>(AB77*'Quadro Resumo'!$L$7)*($O$109*5%)</f>
        <v>1023.5713186045795</v>
      </c>
      <c r="CG77" s="12">
        <f>(AC77*'Quadro Resumo'!$L$7)*($O$109*5%)</f>
        <v>16121.248268022127</v>
      </c>
      <c r="CH77" s="12">
        <f>(AD77*'Quadro Resumo'!$L$7)*(O77*22%)</f>
        <v>36563.682744582577</v>
      </c>
      <c r="CI77" s="12">
        <f>(AE77*'Quadro Resumo'!$L$7)*(O77*23%)</f>
        <v>13572.259764434433</v>
      </c>
      <c r="CJ77" s="12">
        <v>0</v>
      </c>
      <c r="CK77" s="29">
        <f t="shared" si="20"/>
        <v>124600.75593750016</v>
      </c>
      <c r="CL77" s="9"/>
      <c r="CM77" s="9"/>
      <c r="CN77" s="12">
        <f t="shared" si="21"/>
        <v>1303444.8700571316</v>
      </c>
      <c r="CO77" s="12">
        <f t="shared" si="45"/>
        <v>4108.2789600654587</v>
      </c>
      <c r="CP77" s="12">
        <f t="shared" si="45"/>
        <v>12885.056738387117</v>
      </c>
      <c r="CQ77" s="12">
        <f t="shared" si="45"/>
        <v>0</v>
      </c>
      <c r="CR77" s="12">
        <f t="shared" si="45"/>
        <v>116712.47045640505</v>
      </c>
      <c r="CS77" s="12">
        <f t="shared" si="45"/>
        <v>38841.910167891605</v>
      </c>
      <c r="CT77" s="12">
        <f t="shared" si="45"/>
        <v>5676.8945629995424</v>
      </c>
      <c r="CU77" s="12">
        <f t="shared" si="45"/>
        <v>0</v>
      </c>
      <c r="CV77" s="29">
        <f t="shared" si="23"/>
        <v>1481669.4809428803</v>
      </c>
      <c r="CW77" s="9"/>
      <c r="CX77" s="9"/>
      <c r="CY77" s="9"/>
      <c r="CZ77" s="9"/>
      <c r="DA77" s="9"/>
      <c r="DB77" s="30"/>
      <c r="DC77" s="30"/>
    </row>
    <row r="78" spans="2:107" ht="15.75" customHeight="1" x14ac:dyDescent="0.3">
      <c r="B78" s="464"/>
      <c r="C78" s="7" t="s">
        <v>15</v>
      </c>
      <c r="D78" s="7" t="str">
        <f t="shared" si="47"/>
        <v>DP7</v>
      </c>
      <c r="E78" s="7">
        <v>7</v>
      </c>
      <c r="F78" s="8">
        <f>'2024'!O78</f>
        <v>3560.051575903261</v>
      </c>
      <c r="G78" s="12">
        <f t="shared" si="2"/>
        <v>3916.0567334935872</v>
      </c>
      <c r="H78" s="12">
        <f t="shared" si="3"/>
        <v>4094.0593122887499</v>
      </c>
      <c r="I78" s="12">
        <f t="shared" si="4"/>
        <v>4272.061891083913</v>
      </c>
      <c r="J78" s="12">
        <f t="shared" si="5"/>
        <v>4450.0644698790766</v>
      </c>
      <c r="K78" s="12">
        <f t="shared" si="6"/>
        <v>4628.0670486742392</v>
      </c>
      <c r="L78" s="12">
        <f t="shared" si="7"/>
        <v>5411.2783953729568</v>
      </c>
      <c r="M78" s="12">
        <f t="shared" si="8"/>
        <v>6230.0902578307068</v>
      </c>
      <c r="O78" s="8">
        <f t="shared" si="49"/>
        <v>3880.4562177345551</v>
      </c>
      <c r="P78" s="23">
        <f t="shared" si="48"/>
        <v>9.000000000000008E-2</v>
      </c>
      <c r="Q78" s="12">
        <f t="shared" si="46"/>
        <v>4268.5018395080106</v>
      </c>
      <c r="R78" s="12">
        <f t="shared" si="46"/>
        <v>4462.5246503947383</v>
      </c>
      <c r="S78" s="12">
        <f t="shared" si="46"/>
        <v>4656.547461281466</v>
      </c>
      <c r="T78" s="12">
        <f t="shared" si="46"/>
        <v>4850.5702721681937</v>
      </c>
      <c r="U78" s="12">
        <f t="shared" si="46"/>
        <v>5044.5930830549214</v>
      </c>
      <c r="V78" s="12">
        <f t="shared" si="46"/>
        <v>5898.2934509565239</v>
      </c>
      <c r="W78" s="12">
        <f t="shared" si="46"/>
        <v>6790.7983810354717</v>
      </c>
      <c r="Y78" s="7">
        <f>SUMIF('BD Qtde Servidores Ativos'!$D:$D,$D:$D,'BD Qtde Servidores Ativos'!E:E)</f>
        <v>319</v>
      </c>
      <c r="Z78" s="7">
        <f>SUMIF('BD Qtde Servidores Ativos'!$D:$D,$D:$D,'BD Qtde Servidores Ativos'!F:F)</f>
        <v>4</v>
      </c>
      <c r="AA78" s="7">
        <f>SUMIF('BD Qtde Servidores Ativos'!$D:$D,$D:$D,'BD Qtde Servidores Ativos'!G:G)</f>
        <v>0</v>
      </c>
      <c r="AB78" s="7">
        <f>SUMIF('BD Qtde Servidores Ativos'!$D:$D,$D:$D,'BD Qtde Servidores Ativos'!H:H)</f>
        <v>49</v>
      </c>
      <c r="AC78" s="7">
        <f>SUMIF('BD Qtde Servidores Ativos'!$D:$D,$D:$D,'BD Qtde Servidores Ativos'!I:I)</f>
        <v>606</v>
      </c>
      <c r="AD78" s="7">
        <f>SUMIF('BD Qtde Servidores Ativos'!$D:$D,$D:$D,'BD Qtde Servidores Ativos'!J:J)</f>
        <v>1683</v>
      </c>
      <c r="AE78" s="7">
        <f>SUMIF('BD Qtde Servidores Ativos'!$D:$D,$D:$D,'BD Qtde Servidores Ativos'!K:K)</f>
        <v>573</v>
      </c>
      <c r="AF78" s="7">
        <f>SUMIF('BD Qtde Servidores Ativos'!$D:$D,$D:$D,'BD Qtde Servidores Ativos'!L:L)</f>
        <v>155</v>
      </c>
      <c r="AG78" s="24">
        <f t="shared" si="11"/>
        <v>3389</v>
      </c>
      <c r="AH78" s="25"/>
      <c r="AI78" s="25"/>
      <c r="AJ78" s="7">
        <f>SUMIF('BD Qtde Servidores Aposentados '!$D:$D,$D:$D,'BD Qtde Servidores Aposentados '!E:E)</f>
        <v>465</v>
      </c>
      <c r="AK78" s="7">
        <f>SUMIF('BD Qtde Servidores Aposentados '!$D:$D,$D:$D,'BD Qtde Servidores Aposentados '!F:F)</f>
        <v>0</v>
      </c>
      <c r="AL78" s="7">
        <f>SUMIF('BD Qtde Servidores Aposentados '!$D:$D,$D:$D,'BD Qtde Servidores Aposentados '!G:G)</f>
        <v>7</v>
      </c>
      <c r="AM78" s="7">
        <f>SUMIF('BD Qtde Servidores Aposentados '!$D:$D,$D:$D,'BD Qtde Servidores Aposentados '!H:H)</f>
        <v>0</v>
      </c>
      <c r="AN78" s="7">
        <f>SUMIF('BD Qtde Servidores Aposentados '!$D:$D,$D:$D,'BD Qtde Servidores Aposentados '!I:I)</f>
        <v>26</v>
      </c>
      <c r="AO78" s="7">
        <f>SUMIF('BD Qtde Servidores Aposentados '!$D:$D,$D:$D,'BD Qtde Servidores Aposentados '!J:J)</f>
        <v>12</v>
      </c>
      <c r="AP78" s="7">
        <f>SUMIF('BD Qtde Servidores Aposentados '!$D:$D,$D:$D,'BD Qtde Servidores Aposentados '!K:K)</f>
        <v>1</v>
      </c>
      <c r="AQ78" s="7">
        <f>SUMIF('BD Qtde Servidores Aposentados '!$D:$D,$D:$D,'BD Qtde Servidores Aposentados '!L:L)</f>
        <v>0</v>
      </c>
      <c r="AR78" s="24">
        <f t="shared" si="12"/>
        <v>511</v>
      </c>
      <c r="AS78" s="26"/>
      <c r="AT78" s="26"/>
      <c r="AU78" s="27">
        <f t="shared" si="42"/>
        <v>1135656.4527131403</v>
      </c>
      <c r="AV78" s="27">
        <f t="shared" si="42"/>
        <v>15664.226933974349</v>
      </c>
      <c r="AW78" s="27">
        <f t="shared" si="42"/>
        <v>0</v>
      </c>
      <c r="AX78" s="27">
        <f t="shared" si="42"/>
        <v>209331.03266311175</v>
      </c>
      <c r="AY78" s="27">
        <f t="shared" si="42"/>
        <v>2696739.0687467204</v>
      </c>
      <c r="AZ78" s="27">
        <f t="shared" si="42"/>
        <v>7789036.8429187443</v>
      </c>
      <c r="BA78" s="27">
        <f t="shared" si="42"/>
        <v>3100662.5205487041</v>
      </c>
      <c r="BB78" s="27">
        <f t="shared" si="42"/>
        <v>965663.98996375955</v>
      </c>
      <c r="BC78" s="28">
        <f t="shared" si="14"/>
        <v>15912754.134488154</v>
      </c>
      <c r="BF78" s="26"/>
      <c r="BG78" s="27">
        <f t="shared" si="43"/>
        <v>1655423.9827950164</v>
      </c>
      <c r="BH78" s="27">
        <f t="shared" si="43"/>
        <v>0</v>
      </c>
      <c r="BI78" s="27">
        <f t="shared" si="43"/>
        <v>28658.415186021248</v>
      </c>
      <c r="BJ78" s="27">
        <f t="shared" si="43"/>
        <v>0</v>
      </c>
      <c r="BK78" s="27">
        <f t="shared" si="43"/>
        <v>115701.67621685599</v>
      </c>
      <c r="BL78" s="27">
        <f t="shared" si="43"/>
        <v>55536.804584090874</v>
      </c>
      <c r="BM78" s="27">
        <f t="shared" si="43"/>
        <v>5411.2783953729568</v>
      </c>
      <c r="BN78" s="27">
        <f t="shared" si="43"/>
        <v>0</v>
      </c>
      <c r="BO78" s="28">
        <f t="shared" si="16"/>
        <v>1860732.1571773572</v>
      </c>
      <c r="BS78" s="12">
        <f t="shared" si="17"/>
        <v>1237865.533457323</v>
      </c>
      <c r="BT78" s="12">
        <f t="shared" si="44"/>
        <v>17074.007358032042</v>
      </c>
      <c r="BU78" s="12">
        <f t="shared" si="44"/>
        <v>0</v>
      </c>
      <c r="BV78" s="12">
        <f t="shared" si="44"/>
        <v>228170.82560279183</v>
      </c>
      <c r="BW78" s="12">
        <f t="shared" si="44"/>
        <v>2939445.5849339254</v>
      </c>
      <c r="BX78" s="12">
        <f t="shared" si="44"/>
        <v>8490050.1587814335</v>
      </c>
      <c r="BY78" s="12">
        <f t="shared" si="44"/>
        <v>3379722.1473980881</v>
      </c>
      <c r="BZ78" s="12">
        <f t="shared" si="44"/>
        <v>1052573.7490604981</v>
      </c>
      <c r="CA78" s="29">
        <f t="shared" si="19"/>
        <v>17344902.006592091</v>
      </c>
      <c r="CB78" s="9"/>
      <c r="CC78" s="97">
        <f>(Y78*'Quadro Resumo'!$L$7)*($O$109*25%)</f>
        <v>81629.812658715207</v>
      </c>
      <c r="CD78" s="12">
        <f>(Z78*'Quadro Resumo'!$L$7)*($O$109*15%)</f>
        <v>614.1427911627477</v>
      </c>
      <c r="CE78" s="12">
        <f>(AA78*'Quadro Resumo'!$L$7)*($O$109*10%)</f>
        <v>0</v>
      </c>
      <c r="CF78" s="12">
        <f>(AB78*'Quadro Resumo'!$L$7)*($O$109*5%)</f>
        <v>2507.7497305812199</v>
      </c>
      <c r="CG78" s="12">
        <f>(AC78*'Quadro Resumo'!$L$7)*($O$109*5%)</f>
        <v>31014.210953718757</v>
      </c>
      <c r="CH78" s="12">
        <f>(AD78*'Quadro Resumo'!$L$7)*(O78*22%)</f>
        <v>143677.77191783965</v>
      </c>
      <c r="CI78" s="12">
        <f>(AE78*'Quadro Resumo'!$L$7)*(O78*23%)</f>
        <v>51140.532493523708</v>
      </c>
      <c r="CJ78" s="12">
        <v>0</v>
      </c>
      <c r="CK78" s="29">
        <f t="shared" si="20"/>
        <v>310584.22054554132</v>
      </c>
      <c r="CL78" s="9"/>
      <c r="CM78" s="9"/>
      <c r="CN78" s="12">
        <f t="shared" si="21"/>
        <v>1804412.1412465682</v>
      </c>
      <c r="CO78" s="12">
        <f t="shared" si="45"/>
        <v>0</v>
      </c>
      <c r="CP78" s="12">
        <f t="shared" si="45"/>
        <v>31237.672552763168</v>
      </c>
      <c r="CQ78" s="12">
        <f t="shared" si="45"/>
        <v>0</v>
      </c>
      <c r="CR78" s="12">
        <f t="shared" si="45"/>
        <v>126114.82707637304</v>
      </c>
      <c r="CS78" s="12">
        <f t="shared" si="45"/>
        <v>60535.116996659053</v>
      </c>
      <c r="CT78" s="12">
        <f t="shared" si="45"/>
        <v>5898.2934509565239</v>
      </c>
      <c r="CU78" s="12">
        <f t="shared" si="45"/>
        <v>0</v>
      </c>
      <c r="CV78" s="29">
        <f t="shared" si="23"/>
        <v>2028198.05132332</v>
      </c>
      <c r="CW78" s="9"/>
      <c r="CX78" s="9"/>
      <c r="CY78" s="9"/>
      <c r="CZ78" s="9"/>
      <c r="DA78" s="9"/>
      <c r="DB78" s="30"/>
      <c r="DC78" s="30"/>
    </row>
    <row r="79" spans="2:107" ht="15.75" customHeight="1" x14ac:dyDescent="0.3">
      <c r="B79" s="464"/>
      <c r="C79" s="7" t="s">
        <v>15</v>
      </c>
      <c r="D79" s="7" t="str">
        <f t="shared" si="47"/>
        <v>DP8</v>
      </c>
      <c r="E79" s="7">
        <v>8</v>
      </c>
      <c r="F79" s="8">
        <f>'2024'!O79</f>
        <v>3698.8935873634878</v>
      </c>
      <c r="G79" s="12">
        <f t="shared" si="2"/>
        <v>4068.7829460998369</v>
      </c>
      <c r="H79" s="12">
        <f t="shared" si="3"/>
        <v>4253.727625468011</v>
      </c>
      <c r="I79" s="12">
        <f t="shared" si="4"/>
        <v>4438.6723048361855</v>
      </c>
      <c r="J79" s="12">
        <f t="shared" si="5"/>
        <v>4623.6169842043601</v>
      </c>
      <c r="K79" s="12">
        <f t="shared" si="6"/>
        <v>4808.5616635725346</v>
      </c>
      <c r="L79" s="12">
        <f t="shared" si="7"/>
        <v>5622.3182527925019</v>
      </c>
      <c r="M79" s="12">
        <f t="shared" si="8"/>
        <v>6473.0637778861037</v>
      </c>
      <c r="O79" s="8">
        <f t="shared" si="49"/>
        <v>4031.7940102262023</v>
      </c>
      <c r="P79" s="23">
        <f t="shared" si="48"/>
        <v>9.000000000000008E-2</v>
      </c>
      <c r="Q79" s="12">
        <f t="shared" si="46"/>
        <v>4434.9734112488231</v>
      </c>
      <c r="R79" s="12">
        <f t="shared" si="46"/>
        <v>4636.5631117601324</v>
      </c>
      <c r="S79" s="12">
        <f t="shared" si="46"/>
        <v>4838.1528122714426</v>
      </c>
      <c r="T79" s="12">
        <f t="shared" si="46"/>
        <v>5039.7425127827528</v>
      </c>
      <c r="U79" s="12">
        <f t="shared" si="46"/>
        <v>5241.332213294063</v>
      </c>
      <c r="V79" s="12">
        <f t="shared" si="46"/>
        <v>6128.326895543828</v>
      </c>
      <c r="W79" s="12">
        <f t="shared" si="46"/>
        <v>7055.6395178958537</v>
      </c>
      <c r="Y79" s="7">
        <f>SUMIF('BD Qtde Servidores Ativos'!$D:$D,$D:$D,'BD Qtde Servidores Ativos'!E:E)</f>
        <v>370</v>
      </c>
      <c r="Z79" s="7">
        <f>SUMIF('BD Qtde Servidores Ativos'!$D:$D,$D:$D,'BD Qtde Servidores Ativos'!F:F)</f>
        <v>14</v>
      </c>
      <c r="AA79" s="7">
        <f>SUMIF('BD Qtde Servidores Ativos'!$D:$D,$D:$D,'BD Qtde Servidores Ativos'!G:G)</f>
        <v>0</v>
      </c>
      <c r="AB79" s="7">
        <f>SUMIF('BD Qtde Servidores Ativos'!$D:$D,$D:$D,'BD Qtde Servidores Ativos'!H:H)</f>
        <v>37</v>
      </c>
      <c r="AC79" s="7">
        <f>SUMIF('BD Qtde Servidores Ativos'!$D:$D,$D:$D,'BD Qtde Servidores Ativos'!I:I)</f>
        <v>823</v>
      </c>
      <c r="AD79" s="7">
        <f>SUMIF('BD Qtde Servidores Ativos'!$D:$D,$D:$D,'BD Qtde Servidores Ativos'!J:J)</f>
        <v>2488</v>
      </c>
      <c r="AE79" s="7">
        <f>SUMIF('BD Qtde Servidores Ativos'!$D:$D,$D:$D,'BD Qtde Servidores Ativos'!K:K)</f>
        <v>964</v>
      </c>
      <c r="AF79" s="7">
        <f>SUMIF('BD Qtde Servidores Ativos'!$D:$D,$D:$D,'BD Qtde Servidores Ativos'!L:L)</f>
        <v>247</v>
      </c>
      <c r="AG79" s="24">
        <f t="shared" si="11"/>
        <v>4943</v>
      </c>
      <c r="AH79" s="25"/>
      <c r="AI79" s="25"/>
      <c r="AJ79" s="7">
        <f>SUMIF('BD Qtde Servidores Aposentados '!$D:$D,$D:$D,'BD Qtde Servidores Aposentados '!E:E)</f>
        <v>589</v>
      </c>
      <c r="AK79" s="7">
        <f>SUMIF('BD Qtde Servidores Aposentados '!$D:$D,$D:$D,'BD Qtde Servidores Aposentados '!F:F)</f>
        <v>2</v>
      </c>
      <c r="AL79" s="7">
        <f>SUMIF('BD Qtde Servidores Aposentados '!$D:$D,$D:$D,'BD Qtde Servidores Aposentados '!G:G)</f>
        <v>10</v>
      </c>
      <c r="AM79" s="7">
        <f>SUMIF('BD Qtde Servidores Aposentados '!$D:$D,$D:$D,'BD Qtde Servidores Aposentados '!H:H)</f>
        <v>1</v>
      </c>
      <c r="AN79" s="7">
        <f>SUMIF('BD Qtde Servidores Aposentados '!$D:$D,$D:$D,'BD Qtde Servidores Aposentados '!I:I)</f>
        <v>52</v>
      </c>
      <c r="AO79" s="7">
        <f>SUMIF('BD Qtde Servidores Aposentados '!$D:$D,$D:$D,'BD Qtde Servidores Aposentados '!J:J)</f>
        <v>6</v>
      </c>
      <c r="AP79" s="7">
        <f>SUMIF('BD Qtde Servidores Aposentados '!$D:$D,$D:$D,'BD Qtde Servidores Aposentados '!K:K)</f>
        <v>2</v>
      </c>
      <c r="AQ79" s="7">
        <f>SUMIF('BD Qtde Servidores Aposentados '!$D:$D,$D:$D,'BD Qtde Servidores Aposentados '!L:L)</f>
        <v>1</v>
      </c>
      <c r="AR79" s="24">
        <f t="shared" si="12"/>
        <v>663</v>
      </c>
      <c r="AS79" s="26"/>
      <c r="AT79" s="26"/>
      <c r="AU79" s="27">
        <f t="shared" ref="AU79:BB94" si="50">Y79*F79</f>
        <v>1368590.6273244906</v>
      </c>
      <c r="AV79" s="27">
        <f t="shared" si="50"/>
        <v>56962.961245397717</v>
      </c>
      <c r="AW79" s="27">
        <f t="shared" si="50"/>
        <v>0</v>
      </c>
      <c r="AX79" s="27">
        <f t="shared" si="50"/>
        <v>164230.87527893885</v>
      </c>
      <c r="AY79" s="27">
        <f t="shared" si="50"/>
        <v>3805236.7780001885</v>
      </c>
      <c r="AZ79" s="27">
        <f t="shared" si="50"/>
        <v>11963701.418968465</v>
      </c>
      <c r="BA79" s="27">
        <f t="shared" si="50"/>
        <v>5419914.7956919717</v>
      </c>
      <c r="BB79" s="27">
        <f t="shared" si="50"/>
        <v>1598846.7531378677</v>
      </c>
      <c r="BC79" s="28">
        <f t="shared" si="14"/>
        <v>24377484.20964732</v>
      </c>
      <c r="BF79" s="26"/>
      <c r="BG79" s="27">
        <f t="shared" ref="BG79:BN94" si="51">F79*AJ79</f>
        <v>2178648.3229570943</v>
      </c>
      <c r="BH79" s="27">
        <f t="shared" si="51"/>
        <v>8137.5658921996737</v>
      </c>
      <c r="BI79" s="27">
        <f t="shared" si="51"/>
        <v>42537.27625468011</v>
      </c>
      <c r="BJ79" s="27">
        <f t="shared" si="51"/>
        <v>4438.6723048361855</v>
      </c>
      <c r="BK79" s="27">
        <f t="shared" si="51"/>
        <v>240428.08317862672</v>
      </c>
      <c r="BL79" s="27">
        <f t="shared" si="51"/>
        <v>28851.369981435208</v>
      </c>
      <c r="BM79" s="27">
        <f t="shared" si="51"/>
        <v>11244.636505585004</v>
      </c>
      <c r="BN79" s="27">
        <f t="shared" si="51"/>
        <v>6473.0637778861037</v>
      </c>
      <c r="BO79" s="28">
        <f t="shared" si="16"/>
        <v>2520758.9908523434</v>
      </c>
      <c r="BS79" s="12">
        <f t="shared" si="17"/>
        <v>1491763.783783695</v>
      </c>
      <c r="BT79" s="12">
        <f t="shared" ref="BT79:BZ94" si="52">Z79*Q79</f>
        <v>62089.627757483526</v>
      </c>
      <c r="BU79" s="12">
        <f t="shared" si="52"/>
        <v>0</v>
      </c>
      <c r="BV79" s="12">
        <f t="shared" si="52"/>
        <v>179011.65405404338</v>
      </c>
      <c r="BW79" s="12">
        <f t="shared" si="52"/>
        <v>4147708.0880202055</v>
      </c>
      <c r="BX79" s="12">
        <f t="shared" si="52"/>
        <v>13040434.546675628</v>
      </c>
      <c r="BY79" s="12">
        <f t="shared" si="52"/>
        <v>5907707.1273042504</v>
      </c>
      <c r="BZ79" s="12">
        <f t="shared" si="52"/>
        <v>1742742.9609202759</v>
      </c>
      <c r="CA79" s="29">
        <f t="shared" si="19"/>
        <v>26571457.788515583</v>
      </c>
      <c r="CB79" s="9"/>
      <c r="CC79" s="97">
        <f>(Y79*'Quadro Resumo'!$L$7)*($O$109*25%)</f>
        <v>94680.346970923594</v>
      </c>
      <c r="CD79" s="12">
        <f>(Z79*'Quadro Resumo'!$L$7)*($O$109*15%)</f>
        <v>2149.4997690696168</v>
      </c>
      <c r="CE79" s="12">
        <f>(AA79*'Quadro Resumo'!$L$7)*($O$109*10%)</f>
        <v>0</v>
      </c>
      <c r="CF79" s="12">
        <f>(AB79*'Quadro Resumo'!$L$7)*($O$109*5%)</f>
        <v>1893.6069394184722</v>
      </c>
      <c r="CG79" s="12">
        <f>(AC79*'Quadro Resumo'!$L$7)*($O$109*5%)</f>
        <v>42119.959760578451</v>
      </c>
      <c r="CH79" s="12">
        <f>(AD79*'Quadro Resumo'!$L$7)*(O79*22%)</f>
        <v>220684.27694374142</v>
      </c>
      <c r="CI79" s="12">
        <f>(AE79*'Quadro Resumo'!$L$7)*(O79*23%)</f>
        <v>89392.93679473536</v>
      </c>
      <c r="CJ79" s="12">
        <v>0</v>
      </c>
      <c r="CK79" s="29">
        <f t="shared" si="20"/>
        <v>450920.62717846694</v>
      </c>
      <c r="CL79" s="9"/>
      <c r="CM79" s="9"/>
      <c r="CN79" s="12">
        <f t="shared" si="21"/>
        <v>2374726.672023233</v>
      </c>
      <c r="CO79" s="12">
        <f t="shared" ref="CO79:CU94" si="53">AK79*Q79</f>
        <v>8869.9468224976463</v>
      </c>
      <c r="CP79" s="12">
        <f t="shared" si="53"/>
        <v>46365.631117601326</v>
      </c>
      <c r="CQ79" s="12">
        <f t="shared" si="53"/>
        <v>4838.1528122714426</v>
      </c>
      <c r="CR79" s="12">
        <f t="shared" si="53"/>
        <v>262066.61066470316</v>
      </c>
      <c r="CS79" s="12">
        <f t="shared" si="53"/>
        <v>31447.993279764378</v>
      </c>
      <c r="CT79" s="12">
        <f t="shared" si="53"/>
        <v>12256.653791087656</v>
      </c>
      <c r="CU79" s="12">
        <f t="shared" si="53"/>
        <v>7055.6395178958537</v>
      </c>
      <c r="CV79" s="29">
        <f t="shared" si="23"/>
        <v>2747627.3000290543</v>
      </c>
      <c r="CW79" s="9"/>
      <c r="CX79" s="9"/>
      <c r="CY79" s="9"/>
      <c r="CZ79" s="9"/>
      <c r="DA79" s="9"/>
      <c r="DB79" s="30"/>
      <c r="DC79" s="30"/>
    </row>
    <row r="80" spans="2:107" ht="15.75" customHeight="1" x14ac:dyDescent="0.3">
      <c r="B80" s="464"/>
      <c r="C80" s="7" t="s">
        <v>15</v>
      </c>
      <c r="D80" s="7" t="str">
        <f t="shared" si="47"/>
        <v>DP9</v>
      </c>
      <c r="E80" s="7">
        <v>9</v>
      </c>
      <c r="F80" s="8">
        <f>'2024'!O80</f>
        <v>3843.1504372706636</v>
      </c>
      <c r="G80" s="12">
        <f t="shared" si="2"/>
        <v>4227.4654809977301</v>
      </c>
      <c r="H80" s="12">
        <f t="shared" si="3"/>
        <v>4419.6230028612626</v>
      </c>
      <c r="I80" s="12">
        <f t="shared" si="4"/>
        <v>4611.7805247247961</v>
      </c>
      <c r="J80" s="12">
        <f t="shared" si="5"/>
        <v>4803.9380465883296</v>
      </c>
      <c r="K80" s="12">
        <f t="shared" si="6"/>
        <v>4996.0955684518631</v>
      </c>
      <c r="L80" s="12">
        <f t="shared" si="7"/>
        <v>5841.5886646514091</v>
      </c>
      <c r="M80" s="12">
        <f t="shared" si="8"/>
        <v>6725.5132652236616</v>
      </c>
      <c r="O80" s="8">
        <f t="shared" si="49"/>
        <v>4189.0339766250236</v>
      </c>
      <c r="P80" s="23">
        <f t="shared" si="48"/>
        <v>9.000000000000008E-2</v>
      </c>
      <c r="Q80" s="12">
        <f t="shared" ref="Q80:W95" si="54">$O80*Q$12</f>
        <v>4607.9373742875259</v>
      </c>
      <c r="R80" s="12">
        <f t="shared" si="54"/>
        <v>4817.3890731187767</v>
      </c>
      <c r="S80" s="12">
        <f t="shared" si="54"/>
        <v>5026.8407719500283</v>
      </c>
      <c r="T80" s="12">
        <f t="shared" si="54"/>
        <v>5236.2924707812799</v>
      </c>
      <c r="U80" s="12">
        <f t="shared" si="54"/>
        <v>5445.7441696125306</v>
      </c>
      <c r="V80" s="12">
        <f t="shared" si="54"/>
        <v>6367.3316444700358</v>
      </c>
      <c r="W80" s="12">
        <f t="shared" si="54"/>
        <v>7330.8094590937908</v>
      </c>
      <c r="Y80" s="7">
        <f>SUMIF('BD Qtde Servidores Ativos'!$D:$D,$D:$D,'BD Qtde Servidores Ativos'!E:E)</f>
        <v>394</v>
      </c>
      <c r="Z80" s="7">
        <f>SUMIF('BD Qtde Servidores Ativos'!$D:$D,$D:$D,'BD Qtde Servidores Ativos'!F:F)</f>
        <v>5</v>
      </c>
      <c r="AA80" s="7">
        <f>SUMIF('BD Qtde Servidores Ativos'!$D:$D,$D:$D,'BD Qtde Servidores Ativos'!G:G)</f>
        <v>0</v>
      </c>
      <c r="AB80" s="7">
        <f>SUMIF('BD Qtde Servidores Ativos'!$D:$D,$D:$D,'BD Qtde Servidores Ativos'!H:H)</f>
        <v>55</v>
      </c>
      <c r="AC80" s="7">
        <f>SUMIF('BD Qtde Servidores Ativos'!$D:$D,$D:$D,'BD Qtde Servidores Ativos'!I:I)</f>
        <v>930</v>
      </c>
      <c r="AD80" s="7">
        <f>SUMIF('BD Qtde Servidores Ativos'!$D:$D,$D:$D,'BD Qtde Servidores Ativos'!J:J)</f>
        <v>2938</v>
      </c>
      <c r="AE80" s="7">
        <f>SUMIF('BD Qtde Servidores Ativos'!$D:$D,$D:$D,'BD Qtde Servidores Ativos'!K:K)</f>
        <v>1178</v>
      </c>
      <c r="AF80" s="7">
        <f>SUMIF('BD Qtde Servidores Ativos'!$D:$D,$D:$D,'BD Qtde Servidores Ativos'!L:L)</f>
        <v>207</v>
      </c>
      <c r="AG80" s="24">
        <f t="shared" si="11"/>
        <v>5707</v>
      </c>
      <c r="AH80" s="25"/>
      <c r="AI80" s="25"/>
      <c r="AJ80" s="7">
        <f>SUMIF('BD Qtde Servidores Aposentados '!$D:$D,$D:$D,'BD Qtde Servidores Aposentados '!E:E)</f>
        <v>757</v>
      </c>
      <c r="AK80" s="7">
        <f>SUMIF('BD Qtde Servidores Aposentados '!$D:$D,$D:$D,'BD Qtde Servidores Aposentados '!F:F)</f>
        <v>4</v>
      </c>
      <c r="AL80" s="7">
        <f>SUMIF('BD Qtde Servidores Aposentados '!$D:$D,$D:$D,'BD Qtde Servidores Aposentados '!G:G)</f>
        <v>16</v>
      </c>
      <c r="AM80" s="7">
        <f>SUMIF('BD Qtde Servidores Aposentados '!$D:$D,$D:$D,'BD Qtde Servidores Aposentados '!H:H)</f>
        <v>0</v>
      </c>
      <c r="AN80" s="7">
        <f>SUMIF('BD Qtde Servidores Aposentados '!$D:$D,$D:$D,'BD Qtde Servidores Aposentados '!I:I)</f>
        <v>68</v>
      </c>
      <c r="AO80" s="7">
        <f>SUMIF('BD Qtde Servidores Aposentados '!$D:$D,$D:$D,'BD Qtde Servidores Aposentados '!J:J)</f>
        <v>17</v>
      </c>
      <c r="AP80" s="7">
        <f>SUMIF('BD Qtde Servidores Aposentados '!$D:$D,$D:$D,'BD Qtde Servidores Aposentados '!K:K)</f>
        <v>0</v>
      </c>
      <c r="AQ80" s="7">
        <f>SUMIF('BD Qtde Servidores Aposentados '!$D:$D,$D:$D,'BD Qtde Servidores Aposentados '!L:L)</f>
        <v>0</v>
      </c>
      <c r="AR80" s="24">
        <f t="shared" si="12"/>
        <v>862</v>
      </c>
      <c r="AS80" s="26"/>
      <c r="AT80" s="26"/>
      <c r="AU80" s="27">
        <f t="shared" si="50"/>
        <v>1514201.2722846414</v>
      </c>
      <c r="AV80" s="27">
        <f t="shared" si="50"/>
        <v>21137.32740498865</v>
      </c>
      <c r="AW80" s="27">
        <f t="shared" si="50"/>
        <v>0</v>
      </c>
      <c r="AX80" s="27">
        <f t="shared" si="50"/>
        <v>253647.92885986378</v>
      </c>
      <c r="AY80" s="27">
        <f t="shared" si="50"/>
        <v>4467662.383327147</v>
      </c>
      <c r="AZ80" s="27">
        <f t="shared" si="50"/>
        <v>14678528.780111574</v>
      </c>
      <c r="BA80" s="27">
        <f t="shared" si="50"/>
        <v>6881391.4469593596</v>
      </c>
      <c r="BB80" s="27">
        <f t="shared" si="50"/>
        <v>1392181.245901298</v>
      </c>
      <c r="BC80" s="28">
        <f t="shared" si="14"/>
        <v>29208750.384848874</v>
      </c>
      <c r="BF80" s="26"/>
      <c r="BG80" s="27">
        <f t="shared" si="51"/>
        <v>2909264.8810138921</v>
      </c>
      <c r="BH80" s="27">
        <f t="shared" si="51"/>
        <v>16909.86192399092</v>
      </c>
      <c r="BI80" s="27">
        <f t="shared" si="51"/>
        <v>70713.968045780202</v>
      </c>
      <c r="BJ80" s="27">
        <f t="shared" si="51"/>
        <v>0</v>
      </c>
      <c r="BK80" s="27">
        <f t="shared" si="51"/>
        <v>326667.78716800641</v>
      </c>
      <c r="BL80" s="27">
        <f t="shared" si="51"/>
        <v>84933.624663681665</v>
      </c>
      <c r="BM80" s="27">
        <f t="shared" si="51"/>
        <v>0</v>
      </c>
      <c r="BN80" s="27">
        <f t="shared" si="51"/>
        <v>0</v>
      </c>
      <c r="BO80" s="28">
        <f t="shared" si="16"/>
        <v>3408490.122815351</v>
      </c>
      <c r="BS80" s="12">
        <f t="shared" si="17"/>
        <v>1650479.3867902593</v>
      </c>
      <c r="BT80" s="12">
        <f t="shared" si="52"/>
        <v>23039.686871437629</v>
      </c>
      <c r="BU80" s="12">
        <f t="shared" si="52"/>
        <v>0</v>
      </c>
      <c r="BV80" s="12">
        <f t="shared" si="52"/>
        <v>276476.24245725153</v>
      </c>
      <c r="BW80" s="12">
        <f t="shared" si="52"/>
        <v>4869751.9978265902</v>
      </c>
      <c r="BX80" s="12">
        <f t="shared" si="52"/>
        <v>15999596.370321615</v>
      </c>
      <c r="BY80" s="12">
        <f t="shared" si="52"/>
        <v>7500716.6771857021</v>
      </c>
      <c r="BZ80" s="12">
        <f t="shared" si="52"/>
        <v>1517477.5580324146</v>
      </c>
      <c r="CA80" s="29">
        <f t="shared" si="19"/>
        <v>31837537.919485271</v>
      </c>
      <c r="CB80" s="9"/>
      <c r="CC80" s="97">
        <f>(Y80*'Quadro Resumo'!$L$7)*($O$109*25%)</f>
        <v>100821.77488255108</v>
      </c>
      <c r="CD80" s="12">
        <f>(Z80*'Quadro Resumo'!$L$7)*($O$109*15%)</f>
        <v>767.67848895343457</v>
      </c>
      <c r="CE80" s="12">
        <f>(AA80*'Quadro Resumo'!$L$7)*($O$109*10%)</f>
        <v>0</v>
      </c>
      <c r="CF80" s="12">
        <f>(AB80*'Quadro Resumo'!$L$7)*($O$109*5%)</f>
        <v>2814.8211261625934</v>
      </c>
      <c r="CG80" s="12">
        <f>(AC80*'Quadro Resumo'!$L$7)*($O$109*5%)</f>
        <v>47596.066315112948</v>
      </c>
      <c r="CH80" s="12">
        <f>(AD80*'Quadro Resumo'!$L$7)*(O80*22%)</f>
        <v>270762.40011313505</v>
      </c>
      <c r="CI80" s="12">
        <f>(AE80*'Quadro Resumo'!$L$7)*(O80*23%)</f>
        <v>113497.6865626784</v>
      </c>
      <c r="CJ80" s="12">
        <v>0</v>
      </c>
      <c r="CK80" s="29">
        <f t="shared" si="20"/>
        <v>536260.4274885935</v>
      </c>
      <c r="CL80" s="9"/>
      <c r="CM80" s="9"/>
      <c r="CN80" s="12">
        <f t="shared" si="21"/>
        <v>3171098.7203051429</v>
      </c>
      <c r="CO80" s="12">
        <f t="shared" si="53"/>
        <v>18431.749497150104</v>
      </c>
      <c r="CP80" s="12">
        <f t="shared" si="53"/>
        <v>77078.225169900426</v>
      </c>
      <c r="CQ80" s="12">
        <f t="shared" si="53"/>
        <v>0</v>
      </c>
      <c r="CR80" s="12">
        <f t="shared" si="53"/>
        <v>356067.88801312703</v>
      </c>
      <c r="CS80" s="12">
        <f t="shared" si="53"/>
        <v>92577.650883413022</v>
      </c>
      <c r="CT80" s="12">
        <f t="shared" si="53"/>
        <v>0</v>
      </c>
      <c r="CU80" s="12">
        <f t="shared" si="53"/>
        <v>0</v>
      </c>
      <c r="CV80" s="29">
        <f t="shared" si="23"/>
        <v>3715254.233868733</v>
      </c>
      <c r="CW80" s="9"/>
      <c r="CX80" s="9"/>
      <c r="CY80" s="9"/>
      <c r="CZ80" s="9"/>
      <c r="DA80" s="9"/>
      <c r="DB80" s="30"/>
      <c r="DC80" s="30"/>
    </row>
    <row r="81" spans="2:107" ht="15.75" customHeight="1" x14ac:dyDescent="0.3">
      <c r="B81" s="464"/>
      <c r="C81" s="7" t="s">
        <v>15</v>
      </c>
      <c r="D81" s="7" t="str">
        <f t="shared" si="47"/>
        <v>DP10</v>
      </c>
      <c r="E81" s="7">
        <v>10</v>
      </c>
      <c r="F81" s="8">
        <f>'2024'!O81</f>
        <v>3993.033304324219</v>
      </c>
      <c r="G81" s="12">
        <f t="shared" si="2"/>
        <v>4392.3366347566416</v>
      </c>
      <c r="H81" s="12">
        <f t="shared" si="3"/>
        <v>4591.9882999728516</v>
      </c>
      <c r="I81" s="12">
        <f t="shared" si="4"/>
        <v>4791.6399651890624</v>
      </c>
      <c r="J81" s="12">
        <f t="shared" si="5"/>
        <v>4991.2916304052742</v>
      </c>
      <c r="K81" s="12">
        <f t="shared" si="6"/>
        <v>5190.943295621485</v>
      </c>
      <c r="L81" s="12">
        <f t="shared" si="7"/>
        <v>6069.4106225728128</v>
      </c>
      <c r="M81" s="12">
        <f t="shared" si="8"/>
        <v>6987.8082825673828</v>
      </c>
      <c r="O81" s="8">
        <f t="shared" si="49"/>
        <v>4352.4063017133994</v>
      </c>
      <c r="P81" s="23">
        <f t="shared" si="48"/>
        <v>9.000000000000008E-2</v>
      </c>
      <c r="Q81" s="12">
        <f t="shared" si="54"/>
        <v>4787.6469318847394</v>
      </c>
      <c r="R81" s="12">
        <f t="shared" si="54"/>
        <v>5005.2672469704094</v>
      </c>
      <c r="S81" s="12">
        <f t="shared" si="54"/>
        <v>5222.8875620560793</v>
      </c>
      <c r="T81" s="12">
        <f t="shared" si="54"/>
        <v>5440.5078771417493</v>
      </c>
      <c r="U81" s="12">
        <f t="shared" si="54"/>
        <v>5658.1281922274193</v>
      </c>
      <c r="V81" s="12">
        <f t="shared" si="54"/>
        <v>6615.6575786043668</v>
      </c>
      <c r="W81" s="12">
        <f t="shared" si="54"/>
        <v>7616.711027998449</v>
      </c>
      <c r="Y81" s="7">
        <f>SUMIF('BD Qtde Servidores Ativos'!$D:$D,$D:$D,'BD Qtde Servidores Ativos'!E:E)</f>
        <v>375</v>
      </c>
      <c r="Z81" s="7">
        <f>SUMIF('BD Qtde Servidores Ativos'!$D:$D,$D:$D,'BD Qtde Servidores Ativos'!F:F)</f>
        <v>6</v>
      </c>
      <c r="AA81" s="7">
        <f>SUMIF('BD Qtde Servidores Ativos'!$D:$D,$D:$D,'BD Qtde Servidores Ativos'!G:G)</f>
        <v>0</v>
      </c>
      <c r="AB81" s="7">
        <f>SUMIF('BD Qtde Servidores Ativos'!$D:$D,$D:$D,'BD Qtde Servidores Ativos'!H:H)</f>
        <v>54</v>
      </c>
      <c r="AC81" s="7">
        <f>SUMIF('BD Qtde Servidores Ativos'!$D:$D,$D:$D,'BD Qtde Servidores Ativos'!I:I)</f>
        <v>1166</v>
      </c>
      <c r="AD81" s="7">
        <f>SUMIF('BD Qtde Servidores Ativos'!$D:$D,$D:$D,'BD Qtde Servidores Ativos'!J:J)</f>
        <v>3966</v>
      </c>
      <c r="AE81" s="7">
        <f>SUMIF('BD Qtde Servidores Ativos'!$D:$D,$D:$D,'BD Qtde Servidores Ativos'!K:K)</f>
        <v>1758</v>
      </c>
      <c r="AF81" s="7">
        <f>SUMIF('BD Qtde Servidores Ativos'!$D:$D,$D:$D,'BD Qtde Servidores Ativos'!L:L)</f>
        <v>273</v>
      </c>
      <c r="AG81" s="24">
        <f t="shared" si="11"/>
        <v>7598</v>
      </c>
      <c r="AH81" s="25"/>
      <c r="AI81" s="25"/>
      <c r="AJ81" s="7">
        <f>SUMIF('BD Qtde Servidores Aposentados '!$D:$D,$D:$D,'BD Qtde Servidores Aposentados '!E:E)</f>
        <v>878</v>
      </c>
      <c r="AK81" s="7">
        <f>SUMIF('BD Qtde Servidores Aposentados '!$D:$D,$D:$D,'BD Qtde Servidores Aposentados '!F:F)</f>
        <v>4</v>
      </c>
      <c r="AL81" s="7">
        <f>SUMIF('BD Qtde Servidores Aposentados '!$D:$D,$D:$D,'BD Qtde Servidores Aposentados '!G:G)</f>
        <v>13</v>
      </c>
      <c r="AM81" s="7">
        <f>SUMIF('BD Qtde Servidores Aposentados '!$D:$D,$D:$D,'BD Qtde Servidores Aposentados '!H:H)</f>
        <v>1</v>
      </c>
      <c r="AN81" s="7">
        <f>SUMIF('BD Qtde Servidores Aposentados '!$D:$D,$D:$D,'BD Qtde Servidores Aposentados '!I:I)</f>
        <v>75</v>
      </c>
      <c r="AO81" s="7">
        <f>SUMIF('BD Qtde Servidores Aposentados '!$D:$D,$D:$D,'BD Qtde Servidores Aposentados '!J:J)</f>
        <v>19</v>
      </c>
      <c r="AP81" s="7">
        <f>SUMIF('BD Qtde Servidores Aposentados '!$D:$D,$D:$D,'BD Qtde Servidores Aposentados '!K:K)</f>
        <v>3</v>
      </c>
      <c r="AQ81" s="7">
        <f>SUMIF('BD Qtde Servidores Aposentados '!$D:$D,$D:$D,'BD Qtde Servidores Aposentados '!L:L)</f>
        <v>0</v>
      </c>
      <c r="AR81" s="24">
        <f t="shared" si="12"/>
        <v>993</v>
      </c>
      <c r="AS81" s="26"/>
      <c r="AT81" s="26"/>
      <c r="AU81" s="27">
        <f t="shared" si="50"/>
        <v>1497387.4891215821</v>
      </c>
      <c r="AV81" s="27">
        <f t="shared" si="50"/>
        <v>26354.019808539852</v>
      </c>
      <c r="AW81" s="27">
        <f t="shared" si="50"/>
        <v>0</v>
      </c>
      <c r="AX81" s="27">
        <f t="shared" si="50"/>
        <v>258748.55812020937</v>
      </c>
      <c r="AY81" s="27">
        <f t="shared" si="50"/>
        <v>5819846.0410525501</v>
      </c>
      <c r="AZ81" s="27">
        <f t="shared" si="50"/>
        <v>20587281.110434812</v>
      </c>
      <c r="BA81" s="27">
        <f t="shared" si="50"/>
        <v>10670023.874483004</v>
      </c>
      <c r="BB81" s="27">
        <f t="shared" si="50"/>
        <v>1907671.6611408954</v>
      </c>
      <c r="BC81" s="28">
        <f t="shared" si="14"/>
        <v>40767312.754161589</v>
      </c>
      <c r="BF81" s="26"/>
      <c r="BG81" s="27">
        <f t="shared" si="51"/>
        <v>3505883.2411966641</v>
      </c>
      <c r="BH81" s="27">
        <f t="shared" si="51"/>
        <v>17569.346539026566</v>
      </c>
      <c r="BI81" s="27">
        <f t="shared" si="51"/>
        <v>59695.847899647073</v>
      </c>
      <c r="BJ81" s="27">
        <f t="shared" si="51"/>
        <v>4791.6399651890624</v>
      </c>
      <c r="BK81" s="27">
        <f t="shared" si="51"/>
        <v>374346.87228039559</v>
      </c>
      <c r="BL81" s="27">
        <f t="shared" si="51"/>
        <v>98627.92261680821</v>
      </c>
      <c r="BM81" s="27">
        <f t="shared" si="51"/>
        <v>18208.231867718438</v>
      </c>
      <c r="BN81" s="27">
        <f t="shared" si="51"/>
        <v>0</v>
      </c>
      <c r="BO81" s="28">
        <f t="shared" si="16"/>
        <v>4079123.1023654491</v>
      </c>
      <c r="BS81" s="12">
        <f t="shared" si="17"/>
        <v>1632152.3631425248</v>
      </c>
      <c r="BT81" s="12">
        <f t="shared" si="52"/>
        <v>28725.881591308436</v>
      </c>
      <c r="BU81" s="12">
        <f t="shared" si="52"/>
        <v>0</v>
      </c>
      <c r="BV81" s="12">
        <f t="shared" si="52"/>
        <v>282035.9283510283</v>
      </c>
      <c r="BW81" s="12">
        <f t="shared" si="52"/>
        <v>6343632.1847472796</v>
      </c>
      <c r="BX81" s="12">
        <f t="shared" si="52"/>
        <v>22440136.410373945</v>
      </c>
      <c r="BY81" s="12">
        <f t="shared" si="52"/>
        <v>11630326.023186477</v>
      </c>
      <c r="BZ81" s="12">
        <f t="shared" si="52"/>
        <v>2079362.1106435766</v>
      </c>
      <c r="CA81" s="29">
        <f t="shared" si="19"/>
        <v>44436370.902036138</v>
      </c>
      <c r="CB81" s="9"/>
      <c r="CC81" s="97">
        <f>(Y81*'Quadro Resumo'!$L$7)*($O$109*25%)</f>
        <v>95959.811119179314</v>
      </c>
      <c r="CD81" s="12">
        <f>(Z81*'Quadro Resumo'!$L$7)*($O$109*15%)</f>
        <v>921.21418674412166</v>
      </c>
      <c r="CE81" s="12">
        <f>(AA81*'Quadro Resumo'!$L$7)*($O$109*10%)</f>
        <v>0</v>
      </c>
      <c r="CF81" s="12">
        <f>(AB81*'Quadro Resumo'!$L$7)*($O$109*5%)</f>
        <v>2763.6425602323648</v>
      </c>
      <c r="CG81" s="12">
        <f>(AC81*'Quadro Resumo'!$L$7)*($O$109*5%)</f>
        <v>59674.207874646985</v>
      </c>
      <c r="CH81" s="12">
        <f>(AD81*'Quadro Resumo'!$L$7)*(O81*22%)</f>
        <v>379756.15463709756</v>
      </c>
      <c r="CI81" s="12">
        <f>(AE81*'Quadro Resumo'!$L$7)*(O81*23%)</f>
        <v>175985.19640347961</v>
      </c>
      <c r="CJ81" s="12">
        <v>0</v>
      </c>
      <c r="CK81" s="29">
        <f t="shared" si="20"/>
        <v>715060.2267813799</v>
      </c>
      <c r="CL81" s="9"/>
      <c r="CM81" s="9"/>
      <c r="CN81" s="12">
        <f t="shared" si="21"/>
        <v>3821412.7329043648</v>
      </c>
      <c r="CO81" s="12">
        <f t="shared" si="53"/>
        <v>19150.587727538958</v>
      </c>
      <c r="CP81" s="12">
        <f t="shared" si="53"/>
        <v>65068.474210615321</v>
      </c>
      <c r="CQ81" s="12">
        <f t="shared" si="53"/>
        <v>5222.8875620560793</v>
      </c>
      <c r="CR81" s="12">
        <f t="shared" si="53"/>
        <v>408038.09078563121</v>
      </c>
      <c r="CS81" s="12">
        <f t="shared" si="53"/>
        <v>107504.43565232097</v>
      </c>
      <c r="CT81" s="12">
        <f t="shared" si="53"/>
        <v>19846.972735813099</v>
      </c>
      <c r="CU81" s="12">
        <f t="shared" si="53"/>
        <v>0</v>
      </c>
      <c r="CV81" s="29">
        <f t="shared" si="23"/>
        <v>4446244.18157834</v>
      </c>
      <c r="CW81" s="9"/>
      <c r="CX81" s="9"/>
      <c r="CY81" s="9"/>
      <c r="CZ81" s="9"/>
      <c r="DA81" s="9"/>
      <c r="DB81" s="30"/>
      <c r="DC81" s="30"/>
    </row>
    <row r="82" spans="2:107" ht="15.75" customHeight="1" x14ac:dyDescent="0.3">
      <c r="B82" s="464"/>
      <c r="C82" s="7" t="s">
        <v>15</v>
      </c>
      <c r="D82" s="7" t="str">
        <f t="shared" si="47"/>
        <v>DP11</v>
      </c>
      <c r="E82" s="7">
        <v>11</v>
      </c>
      <c r="F82" s="8">
        <f>'2024'!O82</f>
        <v>4148.7616031928628</v>
      </c>
      <c r="G82" s="12">
        <f t="shared" si="2"/>
        <v>4563.6377635121498</v>
      </c>
      <c r="H82" s="12">
        <f t="shared" si="3"/>
        <v>4771.0758436717915</v>
      </c>
      <c r="I82" s="12">
        <f t="shared" si="4"/>
        <v>4978.513923831435</v>
      </c>
      <c r="J82" s="12">
        <f t="shared" si="5"/>
        <v>5185.9520039910785</v>
      </c>
      <c r="K82" s="12">
        <f t="shared" si="6"/>
        <v>5393.390084150722</v>
      </c>
      <c r="L82" s="12">
        <f t="shared" si="7"/>
        <v>6306.1176368531515</v>
      </c>
      <c r="M82" s="12">
        <f t="shared" si="8"/>
        <v>7260.3328055875099</v>
      </c>
      <c r="O82" s="8">
        <f t="shared" si="49"/>
        <v>4522.1501474802217</v>
      </c>
      <c r="P82" s="23">
        <f t="shared" si="48"/>
        <v>9.0000000000000302E-2</v>
      </c>
      <c r="Q82" s="12">
        <f t="shared" si="54"/>
        <v>4974.3651622282441</v>
      </c>
      <c r="R82" s="12">
        <f t="shared" si="54"/>
        <v>5200.4726696022544</v>
      </c>
      <c r="S82" s="12">
        <f t="shared" si="54"/>
        <v>5426.5801769762656</v>
      </c>
      <c r="T82" s="12">
        <f t="shared" si="54"/>
        <v>5652.6876843502769</v>
      </c>
      <c r="U82" s="12">
        <f t="shared" si="54"/>
        <v>5878.7951917242881</v>
      </c>
      <c r="V82" s="12">
        <f t="shared" si="54"/>
        <v>6873.6682241699373</v>
      </c>
      <c r="W82" s="12">
        <f t="shared" si="54"/>
        <v>7913.7627580903882</v>
      </c>
      <c r="Y82" s="7">
        <f>SUMIF('BD Qtde Servidores Ativos'!$D:$D,$D:$D,'BD Qtde Servidores Ativos'!E:E)</f>
        <v>283</v>
      </c>
      <c r="Z82" s="7">
        <f>SUMIF('BD Qtde Servidores Ativos'!$D:$D,$D:$D,'BD Qtde Servidores Ativos'!F:F)</f>
        <v>4</v>
      </c>
      <c r="AA82" s="7">
        <f>SUMIF('BD Qtde Servidores Ativos'!$D:$D,$D:$D,'BD Qtde Servidores Ativos'!G:G)</f>
        <v>0</v>
      </c>
      <c r="AB82" s="7">
        <f>SUMIF('BD Qtde Servidores Ativos'!$D:$D,$D:$D,'BD Qtde Servidores Ativos'!H:H)</f>
        <v>27</v>
      </c>
      <c r="AC82" s="7">
        <f>SUMIF('BD Qtde Servidores Ativos'!$D:$D,$D:$D,'BD Qtde Servidores Ativos'!I:I)</f>
        <v>694</v>
      </c>
      <c r="AD82" s="7">
        <f>SUMIF('BD Qtde Servidores Ativos'!$D:$D,$D:$D,'BD Qtde Servidores Ativos'!J:J)</f>
        <v>2195</v>
      </c>
      <c r="AE82" s="7">
        <f>SUMIF('BD Qtde Servidores Ativos'!$D:$D,$D:$D,'BD Qtde Servidores Ativos'!K:K)</f>
        <v>1198</v>
      </c>
      <c r="AF82" s="7">
        <f>SUMIF('BD Qtde Servidores Ativos'!$D:$D,$D:$D,'BD Qtde Servidores Ativos'!L:L)</f>
        <v>209</v>
      </c>
      <c r="AG82" s="24">
        <f t="shared" si="11"/>
        <v>4610</v>
      </c>
      <c r="AH82" s="25"/>
      <c r="AI82" s="25"/>
      <c r="AJ82" s="7">
        <f>SUMIF('BD Qtde Servidores Aposentados '!$D:$D,$D:$D,'BD Qtde Servidores Aposentados '!E:E)</f>
        <v>1019</v>
      </c>
      <c r="AK82" s="7">
        <f>SUMIF('BD Qtde Servidores Aposentados '!$D:$D,$D:$D,'BD Qtde Servidores Aposentados '!F:F)</f>
        <v>4</v>
      </c>
      <c r="AL82" s="7">
        <f>SUMIF('BD Qtde Servidores Aposentados '!$D:$D,$D:$D,'BD Qtde Servidores Aposentados '!G:G)</f>
        <v>27</v>
      </c>
      <c r="AM82" s="7">
        <f>SUMIF('BD Qtde Servidores Aposentados '!$D:$D,$D:$D,'BD Qtde Servidores Aposentados '!H:H)</f>
        <v>0</v>
      </c>
      <c r="AN82" s="7">
        <f>SUMIF('BD Qtde Servidores Aposentados '!$D:$D,$D:$D,'BD Qtde Servidores Aposentados '!I:I)</f>
        <v>124</v>
      </c>
      <c r="AO82" s="7">
        <f>SUMIF('BD Qtde Servidores Aposentados '!$D:$D,$D:$D,'BD Qtde Servidores Aposentados '!J:J)</f>
        <v>35</v>
      </c>
      <c r="AP82" s="7">
        <f>SUMIF('BD Qtde Servidores Aposentados '!$D:$D,$D:$D,'BD Qtde Servidores Aposentados '!K:K)</f>
        <v>2</v>
      </c>
      <c r="AQ82" s="7">
        <f>SUMIF('BD Qtde Servidores Aposentados '!$D:$D,$D:$D,'BD Qtde Servidores Aposentados '!L:L)</f>
        <v>0</v>
      </c>
      <c r="AR82" s="24">
        <f t="shared" si="12"/>
        <v>1211</v>
      </c>
      <c r="AS82" s="26"/>
      <c r="AT82" s="26"/>
      <c r="AU82" s="27">
        <f t="shared" si="50"/>
        <v>1174099.5337035803</v>
      </c>
      <c r="AV82" s="27">
        <f t="shared" si="50"/>
        <v>18254.551054048599</v>
      </c>
      <c r="AW82" s="27">
        <f t="shared" si="50"/>
        <v>0</v>
      </c>
      <c r="AX82" s="27">
        <f t="shared" si="50"/>
        <v>134419.87594344874</v>
      </c>
      <c r="AY82" s="27">
        <f t="shared" si="50"/>
        <v>3599050.6907698084</v>
      </c>
      <c r="AZ82" s="27">
        <f t="shared" si="50"/>
        <v>11838491.234710835</v>
      </c>
      <c r="BA82" s="27">
        <f t="shared" si="50"/>
        <v>7554728.9289500751</v>
      </c>
      <c r="BB82" s="27">
        <f t="shared" si="50"/>
        <v>1517409.5563677896</v>
      </c>
      <c r="BC82" s="28">
        <f t="shared" si="14"/>
        <v>25836454.371499587</v>
      </c>
      <c r="BF82" s="26"/>
      <c r="BG82" s="27">
        <f t="shared" si="51"/>
        <v>4227588.0736535275</v>
      </c>
      <c r="BH82" s="27">
        <f t="shared" si="51"/>
        <v>18254.551054048599</v>
      </c>
      <c r="BI82" s="27">
        <f t="shared" si="51"/>
        <v>128819.04777913837</v>
      </c>
      <c r="BJ82" s="27">
        <f t="shared" si="51"/>
        <v>0</v>
      </c>
      <c r="BK82" s="27">
        <f t="shared" si="51"/>
        <v>643058.04849489371</v>
      </c>
      <c r="BL82" s="27">
        <f t="shared" si="51"/>
        <v>188768.65294527527</v>
      </c>
      <c r="BM82" s="27">
        <f t="shared" si="51"/>
        <v>12612.235273706303</v>
      </c>
      <c r="BN82" s="27">
        <f t="shared" si="51"/>
        <v>0</v>
      </c>
      <c r="BO82" s="28">
        <f t="shared" si="16"/>
        <v>5219100.6092005903</v>
      </c>
      <c r="BS82" s="12">
        <f t="shared" si="17"/>
        <v>1279768.4917369026</v>
      </c>
      <c r="BT82" s="12">
        <f t="shared" si="52"/>
        <v>19897.460648912976</v>
      </c>
      <c r="BU82" s="12">
        <f t="shared" si="52"/>
        <v>0</v>
      </c>
      <c r="BV82" s="12">
        <f t="shared" si="52"/>
        <v>146517.66477835918</v>
      </c>
      <c r="BW82" s="12">
        <f t="shared" si="52"/>
        <v>3922965.252939092</v>
      </c>
      <c r="BX82" s="12">
        <f t="shared" si="52"/>
        <v>12903955.445834812</v>
      </c>
      <c r="BY82" s="12">
        <f t="shared" si="52"/>
        <v>8234654.5325555848</v>
      </c>
      <c r="BZ82" s="12">
        <f t="shared" si="52"/>
        <v>1653976.4164408911</v>
      </c>
      <c r="CA82" s="29">
        <f t="shared" si="19"/>
        <v>28161735.264934555</v>
      </c>
      <c r="CB82" s="9"/>
      <c r="CC82" s="97">
        <f>(Y82*'Quadro Resumo'!$L$7)*($O$109*25%)</f>
        <v>72417.670791273995</v>
      </c>
      <c r="CD82" s="12">
        <f>(Z82*'Quadro Resumo'!$L$7)*($O$109*15%)</f>
        <v>614.1427911627477</v>
      </c>
      <c r="CE82" s="12">
        <f>(AA82*'Quadro Resumo'!$L$7)*($O$109*10%)</f>
        <v>0</v>
      </c>
      <c r="CF82" s="12">
        <f>(AB82*'Quadro Resumo'!$L$7)*($O$109*5%)</f>
        <v>1381.8212801161824</v>
      </c>
      <c r="CG82" s="12">
        <f>(AC82*'Quadro Resumo'!$L$7)*($O$109*5%)</f>
        <v>35517.924755578912</v>
      </c>
      <c r="CH82" s="12">
        <f>(AD82*'Quadro Resumo'!$L$7)*(O82*22%)</f>
        <v>218374.6306218199</v>
      </c>
      <c r="CI82" s="12">
        <f>(AE82*'Quadro Resumo'!$L$7)*(O82*23%)</f>
        <v>124603.32516367006</v>
      </c>
      <c r="CJ82" s="12">
        <v>0</v>
      </c>
      <c r="CK82" s="29">
        <f t="shared" si="20"/>
        <v>452909.51540362177</v>
      </c>
      <c r="CL82" s="9"/>
      <c r="CM82" s="9"/>
      <c r="CN82" s="12">
        <f t="shared" si="21"/>
        <v>4608071.0002823463</v>
      </c>
      <c r="CO82" s="12">
        <f t="shared" si="53"/>
        <v>19897.460648912976</v>
      </c>
      <c r="CP82" s="12">
        <f t="shared" si="53"/>
        <v>140412.76207926086</v>
      </c>
      <c r="CQ82" s="12">
        <f t="shared" si="53"/>
        <v>0</v>
      </c>
      <c r="CR82" s="12">
        <f t="shared" si="53"/>
        <v>700933.27285943436</v>
      </c>
      <c r="CS82" s="12">
        <f t="shared" si="53"/>
        <v>205757.83171035009</v>
      </c>
      <c r="CT82" s="12">
        <f t="shared" si="53"/>
        <v>13747.336448339875</v>
      </c>
      <c r="CU82" s="12">
        <f t="shared" si="53"/>
        <v>0</v>
      </c>
      <c r="CV82" s="29">
        <f t="shared" si="23"/>
        <v>5688819.6640286446</v>
      </c>
      <c r="CW82" s="9"/>
      <c r="CX82" s="9"/>
      <c r="CY82" s="9"/>
      <c r="CZ82" s="9"/>
      <c r="DA82" s="9"/>
      <c r="DB82" s="30"/>
      <c r="DC82" s="30"/>
    </row>
    <row r="83" spans="2:107" ht="15.75" customHeight="1" x14ac:dyDescent="0.3">
      <c r="B83" s="464"/>
      <c r="C83" s="7" t="s">
        <v>15</v>
      </c>
      <c r="D83" s="7" t="str">
        <f t="shared" si="47"/>
        <v>DP12</v>
      </c>
      <c r="E83" s="7">
        <v>12</v>
      </c>
      <c r="F83" s="8">
        <f>'2024'!O83</f>
        <v>4310.5633057173845</v>
      </c>
      <c r="G83" s="12">
        <f t="shared" si="2"/>
        <v>4741.6196362891233</v>
      </c>
      <c r="H83" s="12">
        <f t="shared" si="3"/>
        <v>4957.1478015749917</v>
      </c>
      <c r="I83" s="12">
        <f t="shared" si="4"/>
        <v>5172.6759668608611</v>
      </c>
      <c r="J83" s="12">
        <f t="shared" si="5"/>
        <v>5388.2041321467304</v>
      </c>
      <c r="K83" s="12">
        <f t="shared" si="6"/>
        <v>5603.7322974325998</v>
      </c>
      <c r="L83" s="12">
        <f t="shared" si="7"/>
        <v>6552.0562246904246</v>
      </c>
      <c r="M83" s="12">
        <f t="shared" si="8"/>
        <v>7543.4857850054232</v>
      </c>
      <c r="O83" s="8">
        <f t="shared" si="49"/>
        <v>4698.5140032319496</v>
      </c>
      <c r="P83" s="23">
        <f t="shared" si="48"/>
        <v>9.000000000000008E-2</v>
      </c>
      <c r="Q83" s="12">
        <f t="shared" si="54"/>
        <v>5168.3654035551453</v>
      </c>
      <c r="R83" s="12">
        <f t="shared" si="54"/>
        <v>5403.2911037167414</v>
      </c>
      <c r="S83" s="12">
        <f t="shared" si="54"/>
        <v>5638.2168038783393</v>
      </c>
      <c r="T83" s="12">
        <f t="shared" si="54"/>
        <v>5873.1425040399372</v>
      </c>
      <c r="U83" s="12">
        <f t="shared" si="54"/>
        <v>6108.0682042015351</v>
      </c>
      <c r="V83" s="12">
        <f t="shared" si="54"/>
        <v>7141.7412849125631</v>
      </c>
      <c r="W83" s="12">
        <f t="shared" si="54"/>
        <v>8222.3995056559124</v>
      </c>
      <c r="Y83" s="7">
        <f>SUMIF('BD Qtde Servidores Ativos'!$D:$D,$D:$D,'BD Qtde Servidores Ativos'!E:E)</f>
        <v>245</v>
      </c>
      <c r="Z83" s="7">
        <f>SUMIF('BD Qtde Servidores Ativos'!$D:$D,$D:$D,'BD Qtde Servidores Ativos'!F:F)</f>
        <v>2</v>
      </c>
      <c r="AA83" s="7">
        <f>SUMIF('BD Qtde Servidores Ativos'!$D:$D,$D:$D,'BD Qtde Servidores Ativos'!G:G)</f>
        <v>0</v>
      </c>
      <c r="AB83" s="7">
        <f>SUMIF('BD Qtde Servidores Ativos'!$D:$D,$D:$D,'BD Qtde Servidores Ativos'!H:H)</f>
        <v>33</v>
      </c>
      <c r="AC83" s="7">
        <f>SUMIF('BD Qtde Servidores Ativos'!$D:$D,$D:$D,'BD Qtde Servidores Ativos'!I:I)</f>
        <v>674</v>
      </c>
      <c r="AD83" s="7">
        <f>SUMIF('BD Qtde Servidores Ativos'!$D:$D,$D:$D,'BD Qtde Servidores Ativos'!J:J)</f>
        <v>2522</v>
      </c>
      <c r="AE83" s="7">
        <f>SUMIF('BD Qtde Servidores Ativos'!$D:$D,$D:$D,'BD Qtde Servidores Ativos'!K:K)</f>
        <v>1270</v>
      </c>
      <c r="AF83" s="7">
        <f>SUMIF('BD Qtde Servidores Ativos'!$D:$D,$D:$D,'BD Qtde Servidores Ativos'!L:L)</f>
        <v>206</v>
      </c>
      <c r="AG83" s="24">
        <f t="shared" si="11"/>
        <v>4952</v>
      </c>
      <c r="AH83" s="25"/>
      <c r="AI83" s="25"/>
      <c r="AJ83" s="7">
        <f>SUMIF('BD Qtde Servidores Aposentados '!$D:$D,$D:$D,'BD Qtde Servidores Aposentados '!E:E)</f>
        <v>1285</v>
      </c>
      <c r="AK83" s="7">
        <f>SUMIF('BD Qtde Servidores Aposentados '!$D:$D,$D:$D,'BD Qtde Servidores Aposentados '!F:F)</f>
        <v>5</v>
      </c>
      <c r="AL83" s="7">
        <f>SUMIF('BD Qtde Servidores Aposentados '!$D:$D,$D:$D,'BD Qtde Servidores Aposentados '!G:G)</f>
        <v>25</v>
      </c>
      <c r="AM83" s="7">
        <f>SUMIF('BD Qtde Servidores Aposentados '!$D:$D,$D:$D,'BD Qtde Servidores Aposentados '!H:H)</f>
        <v>1</v>
      </c>
      <c r="AN83" s="7">
        <f>SUMIF('BD Qtde Servidores Aposentados '!$D:$D,$D:$D,'BD Qtde Servidores Aposentados '!I:I)</f>
        <v>155</v>
      </c>
      <c r="AO83" s="7">
        <f>SUMIF('BD Qtde Servidores Aposentados '!$D:$D,$D:$D,'BD Qtde Servidores Aposentados '!J:J)</f>
        <v>47</v>
      </c>
      <c r="AP83" s="7">
        <f>SUMIF('BD Qtde Servidores Aposentados '!$D:$D,$D:$D,'BD Qtde Servidores Aposentados '!K:K)</f>
        <v>3</v>
      </c>
      <c r="AQ83" s="7">
        <f>SUMIF('BD Qtde Servidores Aposentados '!$D:$D,$D:$D,'BD Qtde Servidores Aposentados '!L:L)</f>
        <v>1</v>
      </c>
      <c r="AR83" s="24">
        <f t="shared" si="12"/>
        <v>1522</v>
      </c>
      <c r="AS83" s="26"/>
      <c r="AT83" s="26"/>
      <c r="AU83" s="27">
        <f t="shared" si="50"/>
        <v>1056088.0099007592</v>
      </c>
      <c r="AV83" s="27">
        <f t="shared" si="50"/>
        <v>9483.2392725782465</v>
      </c>
      <c r="AW83" s="27">
        <f t="shared" si="50"/>
        <v>0</v>
      </c>
      <c r="AX83" s="27">
        <f t="shared" si="50"/>
        <v>170698.30690640843</v>
      </c>
      <c r="AY83" s="27">
        <f t="shared" si="50"/>
        <v>3631649.5850668964</v>
      </c>
      <c r="AZ83" s="27">
        <f t="shared" si="50"/>
        <v>14132612.854125017</v>
      </c>
      <c r="BA83" s="27">
        <f t="shared" si="50"/>
        <v>8321111.4053568393</v>
      </c>
      <c r="BB83" s="27">
        <f t="shared" si="50"/>
        <v>1553958.0717111172</v>
      </c>
      <c r="BC83" s="28">
        <f t="shared" si="14"/>
        <v>28875601.472339615</v>
      </c>
      <c r="BF83" s="26"/>
      <c r="BG83" s="27">
        <f t="shared" si="51"/>
        <v>5539073.8478468396</v>
      </c>
      <c r="BH83" s="27">
        <f t="shared" si="51"/>
        <v>23708.098181445617</v>
      </c>
      <c r="BI83" s="27">
        <f t="shared" si="51"/>
        <v>123928.6950393748</v>
      </c>
      <c r="BJ83" s="27">
        <f t="shared" si="51"/>
        <v>5172.6759668608611</v>
      </c>
      <c r="BK83" s="27">
        <f t="shared" si="51"/>
        <v>835171.64048274327</v>
      </c>
      <c r="BL83" s="27">
        <f t="shared" si="51"/>
        <v>263375.41797933221</v>
      </c>
      <c r="BM83" s="27">
        <f t="shared" si="51"/>
        <v>19656.168674071276</v>
      </c>
      <c r="BN83" s="27">
        <f t="shared" si="51"/>
        <v>7543.4857850054232</v>
      </c>
      <c r="BO83" s="28">
        <f t="shared" si="16"/>
        <v>6817630.029955673</v>
      </c>
      <c r="BS83" s="12">
        <f t="shared" si="17"/>
        <v>1151135.9307918276</v>
      </c>
      <c r="BT83" s="12">
        <f t="shared" si="52"/>
        <v>10336.730807110291</v>
      </c>
      <c r="BU83" s="12">
        <f t="shared" si="52"/>
        <v>0</v>
      </c>
      <c r="BV83" s="12">
        <f t="shared" si="52"/>
        <v>186061.1545279852</v>
      </c>
      <c r="BW83" s="12">
        <f t="shared" si="52"/>
        <v>3958498.0477229175</v>
      </c>
      <c r="BX83" s="12">
        <f t="shared" si="52"/>
        <v>15404548.010996271</v>
      </c>
      <c r="BY83" s="12">
        <f t="shared" si="52"/>
        <v>9070011.4318389557</v>
      </c>
      <c r="BZ83" s="12">
        <f t="shared" si="52"/>
        <v>1693814.2981651179</v>
      </c>
      <c r="CA83" s="29">
        <f t="shared" si="19"/>
        <v>31474405.604850184</v>
      </c>
      <c r="CB83" s="9"/>
      <c r="CC83" s="97">
        <f>(Y83*'Quadro Resumo'!$L$7)*($O$109*25%)</f>
        <v>62693.743264530487</v>
      </c>
      <c r="CD83" s="12">
        <f>(Z83*'Quadro Resumo'!$L$7)*($O$109*15%)</f>
        <v>307.07139558137385</v>
      </c>
      <c r="CE83" s="12">
        <f>(AA83*'Quadro Resumo'!$L$7)*($O$109*10%)</f>
        <v>0</v>
      </c>
      <c r="CF83" s="12">
        <f>(AB83*'Quadro Resumo'!$L$7)*($O$109*5%)</f>
        <v>1688.8926756975563</v>
      </c>
      <c r="CG83" s="12">
        <f>(AC83*'Quadro Resumo'!$L$7)*($O$109*5%)</f>
        <v>34494.353436974328</v>
      </c>
      <c r="CH83" s="12">
        <f>(AD83*'Quadro Resumo'!$L$7)*(O83*22%)</f>
        <v>260692.35095532151</v>
      </c>
      <c r="CI83" s="12">
        <f>(AE83*'Quadro Resumo'!$L$7)*(O83*23%)</f>
        <v>137243.59403440525</v>
      </c>
      <c r="CJ83" s="12">
        <v>0</v>
      </c>
      <c r="CK83" s="29">
        <f t="shared" si="20"/>
        <v>497120.00576251053</v>
      </c>
      <c r="CL83" s="9"/>
      <c r="CM83" s="9"/>
      <c r="CN83" s="12">
        <f t="shared" si="21"/>
        <v>6037590.4941530554</v>
      </c>
      <c r="CO83" s="12">
        <f t="shared" si="53"/>
        <v>25841.827017775726</v>
      </c>
      <c r="CP83" s="12">
        <f t="shared" si="53"/>
        <v>135082.27759291854</v>
      </c>
      <c r="CQ83" s="12">
        <f t="shared" si="53"/>
        <v>5638.2168038783393</v>
      </c>
      <c r="CR83" s="12">
        <f t="shared" si="53"/>
        <v>910337.08812619024</v>
      </c>
      <c r="CS83" s="12">
        <f t="shared" si="53"/>
        <v>287079.20559747214</v>
      </c>
      <c r="CT83" s="12">
        <f t="shared" si="53"/>
        <v>21425.223854737691</v>
      </c>
      <c r="CU83" s="12">
        <f t="shared" si="53"/>
        <v>8222.3995056559124</v>
      </c>
      <c r="CV83" s="29">
        <f t="shared" si="23"/>
        <v>7431216.7326516844</v>
      </c>
      <c r="CW83" s="9"/>
      <c r="CX83" s="9"/>
      <c r="CY83" s="9"/>
      <c r="CZ83" s="9"/>
      <c r="DA83" s="9"/>
      <c r="DB83" s="30"/>
      <c r="DC83" s="30"/>
    </row>
    <row r="84" spans="2:107" ht="15.75" customHeight="1" x14ac:dyDescent="0.3">
      <c r="B84" s="464"/>
      <c r="C84" s="7" t="s">
        <v>15</v>
      </c>
      <c r="D84" s="7" t="str">
        <f t="shared" si="47"/>
        <v>DP13</v>
      </c>
      <c r="E84" s="7">
        <v>13</v>
      </c>
      <c r="F84" s="8">
        <f>'2024'!O84</f>
        <v>4478.6752746403627</v>
      </c>
      <c r="G84" s="12">
        <f t="shared" si="2"/>
        <v>4926.542802104399</v>
      </c>
      <c r="H84" s="12">
        <f t="shared" si="3"/>
        <v>5150.4765658364167</v>
      </c>
      <c r="I84" s="12">
        <f t="shared" si="4"/>
        <v>5374.4103295684354</v>
      </c>
      <c r="J84" s="12">
        <f t="shared" si="5"/>
        <v>5598.3440933004531</v>
      </c>
      <c r="K84" s="12">
        <f t="shared" si="6"/>
        <v>5822.2778570324717</v>
      </c>
      <c r="L84" s="12">
        <f t="shared" si="7"/>
        <v>6807.5864174533517</v>
      </c>
      <c r="M84" s="12">
        <f t="shared" si="8"/>
        <v>7837.6817306206349</v>
      </c>
      <c r="O84" s="8">
        <f t="shared" si="49"/>
        <v>4881.7560493579949</v>
      </c>
      <c r="P84" s="23">
        <f t="shared" si="48"/>
        <v>8.9999999999999858E-2</v>
      </c>
      <c r="Q84" s="12">
        <f t="shared" si="54"/>
        <v>5369.931654293795</v>
      </c>
      <c r="R84" s="12">
        <f t="shared" si="54"/>
        <v>5614.0194567616936</v>
      </c>
      <c r="S84" s="12">
        <f t="shared" si="54"/>
        <v>5858.1072592295941</v>
      </c>
      <c r="T84" s="12">
        <f t="shared" si="54"/>
        <v>6102.1950616974937</v>
      </c>
      <c r="U84" s="12">
        <f t="shared" si="54"/>
        <v>6346.2828641653932</v>
      </c>
      <c r="V84" s="12">
        <f t="shared" si="54"/>
        <v>7420.2691950241524</v>
      </c>
      <c r="W84" s="12">
        <f t="shared" si="54"/>
        <v>8543.0730863764911</v>
      </c>
      <c r="Y84" s="7">
        <f>SUMIF('BD Qtde Servidores Ativos'!$D:$D,$D:$D,'BD Qtde Servidores Ativos'!E:E)</f>
        <v>229</v>
      </c>
      <c r="Z84" s="7">
        <f>SUMIF('BD Qtde Servidores Ativos'!$D:$D,$D:$D,'BD Qtde Servidores Ativos'!F:F)</f>
        <v>1</v>
      </c>
      <c r="AA84" s="7">
        <f>SUMIF('BD Qtde Servidores Ativos'!$D:$D,$D:$D,'BD Qtde Servidores Ativos'!G:G)</f>
        <v>0</v>
      </c>
      <c r="AB84" s="7">
        <f>SUMIF('BD Qtde Servidores Ativos'!$D:$D,$D:$D,'BD Qtde Servidores Ativos'!H:H)</f>
        <v>31</v>
      </c>
      <c r="AC84" s="7">
        <f>SUMIF('BD Qtde Servidores Ativos'!$D:$D,$D:$D,'BD Qtde Servidores Ativos'!I:I)</f>
        <v>506</v>
      </c>
      <c r="AD84" s="7">
        <f>SUMIF('BD Qtde Servidores Ativos'!$D:$D,$D:$D,'BD Qtde Servidores Ativos'!J:J)</f>
        <v>1815</v>
      </c>
      <c r="AE84" s="7">
        <f>SUMIF('BD Qtde Servidores Ativos'!$D:$D,$D:$D,'BD Qtde Servidores Ativos'!K:K)</f>
        <v>1050</v>
      </c>
      <c r="AF84" s="7">
        <f>SUMIF('BD Qtde Servidores Ativos'!$D:$D,$D:$D,'BD Qtde Servidores Ativos'!L:L)</f>
        <v>205</v>
      </c>
      <c r="AG84" s="24">
        <f t="shared" si="11"/>
        <v>3837</v>
      </c>
      <c r="AH84" s="25"/>
      <c r="AI84" s="25"/>
      <c r="AJ84" s="7">
        <f>SUMIF('BD Qtde Servidores Aposentados '!$D:$D,$D:$D,'BD Qtde Servidores Aposentados '!E:E)</f>
        <v>1556</v>
      </c>
      <c r="AK84" s="7">
        <f>SUMIF('BD Qtde Servidores Aposentados '!$D:$D,$D:$D,'BD Qtde Servidores Aposentados '!F:F)</f>
        <v>5</v>
      </c>
      <c r="AL84" s="7">
        <f>SUMIF('BD Qtde Servidores Aposentados '!$D:$D,$D:$D,'BD Qtde Servidores Aposentados '!G:G)</f>
        <v>31</v>
      </c>
      <c r="AM84" s="7">
        <f>SUMIF('BD Qtde Servidores Aposentados '!$D:$D,$D:$D,'BD Qtde Servidores Aposentados '!H:H)</f>
        <v>4</v>
      </c>
      <c r="AN84" s="7">
        <f>SUMIF('BD Qtde Servidores Aposentados '!$D:$D,$D:$D,'BD Qtde Servidores Aposentados '!I:I)</f>
        <v>137</v>
      </c>
      <c r="AO84" s="7">
        <f>SUMIF('BD Qtde Servidores Aposentados '!$D:$D,$D:$D,'BD Qtde Servidores Aposentados '!J:J)</f>
        <v>51</v>
      </c>
      <c r="AP84" s="7">
        <f>SUMIF('BD Qtde Servidores Aposentados '!$D:$D,$D:$D,'BD Qtde Servidores Aposentados '!K:K)</f>
        <v>4</v>
      </c>
      <c r="AQ84" s="7">
        <f>SUMIF('BD Qtde Servidores Aposentados '!$D:$D,$D:$D,'BD Qtde Servidores Aposentados '!L:L)</f>
        <v>0</v>
      </c>
      <c r="AR84" s="24">
        <f t="shared" si="12"/>
        <v>1788</v>
      </c>
      <c r="AS84" s="26"/>
      <c r="AT84" s="26"/>
      <c r="AU84" s="27">
        <f t="shared" si="50"/>
        <v>1025616.6378926431</v>
      </c>
      <c r="AV84" s="27">
        <f t="shared" si="50"/>
        <v>4926.542802104399</v>
      </c>
      <c r="AW84" s="27">
        <f t="shared" si="50"/>
        <v>0</v>
      </c>
      <c r="AX84" s="27">
        <f t="shared" si="50"/>
        <v>166606.7202166215</v>
      </c>
      <c r="AY84" s="27">
        <f t="shared" si="50"/>
        <v>2832762.1112100291</v>
      </c>
      <c r="AZ84" s="27">
        <f t="shared" si="50"/>
        <v>10567434.310513936</v>
      </c>
      <c r="BA84" s="27">
        <f t="shared" si="50"/>
        <v>7147965.7383260196</v>
      </c>
      <c r="BB84" s="27">
        <f t="shared" si="50"/>
        <v>1606724.7547772301</v>
      </c>
      <c r="BC84" s="28">
        <f t="shared" si="14"/>
        <v>23352036.815738585</v>
      </c>
      <c r="BF84" s="26"/>
      <c r="BG84" s="27">
        <f t="shared" si="51"/>
        <v>6968818.7273404039</v>
      </c>
      <c r="BH84" s="27">
        <f t="shared" si="51"/>
        <v>24632.714010521995</v>
      </c>
      <c r="BI84" s="27">
        <f t="shared" si="51"/>
        <v>159664.77354092893</v>
      </c>
      <c r="BJ84" s="27">
        <f t="shared" si="51"/>
        <v>21497.641318273741</v>
      </c>
      <c r="BK84" s="27">
        <f t="shared" si="51"/>
        <v>766973.14078216208</v>
      </c>
      <c r="BL84" s="27">
        <f t="shared" si="51"/>
        <v>296936.17070865608</v>
      </c>
      <c r="BM84" s="27">
        <f t="shared" si="51"/>
        <v>27230.345669813407</v>
      </c>
      <c r="BN84" s="27">
        <f t="shared" si="51"/>
        <v>0</v>
      </c>
      <c r="BO84" s="28">
        <f t="shared" si="16"/>
        <v>8265753.5133707598</v>
      </c>
      <c r="BS84" s="12">
        <f t="shared" si="17"/>
        <v>1117922.1353029809</v>
      </c>
      <c r="BT84" s="12">
        <f t="shared" si="52"/>
        <v>5369.931654293795</v>
      </c>
      <c r="BU84" s="12">
        <f t="shared" si="52"/>
        <v>0</v>
      </c>
      <c r="BV84" s="12">
        <f t="shared" si="52"/>
        <v>181601.32503611743</v>
      </c>
      <c r="BW84" s="12">
        <f t="shared" si="52"/>
        <v>3087710.7012189319</v>
      </c>
      <c r="BX84" s="12">
        <f t="shared" si="52"/>
        <v>11518503.398460189</v>
      </c>
      <c r="BY84" s="12">
        <f t="shared" si="52"/>
        <v>7791282.6547753597</v>
      </c>
      <c r="BZ84" s="12">
        <f t="shared" si="52"/>
        <v>1751329.9827071808</v>
      </c>
      <c r="CA84" s="29">
        <f t="shared" si="19"/>
        <v>25453720.129155051</v>
      </c>
      <c r="CB84" s="9"/>
      <c r="CC84" s="97">
        <f>(Y84*'Quadro Resumo'!$L$7)*($O$109*25%)</f>
        <v>58599.457990112176</v>
      </c>
      <c r="CD84" s="12">
        <f>(Z84*'Quadro Resumo'!$L$7)*($O$109*15%)</f>
        <v>153.53569779068692</v>
      </c>
      <c r="CE84" s="12">
        <f>(AA84*'Quadro Resumo'!$L$7)*($O$109*10%)</f>
        <v>0</v>
      </c>
      <c r="CF84" s="12">
        <f>(AB84*'Quadro Resumo'!$L$7)*($O$109*5%)</f>
        <v>1586.5355438370982</v>
      </c>
      <c r="CG84" s="12">
        <f>(AC84*'Quadro Resumo'!$L$7)*($O$109*5%)</f>
        <v>25896.354360695863</v>
      </c>
      <c r="CH84" s="12">
        <f>(AD84*'Quadro Resumo'!$L$7)*(O84*22%)</f>
        <v>194928.51905086474</v>
      </c>
      <c r="CI84" s="12">
        <f>(AE84*'Quadro Resumo'!$L$7)*(O84*23%)</f>
        <v>117894.40859199558</v>
      </c>
      <c r="CJ84" s="12">
        <v>0</v>
      </c>
      <c r="CK84" s="29">
        <f t="shared" si="20"/>
        <v>399058.81123529619</v>
      </c>
      <c r="CL84" s="9"/>
      <c r="CM84" s="9"/>
      <c r="CN84" s="12">
        <f t="shared" si="21"/>
        <v>7596012.4128010403</v>
      </c>
      <c r="CO84" s="12">
        <f t="shared" si="53"/>
        <v>26849.658271468976</v>
      </c>
      <c r="CP84" s="12">
        <f t="shared" si="53"/>
        <v>174034.60315961251</v>
      </c>
      <c r="CQ84" s="12">
        <f t="shared" si="53"/>
        <v>23432.429036918376</v>
      </c>
      <c r="CR84" s="12">
        <f t="shared" si="53"/>
        <v>836000.72345255665</v>
      </c>
      <c r="CS84" s="12">
        <f t="shared" si="53"/>
        <v>323660.42607243505</v>
      </c>
      <c r="CT84" s="12">
        <f t="shared" si="53"/>
        <v>29681.07678009661</v>
      </c>
      <c r="CU84" s="12">
        <f t="shared" si="53"/>
        <v>0</v>
      </c>
      <c r="CV84" s="29">
        <f t="shared" si="23"/>
        <v>9009671.3295741268</v>
      </c>
      <c r="CW84" s="9"/>
      <c r="CX84" s="9"/>
      <c r="CY84" s="9"/>
      <c r="CZ84" s="9"/>
      <c r="DA84" s="9"/>
      <c r="DB84" s="30"/>
      <c r="DC84" s="30"/>
    </row>
    <row r="85" spans="2:107" ht="15.75" customHeight="1" x14ac:dyDescent="0.3">
      <c r="B85" s="464"/>
      <c r="C85" s="7" t="s">
        <v>15</v>
      </c>
      <c r="D85" s="7" t="str">
        <f t="shared" si="47"/>
        <v>DP14</v>
      </c>
      <c r="E85" s="7">
        <v>14</v>
      </c>
      <c r="F85" s="8">
        <f>'2024'!O85</f>
        <v>4653.3436103513368</v>
      </c>
      <c r="G85" s="12">
        <f t="shared" si="2"/>
        <v>5118.6779713864707</v>
      </c>
      <c r="H85" s="12">
        <f t="shared" si="3"/>
        <v>5351.3451519040373</v>
      </c>
      <c r="I85" s="12">
        <f t="shared" si="4"/>
        <v>5584.0123324216038</v>
      </c>
      <c r="J85" s="12">
        <f t="shared" si="5"/>
        <v>5816.6795129391712</v>
      </c>
      <c r="K85" s="12">
        <f t="shared" si="6"/>
        <v>6049.3466934567377</v>
      </c>
      <c r="L85" s="12">
        <f t="shared" si="7"/>
        <v>7073.0822877340324</v>
      </c>
      <c r="M85" s="12">
        <f t="shared" si="8"/>
        <v>8143.3513181148392</v>
      </c>
      <c r="O85" s="8">
        <f t="shared" si="49"/>
        <v>5072.144535282956</v>
      </c>
      <c r="P85" s="23">
        <f t="shared" si="48"/>
        <v>8.9999999999999858E-2</v>
      </c>
      <c r="Q85" s="12">
        <f t="shared" si="54"/>
        <v>5579.3589888112519</v>
      </c>
      <c r="R85" s="12">
        <f t="shared" si="54"/>
        <v>5832.9662155753986</v>
      </c>
      <c r="S85" s="12">
        <f t="shared" si="54"/>
        <v>6086.573442339547</v>
      </c>
      <c r="T85" s="12">
        <f t="shared" si="54"/>
        <v>6340.1806691036945</v>
      </c>
      <c r="U85" s="12">
        <f t="shared" si="54"/>
        <v>6593.787895867843</v>
      </c>
      <c r="V85" s="12">
        <f t="shared" si="54"/>
        <v>7709.659693630093</v>
      </c>
      <c r="W85" s="12">
        <f t="shared" si="54"/>
        <v>8876.2529367451734</v>
      </c>
      <c r="Y85" s="7">
        <f>SUMIF('BD Qtde Servidores Ativos'!$D:$D,$D:$D,'BD Qtde Servidores Ativos'!E:E)</f>
        <v>206</v>
      </c>
      <c r="Z85" s="7">
        <f>SUMIF('BD Qtde Servidores Ativos'!$D:$D,$D:$D,'BD Qtde Servidores Ativos'!F:F)</f>
        <v>3</v>
      </c>
      <c r="AA85" s="7">
        <f>SUMIF('BD Qtde Servidores Ativos'!$D:$D,$D:$D,'BD Qtde Servidores Ativos'!G:G)</f>
        <v>0</v>
      </c>
      <c r="AB85" s="7">
        <f>SUMIF('BD Qtde Servidores Ativos'!$D:$D,$D:$D,'BD Qtde Servidores Ativos'!H:H)</f>
        <v>30</v>
      </c>
      <c r="AC85" s="7">
        <f>SUMIF('BD Qtde Servidores Ativos'!$D:$D,$D:$D,'BD Qtde Servidores Ativos'!I:I)</f>
        <v>441</v>
      </c>
      <c r="AD85" s="7">
        <f>SUMIF('BD Qtde Servidores Ativos'!$D:$D,$D:$D,'BD Qtde Servidores Ativos'!J:J)</f>
        <v>1546</v>
      </c>
      <c r="AE85" s="7">
        <f>SUMIF('BD Qtde Servidores Ativos'!$D:$D,$D:$D,'BD Qtde Servidores Ativos'!K:K)</f>
        <v>964</v>
      </c>
      <c r="AF85" s="7">
        <f>SUMIF('BD Qtde Servidores Ativos'!$D:$D,$D:$D,'BD Qtde Servidores Ativos'!L:L)</f>
        <v>158</v>
      </c>
      <c r="AG85" s="24">
        <f t="shared" si="11"/>
        <v>3348</v>
      </c>
      <c r="AH85" s="25"/>
      <c r="AI85" s="25"/>
      <c r="AJ85" s="7">
        <f>SUMIF('BD Qtde Servidores Aposentados '!$D:$D,$D:$D,'BD Qtde Servidores Aposentados '!E:E)</f>
        <v>1663</v>
      </c>
      <c r="AK85" s="7">
        <f>SUMIF('BD Qtde Servidores Aposentados '!$D:$D,$D:$D,'BD Qtde Servidores Aposentados '!F:F)</f>
        <v>4</v>
      </c>
      <c r="AL85" s="7">
        <f>SUMIF('BD Qtde Servidores Aposentados '!$D:$D,$D:$D,'BD Qtde Servidores Aposentados '!G:G)</f>
        <v>30</v>
      </c>
      <c r="AM85" s="7">
        <f>SUMIF('BD Qtde Servidores Aposentados '!$D:$D,$D:$D,'BD Qtde Servidores Aposentados '!H:H)</f>
        <v>2</v>
      </c>
      <c r="AN85" s="7">
        <f>SUMIF('BD Qtde Servidores Aposentados '!$D:$D,$D:$D,'BD Qtde Servidores Aposentados '!I:I)</f>
        <v>145</v>
      </c>
      <c r="AO85" s="7">
        <f>SUMIF('BD Qtde Servidores Aposentados '!$D:$D,$D:$D,'BD Qtde Servidores Aposentados '!J:J)</f>
        <v>58</v>
      </c>
      <c r="AP85" s="7">
        <f>SUMIF('BD Qtde Servidores Aposentados '!$D:$D,$D:$D,'BD Qtde Servidores Aposentados '!K:K)</f>
        <v>9</v>
      </c>
      <c r="AQ85" s="7">
        <f>SUMIF('BD Qtde Servidores Aposentados '!$D:$D,$D:$D,'BD Qtde Servidores Aposentados '!L:L)</f>
        <v>1</v>
      </c>
      <c r="AR85" s="24">
        <f t="shared" si="12"/>
        <v>1912</v>
      </c>
      <c r="AS85" s="26"/>
      <c r="AT85" s="26"/>
      <c r="AU85" s="27">
        <f t="shared" si="50"/>
        <v>958588.78373237536</v>
      </c>
      <c r="AV85" s="27">
        <f t="shared" si="50"/>
        <v>15356.033914159412</v>
      </c>
      <c r="AW85" s="27">
        <f t="shared" si="50"/>
        <v>0</v>
      </c>
      <c r="AX85" s="27">
        <f t="shared" si="50"/>
        <v>167520.3699726481</v>
      </c>
      <c r="AY85" s="27">
        <f t="shared" si="50"/>
        <v>2565155.6652061744</v>
      </c>
      <c r="AZ85" s="27">
        <f t="shared" si="50"/>
        <v>9352289.988084117</v>
      </c>
      <c r="BA85" s="27">
        <f t="shared" si="50"/>
        <v>6818451.3253756072</v>
      </c>
      <c r="BB85" s="27">
        <f t="shared" si="50"/>
        <v>1286649.5082621446</v>
      </c>
      <c r="BC85" s="28">
        <f t="shared" si="14"/>
        <v>21164011.674547229</v>
      </c>
      <c r="BF85" s="26"/>
      <c r="BG85" s="27">
        <f t="shared" si="51"/>
        <v>7738510.4240142731</v>
      </c>
      <c r="BH85" s="27">
        <f t="shared" si="51"/>
        <v>20474.711885545883</v>
      </c>
      <c r="BI85" s="27">
        <f t="shared" si="51"/>
        <v>160540.35455712111</v>
      </c>
      <c r="BJ85" s="27">
        <f t="shared" si="51"/>
        <v>11168.024664843208</v>
      </c>
      <c r="BK85" s="27">
        <f t="shared" si="51"/>
        <v>843418.52937617979</v>
      </c>
      <c r="BL85" s="27">
        <f t="shared" si="51"/>
        <v>350862.1082204908</v>
      </c>
      <c r="BM85" s="27">
        <f t="shared" si="51"/>
        <v>63657.740589606292</v>
      </c>
      <c r="BN85" s="27">
        <f t="shared" si="51"/>
        <v>8143.3513181148392</v>
      </c>
      <c r="BO85" s="28">
        <f t="shared" si="16"/>
        <v>9196775.2446261756</v>
      </c>
      <c r="BS85" s="12">
        <f t="shared" si="17"/>
        <v>1044861.774268289</v>
      </c>
      <c r="BT85" s="12">
        <f t="shared" si="52"/>
        <v>16738.076966433757</v>
      </c>
      <c r="BU85" s="12">
        <f t="shared" si="52"/>
        <v>0</v>
      </c>
      <c r="BV85" s="12">
        <f t="shared" si="52"/>
        <v>182597.20327018641</v>
      </c>
      <c r="BW85" s="12">
        <f t="shared" si="52"/>
        <v>2796019.6750747291</v>
      </c>
      <c r="BX85" s="12">
        <f t="shared" si="52"/>
        <v>10193996.087011686</v>
      </c>
      <c r="BY85" s="12">
        <f t="shared" si="52"/>
        <v>7432111.94465941</v>
      </c>
      <c r="BZ85" s="12">
        <f t="shared" si="52"/>
        <v>1402447.9640057373</v>
      </c>
      <c r="CA85" s="29">
        <f t="shared" si="19"/>
        <v>23068772.725256473</v>
      </c>
      <c r="CB85" s="9"/>
      <c r="CC85" s="97">
        <f>(Y85*'Quadro Resumo'!$L$7)*($O$109*25%)</f>
        <v>52713.922908135843</v>
      </c>
      <c r="CD85" s="12">
        <f>(Z85*'Quadro Resumo'!$L$7)*($O$109*15%)</f>
        <v>460.60709337206083</v>
      </c>
      <c r="CE85" s="12">
        <f>(AA85*'Quadro Resumo'!$L$7)*($O$109*10%)</f>
        <v>0</v>
      </c>
      <c r="CF85" s="12">
        <f>(AB85*'Quadro Resumo'!$L$7)*($O$109*5%)</f>
        <v>1535.3569779068691</v>
      </c>
      <c r="CG85" s="12">
        <f>(AC85*'Quadro Resumo'!$L$7)*($O$109*5%)</f>
        <v>22569.747575230977</v>
      </c>
      <c r="CH85" s="12">
        <f>(AD85*'Quadro Resumo'!$L$7)*(O85*22%)</f>
        <v>172513.77993404391</v>
      </c>
      <c r="CI85" s="12">
        <f>(AE85*'Quadro Resumo'!$L$7)*(O85*23%)</f>
        <v>112459.58863629372</v>
      </c>
      <c r="CJ85" s="12">
        <v>0</v>
      </c>
      <c r="CK85" s="29">
        <f t="shared" si="20"/>
        <v>362253.0031249834</v>
      </c>
      <c r="CL85" s="9"/>
      <c r="CM85" s="9"/>
      <c r="CN85" s="12">
        <f t="shared" si="21"/>
        <v>8434976.3621755559</v>
      </c>
      <c r="CO85" s="12">
        <f t="shared" si="53"/>
        <v>22317.435955245008</v>
      </c>
      <c r="CP85" s="12">
        <f t="shared" si="53"/>
        <v>174988.98646726194</v>
      </c>
      <c r="CQ85" s="12">
        <f t="shared" si="53"/>
        <v>12173.146884679094</v>
      </c>
      <c r="CR85" s="12">
        <f t="shared" si="53"/>
        <v>919326.1970200357</v>
      </c>
      <c r="CS85" s="12">
        <f t="shared" si="53"/>
        <v>382439.69796033489</v>
      </c>
      <c r="CT85" s="12">
        <f t="shared" si="53"/>
        <v>69386.937242670843</v>
      </c>
      <c r="CU85" s="12">
        <f t="shared" si="53"/>
        <v>8876.2529367451734</v>
      </c>
      <c r="CV85" s="29">
        <f t="shared" si="23"/>
        <v>10024485.01664253</v>
      </c>
      <c r="CW85" s="9"/>
      <c r="CX85" s="9"/>
      <c r="CY85" s="9"/>
      <c r="CZ85" s="9"/>
      <c r="DA85" s="9"/>
      <c r="DB85" s="30"/>
      <c r="DC85" s="30"/>
    </row>
    <row r="86" spans="2:107" ht="15.75" customHeight="1" x14ac:dyDescent="0.3">
      <c r="B86" s="464"/>
      <c r="C86" s="7" t="s">
        <v>15</v>
      </c>
      <c r="D86" s="7" t="str">
        <f t="shared" si="47"/>
        <v>DP15</v>
      </c>
      <c r="E86" s="7">
        <v>15</v>
      </c>
      <c r="F86" s="8">
        <f>'2024'!O86</f>
        <v>4834.8240111550385</v>
      </c>
      <c r="G86" s="12">
        <f t="shared" si="2"/>
        <v>5318.3064122705428</v>
      </c>
      <c r="H86" s="12">
        <f t="shared" si="3"/>
        <v>5560.0476128282935</v>
      </c>
      <c r="I86" s="12">
        <f t="shared" si="4"/>
        <v>5801.7888133860461</v>
      </c>
      <c r="J86" s="12">
        <f t="shared" si="5"/>
        <v>6043.5300139437986</v>
      </c>
      <c r="K86" s="12">
        <f t="shared" si="6"/>
        <v>6285.2712145015503</v>
      </c>
      <c r="L86" s="12">
        <f t="shared" si="7"/>
        <v>7348.9324969556583</v>
      </c>
      <c r="M86" s="12">
        <f t="shared" si="8"/>
        <v>8460.942019521317</v>
      </c>
      <c r="O86" s="8">
        <f t="shared" si="49"/>
        <v>5269.9581721589911</v>
      </c>
      <c r="P86" s="23">
        <f t="shared" si="48"/>
        <v>8.9999999999999858E-2</v>
      </c>
      <c r="Q86" s="12">
        <f t="shared" si="54"/>
        <v>5796.9539893748906</v>
      </c>
      <c r="R86" s="12">
        <f t="shared" si="54"/>
        <v>6060.451897982839</v>
      </c>
      <c r="S86" s="12">
        <f t="shared" si="54"/>
        <v>6323.9498065907892</v>
      </c>
      <c r="T86" s="12">
        <f t="shared" si="54"/>
        <v>6587.4477151987394</v>
      </c>
      <c r="U86" s="12">
        <f t="shared" si="54"/>
        <v>6850.9456238066887</v>
      </c>
      <c r="V86" s="12">
        <f t="shared" si="54"/>
        <v>8010.3364216816663</v>
      </c>
      <c r="W86" s="12">
        <f t="shared" si="54"/>
        <v>9222.4268012782341</v>
      </c>
      <c r="Y86" s="7">
        <f>SUMIF('BD Qtde Servidores Ativos'!$D:$D,$D:$D,'BD Qtde Servidores Ativos'!E:E)</f>
        <v>151</v>
      </c>
      <c r="Z86" s="7">
        <f>SUMIF('BD Qtde Servidores Ativos'!$D:$D,$D:$D,'BD Qtde Servidores Ativos'!F:F)</f>
        <v>2</v>
      </c>
      <c r="AA86" s="7">
        <f>SUMIF('BD Qtde Servidores Ativos'!$D:$D,$D:$D,'BD Qtde Servidores Ativos'!G:G)</f>
        <v>0</v>
      </c>
      <c r="AB86" s="7">
        <f>SUMIF('BD Qtde Servidores Ativos'!$D:$D,$D:$D,'BD Qtde Servidores Ativos'!H:H)</f>
        <v>10</v>
      </c>
      <c r="AC86" s="7">
        <f>SUMIF('BD Qtde Servidores Ativos'!$D:$D,$D:$D,'BD Qtde Servidores Ativos'!I:I)</f>
        <v>241</v>
      </c>
      <c r="AD86" s="7">
        <f>SUMIF('BD Qtde Servidores Ativos'!$D:$D,$D:$D,'BD Qtde Servidores Ativos'!J:J)</f>
        <v>832</v>
      </c>
      <c r="AE86" s="7">
        <f>SUMIF('BD Qtde Servidores Ativos'!$D:$D,$D:$D,'BD Qtde Servidores Ativos'!K:K)</f>
        <v>351</v>
      </c>
      <c r="AF86" s="7">
        <f>SUMIF('BD Qtde Servidores Ativos'!$D:$D,$D:$D,'BD Qtde Servidores Ativos'!L:L)</f>
        <v>68</v>
      </c>
      <c r="AG86" s="24">
        <f t="shared" si="11"/>
        <v>1655</v>
      </c>
      <c r="AH86" s="25"/>
      <c r="AI86" s="25"/>
      <c r="AJ86" s="7">
        <f>SUMIF('BD Qtde Servidores Aposentados '!$D:$D,$D:$D,'BD Qtde Servidores Aposentados '!E:E)</f>
        <v>2110</v>
      </c>
      <c r="AK86" s="7">
        <f>SUMIF('BD Qtde Servidores Aposentados '!$D:$D,$D:$D,'BD Qtde Servidores Aposentados '!F:F)</f>
        <v>2</v>
      </c>
      <c r="AL86" s="7">
        <f>SUMIF('BD Qtde Servidores Aposentados '!$D:$D,$D:$D,'BD Qtde Servidores Aposentados '!G:G)</f>
        <v>39</v>
      </c>
      <c r="AM86" s="7">
        <f>SUMIF('BD Qtde Servidores Aposentados '!$D:$D,$D:$D,'BD Qtde Servidores Aposentados '!H:H)</f>
        <v>6</v>
      </c>
      <c r="AN86" s="7">
        <f>SUMIF('BD Qtde Servidores Aposentados '!$D:$D,$D:$D,'BD Qtde Servidores Aposentados '!I:I)</f>
        <v>174</v>
      </c>
      <c r="AO86" s="7">
        <f>SUMIF('BD Qtde Servidores Aposentados '!$D:$D,$D:$D,'BD Qtde Servidores Aposentados '!J:J)</f>
        <v>98</v>
      </c>
      <c r="AP86" s="7">
        <f>SUMIF('BD Qtde Servidores Aposentados '!$D:$D,$D:$D,'BD Qtde Servidores Aposentados '!K:K)</f>
        <v>7</v>
      </c>
      <c r="AQ86" s="7">
        <f>SUMIF('BD Qtde Servidores Aposentados '!$D:$D,$D:$D,'BD Qtde Servidores Aposentados '!L:L)</f>
        <v>3</v>
      </c>
      <c r="AR86" s="24">
        <f t="shared" si="12"/>
        <v>2439</v>
      </c>
      <c r="AS86" s="26"/>
      <c r="AT86" s="26"/>
      <c r="AU86" s="27">
        <f t="shared" si="50"/>
        <v>730058.42568441085</v>
      </c>
      <c r="AV86" s="27">
        <f t="shared" si="50"/>
        <v>10636.612824541086</v>
      </c>
      <c r="AW86" s="27">
        <f t="shared" si="50"/>
        <v>0</v>
      </c>
      <c r="AX86" s="27">
        <f t="shared" si="50"/>
        <v>58017.888133860462</v>
      </c>
      <c r="AY86" s="27">
        <f t="shared" si="50"/>
        <v>1456490.7333604554</v>
      </c>
      <c r="AZ86" s="27">
        <f t="shared" si="50"/>
        <v>5229345.6504652901</v>
      </c>
      <c r="BA86" s="27">
        <f t="shared" si="50"/>
        <v>2579475.306431436</v>
      </c>
      <c r="BB86" s="27">
        <f t="shared" si="50"/>
        <v>575344.05732744955</v>
      </c>
      <c r="BC86" s="28">
        <f t="shared" si="14"/>
        <v>10639368.674227443</v>
      </c>
      <c r="BF86" s="26"/>
      <c r="BG86" s="27">
        <f t="shared" si="51"/>
        <v>10201478.663537132</v>
      </c>
      <c r="BH86" s="27">
        <f t="shared" si="51"/>
        <v>10636.612824541086</v>
      </c>
      <c r="BI86" s="27">
        <f t="shared" si="51"/>
        <v>216841.85690030345</v>
      </c>
      <c r="BJ86" s="27">
        <f t="shared" si="51"/>
        <v>34810.732880316275</v>
      </c>
      <c r="BK86" s="27">
        <f t="shared" si="51"/>
        <v>1051574.222426221</v>
      </c>
      <c r="BL86" s="27">
        <f t="shared" si="51"/>
        <v>615956.57902115188</v>
      </c>
      <c r="BM86" s="27">
        <f t="shared" si="51"/>
        <v>51442.527478689604</v>
      </c>
      <c r="BN86" s="27">
        <f t="shared" si="51"/>
        <v>25382.826058563951</v>
      </c>
      <c r="BO86" s="28">
        <f t="shared" si="16"/>
        <v>12208124.021126918</v>
      </c>
      <c r="BS86" s="12">
        <f t="shared" si="17"/>
        <v>795763.68399600766</v>
      </c>
      <c r="BT86" s="12">
        <f t="shared" si="52"/>
        <v>11593.907978749781</v>
      </c>
      <c r="BU86" s="12">
        <f t="shared" si="52"/>
        <v>0</v>
      </c>
      <c r="BV86" s="12">
        <f t="shared" si="52"/>
        <v>63239.498065907894</v>
      </c>
      <c r="BW86" s="12">
        <f t="shared" si="52"/>
        <v>1587574.8993628961</v>
      </c>
      <c r="BX86" s="12">
        <f t="shared" si="52"/>
        <v>5699986.7590071652</v>
      </c>
      <c r="BY86" s="12">
        <f t="shared" si="52"/>
        <v>2811628.0840102648</v>
      </c>
      <c r="BZ86" s="12">
        <f t="shared" si="52"/>
        <v>627125.02248691989</v>
      </c>
      <c r="CA86" s="29">
        <f t="shared" si="19"/>
        <v>11596911.854907911</v>
      </c>
      <c r="CB86" s="9"/>
      <c r="CC86" s="97">
        <f>(Y86*'Quadro Resumo'!$L$7)*($O$109*25%)</f>
        <v>38639.817277322873</v>
      </c>
      <c r="CD86" s="12">
        <f>(Z86*'Quadro Resumo'!$L$7)*($O$109*15%)</f>
        <v>307.07139558137385</v>
      </c>
      <c r="CE86" s="12">
        <f>(AA86*'Quadro Resumo'!$L$7)*($O$109*10%)</f>
        <v>0</v>
      </c>
      <c r="CF86" s="12">
        <f>(AB86*'Quadro Resumo'!$L$7)*($O$109*5%)</f>
        <v>511.78565930228973</v>
      </c>
      <c r="CG86" s="12">
        <f>(AC86*'Quadro Resumo'!$L$7)*($O$109*5%)</f>
        <v>12334.034389185183</v>
      </c>
      <c r="CH86" s="12">
        <f>(AD86*'Quadro Resumo'!$L$7)*(O86*22%)</f>
        <v>96461.314383198172</v>
      </c>
      <c r="CI86" s="12">
        <f>(AE86*'Quadro Resumo'!$L$7)*(O86*23%)</f>
        <v>42544.37232383954</v>
      </c>
      <c r="CJ86" s="12">
        <v>0</v>
      </c>
      <c r="CK86" s="29">
        <f t="shared" si="20"/>
        <v>190798.39542842945</v>
      </c>
      <c r="CL86" s="9"/>
      <c r="CM86" s="9"/>
      <c r="CN86" s="12">
        <f t="shared" si="21"/>
        <v>11119611.743255472</v>
      </c>
      <c r="CO86" s="12">
        <f t="shared" si="53"/>
        <v>11593.907978749781</v>
      </c>
      <c r="CP86" s="12">
        <f t="shared" si="53"/>
        <v>236357.62402133073</v>
      </c>
      <c r="CQ86" s="12">
        <f t="shared" si="53"/>
        <v>37943.698839544733</v>
      </c>
      <c r="CR86" s="12">
        <f t="shared" si="53"/>
        <v>1146215.9024445806</v>
      </c>
      <c r="CS86" s="12">
        <f t="shared" si="53"/>
        <v>671392.67113305547</v>
      </c>
      <c r="CT86" s="12">
        <f t="shared" si="53"/>
        <v>56072.35495177166</v>
      </c>
      <c r="CU86" s="12">
        <f t="shared" si="53"/>
        <v>27667.280403834702</v>
      </c>
      <c r="CV86" s="29">
        <f t="shared" si="23"/>
        <v>13306855.183028338</v>
      </c>
      <c r="CW86" s="9"/>
      <c r="CX86" s="9"/>
      <c r="CY86" s="9"/>
      <c r="CZ86" s="9"/>
      <c r="DA86" s="9"/>
      <c r="DB86" s="30"/>
      <c r="DC86" s="30"/>
    </row>
    <row r="87" spans="2:107" ht="15.75" customHeight="1" x14ac:dyDescent="0.3">
      <c r="B87" s="464"/>
      <c r="C87" s="7" t="s">
        <v>15</v>
      </c>
      <c r="D87" s="7" t="str">
        <f t="shared" si="47"/>
        <v>DP16</v>
      </c>
      <c r="E87" s="7">
        <v>16</v>
      </c>
      <c r="F87" s="8">
        <f>'2024'!O87</f>
        <v>5023.382147590085</v>
      </c>
      <c r="G87" s="12">
        <f t="shared" si="2"/>
        <v>5525.7203623490941</v>
      </c>
      <c r="H87" s="12">
        <f t="shared" si="3"/>
        <v>5776.8894697285969</v>
      </c>
      <c r="I87" s="12">
        <f t="shared" si="4"/>
        <v>6028.0585771081014</v>
      </c>
      <c r="J87" s="12">
        <f t="shared" si="5"/>
        <v>6279.227684487606</v>
      </c>
      <c r="K87" s="12">
        <f t="shared" si="6"/>
        <v>6530.3967918671106</v>
      </c>
      <c r="L87" s="12">
        <f t="shared" si="7"/>
        <v>7635.5408643369292</v>
      </c>
      <c r="M87" s="12">
        <f t="shared" si="8"/>
        <v>8790.9187582826489</v>
      </c>
      <c r="O87" s="8">
        <f t="shared" si="49"/>
        <v>5475.4865408731912</v>
      </c>
      <c r="P87" s="23">
        <f t="shared" si="48"/>
        <v>8.9999999999999636E-2</v>
      </c>
      <c r="Q87" s="12">
        <f t="shared" si="54"/>
        <v>6023.035194960511</v>
      </c>
      <c r="R87" s="12">
        <f t="shared" si="54"/>
        <v>6296.8095220041696</v>
      </c>
      <c r="S87" s="12">
        <f t="shared" si="54"/>
        <v>6570.5838490478291</v>
      </c>
      <c r="T87" s="12">
        <f t="shared" si="54"/>
        <v>6844.3581760914894</v>
      </c>
      <c r="U87" s="12">
        <f t="shared" si="54"/>
        <v>7118.1325031351489</v>
      </c>
      <c r="V87" s="12">
        <f t="shared" si="54"/>
        <v>8322.7395421272504</v>
      </c>
      <c r="W87" s="12">
        <f t="shared" si="54"/>
        <v>9582.1014465280841</v>
      </c>
      <c r="Y87" s="7">
        <f>SUMIF('BD Qtde Servidores Ativos'!$D:$D,$D:$D,'BD Qtde Servidores Ativos'!E:E)</f>
        <v>505</v>
      </c>
      <c r="Z87" s="7">
        <f>SUMIF('BD Qtde Servidores Ativos'!$D:$D,$D:$D,'BD Qtde Servidores Ativos'!F:F)</f>
        <v>3</v>
      </c>
      <c r="AA87" s="7">
        <f>SUMIF('BD Qtde Servidores Ativos'!$D:$D,$D:$D,'BD Qtde Servidores Ativos'!G:G)</f>
        <v>0</v>
      </c>
      <c r="AB87" s="7">
        <f>SUMIF('BD Qtde Servidores Ativos'!$D:$D,$D:$D,'BD Qtde Servidores Ativos'!H:H)</f>
        <v>23</v>
      </c>
      <c r="AC87" s="7">
        <f>SUMIF('BD Qtde Servidores Ativos'!$D:$D,$D:$D,'BD Qtde Servidores Ativos'!I:I)</f>
        <v>420</v>
      </c>
      <c r="AD87" s="7">
        <f>SUMIF('BD Qtde Servidores Ativos'!$D:$D,$D:$D,'BD Qtde Servidores Ativos'!J:J)</f>
        <v>1270</v>
      </c>
      <c r="AE87" s="7">
        <f>SUMIF('BD Qtde Servidores Ativos'!$D:$D,$D:$D,'BD Qtde Servidores Ativos'!K:K)</f>
        <v>475</v>
      </c>
      <c r="AF87" s="7">
        <f>SUMIF('BD Qtde Servidores Ativos'!$D:$D,$D:$D,'BD Qtde Servidores Ativos'!L:L)</f>
        <v>99</v>
      </c>
      <c r="AG87" s="24">
        <f t="shared" si="11"/>
        <v>2795</v>
      </c>
      <c r="AH87" s="25"/>
      <c r="AI87" s="25"/>
      <c r="AJ87" s="7">
        <f>SUMIF('BD Qtde Servidores Aposentados '!$D:$D,$D:$D,'BD Qtde Servidores Aposentados '!E:E)</f>
        <v>5337</v>
      </c>
      <c r="AK87" s="7">
        <f>SUMIF('BD Qtde Servidores Aposentados '!$D:$D,$D:$D,'BD Qtde Servidores Aposentados '!F:F)</f>
        <v>15</v>
      </c>
      <c r="AL87" s="7">
        <f>SUMIF('BD Qtde Servidores Aposentados '!$D:$D,$D:$D,'BD Qtde Servidores Aposentados '!G:G)</f>
        <v>57</v>
      </c>
      <c r="AM87" s="7">
        <f>SUMIF('BD Qtde Servidores Aposentados '!$D:$D,$D:$D,'BD Qtde Servidores Aposentados '!H:H)</f>
        <v>24</v>
      </c>
      <c r="AN87" s="7">
        <f>SUMIF('BD Qtde Servidores Aposentados '!$D:$D,$D:$D,'BD Qtde Servidores Aposentados '!I:I)</f>
        <v>433</v>
      </c>
      <c r="AO87" s="7">
        <f>SUMIF('BD Qtde Servidores Aposentados '!$D:$D,$D:$D,'BD Qtde Servidores Aposentados '!J:J)</f>
        <v>225</v>
      </c>
      <c r="AP87" s="7">
        <f>SUMIF('BD Qtde Servidores Aposentados '!$D:$D,$D:$D,'BD Qtde Servidores Aposentados '!K:K)</f>
        <v>34</v>
      </c>
      <c r="AQ87" s="7">
        <f>SUMIF('BD Qtde Servidores Aposentados '!$D:$D,$D:$D,'BD Qtde Servidores Aposentados '!L:L)</f>
        <v>7</v>
      </c>
      <c r="AR87" s="24">
        <f t="shared" si="12"/>
        <v>6132</v>
      </c>
      <c r="AS87" s="26"/>
      <c r="AT87" s="26"/>
      <c r="AU87" s="27">
        <f t="shared" si="50"/>
        <v>2536807.9845329928</v>
      </c>
      <c r="AV87" s="27">
        <f t="shared" si="50"/>
        <v>16577.161087047283</v>
      </c>
      <c r="AW87" s="27">
        <f t="shared" si="50"/>
        <v>0</v>
      </c>
      <c r="AX87" s="27">
        <f t="shared" si="50"/>
        <v>138645.34727348635</v>
      </c>
      <c r="AY87" s="27">
        <f t="shared" si="50"/>
        <v>2637275.6274847947</v>
      </c>
      <c r="AZ87" s="27">
        <f t="shared" si="50"/>
        <v>8293603.9256712301</v>
      </c>
      <c r="BA87" s="27">
        <f t="shared" si="50"/>
        <v>3626881.9105600412</v>
      </c>
      <c r="BB87" s="27">
        <f t="shared" si="50"/>
        <v>870300.95706998219</v>
      </c>
      <c r="BC87" s="28">
        <f t="shared" si="14"/>
        <v>18120092.913679574</v>
      </c>
      <c r="BF87" s="26"/>
      <c r="BG87" s="27">
        <f t="shared" si="51"/>
        <v>26809790.521688282</v>
      </c>
      <c r="BH87" s="27">
        <f t="shared" si="51"/>
        <v>82885.805435236412</v>
      </c>
      <c r="BI87" s="27">
        <f t="shared" si="51"/>
        <v>329282.69977453002</v>
      </c>
      <c r="BJ87" s="27">
        <f t="shared" si="51"/>
        <v>144673.40585059443</v>
      </c>
      <c r="BK87" s="27">
        <f t="shared" si="51"/>
        <v>2718905.5873831334</v>
      </c>
      <c r="BL87" s="27">
        <f t="shared" si="51"/>
        <v>1469339.2781700999</v>
      </c>
      <c r="BM87" s="27">
        <f t="shared" si="51"/>
        <v>259608.38938745559</v>
      </c>
      <c r="BN87" s="27">
        <f t="shared" si="51"/>
        <v>61536.431307978542</v>
      </c>
      <c r="BO87" s="28">
        <f t="shared" si="16"/>
        <v>31876022.118997309</v>
      </c>
      <c r="BS87" s="12">
        <f t="shared" si="17"/>
        <v>2765120.7031409615</v>
      </c>
      <c r="BT87" s="12">
        <f t="shared" si="52"/>
        <v>18069.105584881534</v>
      </c>
      <c r="BU87" s="12">
        <f t="shared" si="52"/>
        <v>0</v>
      </c>
      <c r="BV87" s="12">
        <f t="shared" si="52"/>
        <v>151123.42852810008</v>
      </c>
      <c r="BW87" s="12">
        <f t="shared" si="52"/>
        <v>2874630.4339584257</v>
      </c>
      <c r="BX87" s="12">
        <f t="shared" si="52"/>
        <v>9040028.2789816391</v>
      </c>
      <c r="BY87" s="12">
        <f t="shared" si="52"/>
        <v>3953301.2825104441</v>
      </c>
      <c r="BZ87" s="12">
        <f t="shared" si="52"/>
        <v>948628.04320628033</v>
      </c>
      <c r="CA87" s="29">
        <f t="shared" si="19"/>
        <v>19750901.275910735</v>
      </c>
      <c r="CB87" s="9"/>
      <c r="CC87" s="97">
        <f>(Y87*'Quadro Resumo'!$L$7)*($O$109*25%)</f>
        <v>129225.87897382815</v>
      </c>
      <c r="CD87" s="12">
        <f>(Z87*'Quadro Resumo'!$L$7)*($O$109*15%)</f>
        <v>460.60709337206083</v>
      </c>
      <c r="CE87" s="12">
        <f>(AA87*'Quadro Resumo'!$L$7)*($O$109*10%)</f>
        <v>0</v>
      </c>
      <c r="CF87" s="12">
        <f>(AB87*'Quadro Resumo'!$L$7)*($O$109*5%)</f>
        <v>1177.1070163952666</v>
      </c>
      <c r="CG87" s="12">
        <f>(AC87*'Quadro Resumo'!$L$7)*($O$109*5%)</f>
        <v>21494.997690696167</v>
      </c>
      <c r="CH87" s="12">
        <f>(AD87*'Quadro Resumo'!$L$7)*(O87*22%)</f>
        <v>152985.09395199697</v>
      </c>
      <c r="CI87" s="12">
        <f>(AE87*'Quadro Resumo'!$L$7)*(O87*23%)</f>
        <v>59819.690459039615</v>
      </c>
      <c r="CJ87" s="12">
        <v>0</v>
      </c>
      <c r="CK87" s="29">
        <f t="shared" si="20"/>
        <v>365163.3751853283</v>
      </c>
      <c r="CL87" s="9"/>
      <c r="CM87" s="9"/>
      <c r="CN87" s="12">
        <f t="shared" si="21"/>
        <v>29222671.668640222</v>
      </c>
      <c r="CO87" s="12">
        <f t="shared" si="53"/>
        <v>90345.527924407666</v>
      </c>
      <c r="CP87" s="12">
        <f t="shared" si="53"/>
        <v>358918.14275423769</v>
      </c>
      <c r="CQ87" s="12">
        <f t="shared" si="53"/>
        <v>157694.01237714791</v>
      </c>
      <c r="CR87" s="12">
        <f t="shared" si="53"/>
        <v>2963607.0902476148</v>
      </c>
      <c r="CS87" s="12">
        <f t="shared" si="53"/>
        <v>1601579.8132054084</v>
      </c>
      <c r="CT87" s="12">
        <f t="shared" si="53"/>
        <v>282973.14443232649</v>
      </c>
      <c r="CU87" s="12">
        <f t="shared" si="53"/>
        <v>67074.710125696583</v>
      </c>
      <c r="CV87" s="29">
        <f t="shared" si="23"/>
        <v>34744864.109707065</v>
      </c>
      <c r="CW87" s="9"/>
      <c r="CX87" s="9"/>
      <c r="CY87" s="9"/>
      <c r="CZ87" s="9"/>
      <c r="DA87" s="9"/>
      <c r="DB87" s="30"/>
      <c r="DC87" s="30"/>
    </row>
    <row r="88" spans="2:107" ht="15.75" customHeight="1" x14ac:dyDescent="0.3">
      <c r="B88" s="464"/>
      <c r="C88" s="7" t="s">
        <v>15</v>
      </c>
      <c r="D88" s="7" t="str">
        <f t="shared" si="47"/>
        <v>DP17</v>
      </c>
      <c r="E88" s="7">
        <v>17</v>
      </c>
      <c r="F88" s="8">
        <f>'2024'!O88</f>
        <v>5219.2940513460981</v>
      </c>
      <c r="G88" s="12">
        <f t="shared" si="2"/>
        <v>5741.2234564807086</v>
      </c>
      <c r="H88" s="12">
        <f t="shared" si="3"/>
        <v>6002.1881590480125</v>
      </c>
      <c r="I88" s="12">
        <f t="shared" si="4"/>
        <v>6263.1528616153173</v>
      </c>
      <c r="J88" s="12">
        <f t="shared" si="5"/>
        <v>6524.117564182623</v>
      </c>
      <c r="K88" s="12">
        <f t="shared" si="6"/>
        <v>6785.0822667499278</v>
      </c>
      <c r="L88" s="12">
        <f t="shared" si="7"/>
        <v>7933.3269580460692</v>
      </c>
      <c r="M88" s="12">
        <f t="shared" si="8"/>
        <v>9133.7645898556711</v>
      </c>
      <c r="O88" s="8">
        <f t="shared" si="49"/>
        <v>5689.0305159672453</v>
      </c>
      <c r="P88" s="23">
        <f t="shared" si="48"/>
        <v>8.9999999999999636E-2</v>
      </c>
      <c r="Q88" s="12">
        <f t="shared" si="54"/>
        <v>6257.9335675639704</v>
      </c>
      <c r="R88" s="12">
        <f t="shared" si="54"/>
        <v>6542.3850933623316</v>
      </c>
      <c r="S88" s="12">
        <f t="shared" si="54"/>
        <v>6826.8366191606938</v>
      </c>
      <c r="T88" s="12">
        <f t="shared" si="54"/>
        <v>7111.2881449590568</v>
      </c>
      <c r="U88" s="12">
        <f t="shared" si="54"/>
        <v>7395.7396707574189</v>
      </c>
      <c r="V88" s="12">
        <f t="shared" si="54"/>
        <v>8647.3263842702127</v>
      </c>
      <c r="W88" s="12">
        <f t="shared" si="54"/>
        <v>9955.8034029426799</v>
      </c>
      <c r="Y88" s="7">
        <f>SUMIF('BD Qtde Servidores Ativos'!$D:$D,$D:$D,'BD Qtde Servidores Ativos'!E:E)</f>
        <v>354</v>
      </c>
      <c r="Z88" s="7">
        <f>SUMIF('BD Qtde Servidores Ativos'!$D:$D,$D:$D,'BD Qtde Servidores Ativos'!F:F)</f>
        <v>2</v>
      </c>
      <c r="AA88" s="7">
        <f>SUMIF('BD Qtde Servidores Ativos'!$D:$D,$D:$D,'BD Qtde Servidores Ativos'!G:G)</f>
        <v>0</v>
      </c>
      <c r="AB88" s="7">
        <f>SUMIF('BD Qtde Servidores Ativos'!$D:$D,$D:$D,'BD Qtde Servidores Ativos'!H:H)</f>
        <v>12</v>
      </c>
      <c r="AC88" s="7">
        <f>SUMIF('BD Qtde Servidores Ativos'!$D:$D,$D:$D,'BD Qtde Servidores Ativos'!I:I)</f>
        <v>196</v>
      </c>
      <c r="AD88" s="7">
        <f>SUMIF('BD Qtde Servidores Ativos'!$D:$D,$D:$D,'BD Qtde Servidores Ativos'!J:J)</f>
        <v>555</v>
      </c>
      <c r="AE88" s="7">
        <f>SUMIF('BD Qtde Servidores Ativos'!$D:$D,$D:$D,'BD Qtde Servidores Ativos'!K:K)</f>
        <v>99</v>
      </c>
      <c r="AF88" s="7">
        <f>SUMIF('BD Qtde Servidores Ativos'!$D:$D,$D:$D,'BD Qtde Servidores Ativos'!L:L)</f>
        <v>20</v>
      </c>
      <c r="AG88" s="24">
        <f t="shared" si="11"/>
        <v>1238</v>
      </c>
      <c r="AH88" s="25"/>
      <c r="AI88" s="25"/>
      <c r="AJ88" s="7">
        <f>SUMIF('BD Qtde Servidores Aposentados '!$D:$D,$D:$D,'BD Qtde Servidores Aposentados '!E:E)</f>
        <v>1695</v>
      </c>
      <c r="AK88" s="7">
        <f>SUMIF('BD Qtde Servidores Aposentados '!$D:$D,$D:$D,'BD Qtde Servidores Aposentados '!F:F)</f>
        <v>3</v>
      </c>
      <c r="AL88" s="7">
        <f>SUMIF('BD Qtde Servidores Aposentados '!$D:$D,$D:$D,'BD Qtde Servidores Aposentados '!G:G)</f>
        <v>69</v>
      </c>
      <c r="AM88" s="7">
        <f>SUMIF('BD Qtde Servidores Aposentados '!$D:$D,$D:$D,'BD Qtde Servidores Aposentados '!H:H)</f>
        <v>20</v>
      </c>
      <c r="AN88" s="7">
        <f>SUMIF('BD Qtde Servidores Aposentados '!$D:$D,$D:$D,'BD Qtde Servidores Aposentados '!I:I)</f>
        <v>273</v>
      </c>
      <c r="AO88" s="7">
        <f>SUMIF('BD Qtde Servidores Aposentados '!$D:$D,$D:$D,'BD Qtde Servidores Aposentados '!J:J)</f>
        <v>288</v>
      </c>
      <c r="AP88" s="7">
        <f>SUMIF('BD Qtde Servidores Aposentados '!$D:$D,$D:$D,'BD Qtde Servidores Aposentados '!K:K)</f>
        <v>53</v>
      </c>
      <c r="AQ88" s="7">
        <f>SUMIF('BD Qtde Servidores Aposentados '!$D:$D,$D:$D,'BD Qtde Servidores Aposentados '!L:L)</f>
        <v>5</v>
      </c>
      <c r="AR88" s="24">
        <f t="shared" si="12"/>
        <v>2406</v>
      </c>
      <c r="AS88" s="26"/>
      <c r="AT88" s="26"/>
      <c r="AU88" s="27">
        <f t="shared" si="50"/>
        <v>1847630.0941765187</v>
      </c>
      <c r="AV88" s="27">
        <f t="shared" si="50"/>
        <v>11482.446912961417</v>
      </c>
      <c r="AW88" s="27">
        <f t="shared" si="50"/>
        <v>0</v>
      </c>
      <c r="AX88" s="27">
        <f t="shared" si="50"/>
        <v>75157.834339383815</v>
      </c>
      <c r="AY88" s="27">
        <f t="shared" si="50"/>
        <v>1278727.0425797941</v>
      </c>
      <c r="AZ88" s="27">
        <f t="shared" si="50"/>
        <v>3765720.6580462097</v>
      </c>
      <c r="BA88" s="27">
        <f t="shared" si="50"/>
        <v>785399.36884656083</v>
      </c>
      <c r="BB88" s="27">
        <f t="shared" si="50"/>
        <v>182675.29179711343</v>
      </c>
      <c r="BC88" s="28">
        <f t="shared" si="14"/>
        <v>7946792.7366985418</v>
      </c>
      <c r="BF88" s="26"/>
      <c r="BG88" s="27">
        <f t="shared" si="51"/>
        <v>8846703.4170316365</v>
      </c>
      <c r="BH88" s="27">
        <f t="shared" si="51"/>
        <v>17223.670369442127</v>
      </c>
      <c r="BI88" s="27">
        <f t="shared" si="51"/>
        <v>414150.98297431285</v>
      </c>
      <c r="BJ88" s="27">
        <f t="shared" si="51"/>
        <v>125263.05723230634</v>
      </c>
      <c r="BK88" s="27">
        <f t="shared" si="51"/>
        <v>1781084.095021856</v>
      </c>
      <c r="BL88" s="27">
        <f t="shared" si="51"/>
        <v>1954103.6928239793</v>
      </c>
      <c r="BM88" s="27">
        <f t="shared" si="51"/>
        <v>420466.32877644169</v>
      </c>
      <c r="BN88" s="27">
        <f t="shared" si="51"/>
        <v>45668.822949278358</v>
      </c>
      <c r="BO88" s="28">
        <f t="shared" si="16"/>
        <v>13604664.067179255</v>
      </c>
      <c r="BS88" s="12">
        <f t="shared" si="17"/>
        <v>2013916.8026524049</v>
      </c>
      <c r="BT88" s="12">
        <f t="shared" si="52"/>
        <v>12515.867135127941</v>
      </c>
      <c r="BU88" s="12">
        <f t="shared" si="52"/>
        <v>0</v>
      </c>
      <c r="BV88" s="12">
        <f t="shared" si="52"/>
        <v>81922.039429928322</v>
      </c>
      <c r="BW88" s="12">
        <f t="shared" si="52"/>
        <v>1393812.4764119752</v>
      </c>
      <c r="BX88" s="12">
        <f t="shared" si="52"/>
        <v>4104635.5172703676</v>
      </c>
      <c r="BY88" s="12">
        <f t="shared" si="52"/>
        <v>856085.312042751</v>
      </c>
      <c r="BZ88" s="12">
        <f t="shared" si="52"/>
        <v>199116.06805885359</v>
      </c>
      <c r="CA88" s="29">
        <f t="shared" si="19"/>
        <v>8662004.0830014087</v>
      </c>
      <c r="CB88" s="9"/>
      <c r="CC88" s="97">
        <f>(Y88*'Quadro Resumo'!$L$7)*($O$109*25%)</f>
        <v>90586.061696505276</v>
      </c>
      <c r="CD88" s="12">
        <f>(Z88*'Quadro Resumo'!$L$7)*($O$109*15%)</f>
        <v>307.07139558137385</v>
      </c>
      <c r="CE88" s="12">
        <f>(AA88*'Quadro Resumo'!$L$7)*($O$109*10%)</f>
        <v>0</v>
      </c>
      <c r="CF88" s="12">
        <f>(AB88*'Quadro Resumo'!$L$7)*($O$109*5%)</f>
        <v>614.14279116274781</v>
      </c>
      <c r="CG88" s="12">
        <f>(AC88*'Quadro Resumo'!$L$7)*($O$109*5%)</f>
        <v>10030.998922324879</v>
      </c>
      <c r="CH88" s="12">
        <f>(AD88*'Quadro Resumo'!$L$7)*(O88*22%)</f>
        <v>69463.06259996006</v>
      </c>
      <c r="CI88" s="12">
        <f>(AE88*'Quadro Resumo'!$L$7)*(O88*23%)</f>
        <v>12953.922484857419</v>
      </c>
      <c r="CJ88" s="12">
        <v>0</v>
      </c>
      <c r="CK88" s="29">
        <f t="shared" si="20"/>
        <v>183955.25989039175</v>
      </c>
      <c r="CL88" s="9"/>
      <c r="CM88" s="9"/>
      <c r="CN88" s="12">
        <f t="shared" si="21"/>
        <v>9642906.7245644815</v>
      </c>
      <c r="CO88" s="12">
        <f t="shared" si="53"/>
        <v>18773.800702691911</v>
      </c>
      <c r="CP88" s="12">
        <f t="shared" si="53"/>
        <v>451424.57144200086</v>
      </c>
      <c r="CQ88" s="12">
        <f t="shared" si="53"/>
        <v>136536.73238321388</v>
      </c>
      <c r="CR88" s="12">
        <f t="shared" si="53"/>
        <v>1941381.6635738225</v>
      </c>
      <c r="CS88" s="12">
        <f t="shared" si="53"/>
        <v>2129973.0251781368</v>
      </c>
      <c r="CT88" s="12">
        <f t="shared" si="53"/>
        <v>458308.29836632125</v>
      </c>
      <c r="CU88" s="12">
        <f t="shared" si="53"/>
        <v>49779.017014713398</v>
      </c>
      <c r="CV88" s="29">
        <f t="shared" si="23"/>
        <v>14829083.833225381</v>
      </c>
      <c r="CW88" s="9"/>
      <c r="CX88" s="9"/>
      <c r="CY88" s="9"/>
      <c r="CZ88" s="9"/>
      <c r="DA88" s="9"/>
      <c r="DB88" s="30"/>
      <c r="DC88" s="30"/>
    </row>
    <row r="89" spans="2:107" ht="15.75" customHeight="1" x14ac:dyDescent="0.3">
      <c r="B89" s="464"/>
      <c r="C89" s="7" t="s">
        <v>15</v>
      </c>
      <c r="D89" s="7" t="str">
        <f t="shared" si="47"/>
        <v>DP18</v>
      </c>
      <c r="E89" s="7">
        <v>18</v>
      </c>
      <c r="F89" s="8">
        <f>'2024'!O89</f>
        <v>5422.8465193485954</v>
      </c>
      <c r="G89" s="12">
        <f t="shared" si="2"/>
        <v>5965.1311712834558</v>
      </c>
      <c r="H89" s="12">
        <f t="shared" si="3"/>
        <v>6236.2734972508842</v>
      </c>
      <c r="I89" s="12">
        <f t="shared" si="4"/>
        <v>6507.4158232183145</v>
      </c>
      <c r="J89" s="12">
        <f t="shared" si="5"/>
        <v>6778.5581491857447</v>
      </c>
      <c r="K89" s="12">
        <f t="shared" si="6"/>
        <v>7049.700475153174</v>
      </c>
      <c r="L89" s="12">
        <f t="shared" si="7"/>
        <v>8242.7267094098643</v>
      </c>
      <c r="M89" s="12">
        <f t="shared" si="8"/>
        <v>9489.9814088600415</v>
      </c>
      <c r="O89" s="8">
        <f t="shared" si="49"/>
        <v>5910.9027060899671</v>
      </c>
      <c r="P89" s="23">
        <f t="shared" si="48"/>
        <v>8.9999999999999636E-2</v>
      </c>
      <c r="Q89" s="12">
        <f t="shared" si="54"/>
        <v>6501.9929766989644</v>
      </c>
      <c r="R89" s="12">
        <f t="shared" si="54"/>
        <v>6797.5381120034617</v>
      </c>
      <c r="S89" s="12">
        <f t="shared" si="54"/>
        <v>7093.0832473079599</v>
      </c>
      <c r="T89" s="12">
        <f t="shared" si="54"/>
        <v>7388.6283826124591</v>
      </c>
      <c r="U89" s="12">
        <f t="shared" si="54"/>
        <v>7684.1735179169573</v>
      </c>
      <c r="V89" s="12">
        <f t="shared" si="54"/>
        <v>8984.5721132567505</v>
      </c>
      <c r="W89" s="12">
        <f t="shared" si="54"/>
        <v>10344.079735657442</v>
      </c>
      <c r="Y89" s="7">
        <f>SUMIF('BD Qtde Servidores Ativos'!$D:$D,$D:$D,'BD Qtde Servidores Ativos'!E:E)</f>
        <v>311</v>
      </c>
      <c r="Z89" s="7">
        <f>SUMIF('BD Qtde Servidores Ativos'!$D:$D,$D:$D,'BD Qtde Servidores Ativos'!F:F)</f>
        <v>2</v>
      </c>
      <c r="AA89" s="7">
        <f>SUMIF('BD Qtde Servidores Ativos'!$D:$D,$D:$D,'BD Qtde Servidores Ativos'!G:G)</f>
        <v>0</v>
      </c>
      <c r="AB89" s="7">
        <f>SUMIF('BD Qtde Servidores Ativos'!$D:$D,$D:$D,'BD Qtde Servidores Ativos'!H:H)</f>
        <v>18</v>
      </c>
      <c r="AC89" s="7">
        <f>SUMIF('BD Qtde Servidores Ativos'!$D:$D,$D:$D,'BD Qtde Servidores Ativos'!I:I)</f>
        <v>170</v>
      </c>
      <c r="AD89" s="7">
        <f>SUMIF('BD Qtde Servidores Ativos'!$D:$D,$D:$D,'BD Qtde Servidores Ativos'!J:J)</f>
        <v>238</v>
      </c>
      <c r="AE89" s="7">
        <f>SUMIF('BD Qtde Servidores Ativos'!$D:$D,$D:$D,'BD Qtde Servidores Ativos'!K:K)</f>
        <v>67</v>
      </c>
      <c r="AF89" s="7">
        <f>SUMIF('BD Qtde Servidores Ativos'!$D:$D,$D:$D,'BD Qtde Servidores Ativos'!L:L)</f>
        <v>17</v>
      </c>
      <c r="AG89" s="24">
        <f t="shared" si="11"/>
        <v>823</v>
      </c>
      <c r="AH89" s="25"/>
      <c r="AI89" s="25"/>
      <c r="AJ89" s="7">
        <f>SUMIF('BD Qtde Servidores Aposentados '!$D:$D,$D:$D,'BD Qtde Servidores Aposentados '!E:E)</f>
        <v>1482</v>
      </c>
      <c r="AK89" s="7">
        <f>SUMIF('BD Qtde Servidores Aposentados '!$D:$D,$D:$D,'BD Qtde Servidores Aposentados '!F:F)</f>
        <v>3</v>
      </c>
      <c r="AL89" s="7">
        <f>SUMIF('BD Qtde Servidores Aposentados '!$D:$D,$D:$D,'BD Qtde Servidores Aposentados '!G:G)</f>
        <v>65</v>
      </c>
      <c r="AM89" s="7">
        <f>SUMIF('BD Qtde Servidores Aposentados '!$D:$D,$D:$D,'BD Qtde Servidores Aposentados '!H:H)</f>
        <v>33</v>
      </c>
      <c r="AN89" s="7">
        <f>SUMIF('BD Qtde Servidores Aposentados '!$D:$D,$D:$D,'BD Qtde Servidores Aposentados '!I:I)</f>
        <v>328</v>
      </c>
      <c r="AO89" s="7">
        <f>SUMIF('BD Qtde Servidores Aposentados '!$D:$D,$D:$D,'BD Qtde Servidores Aposentados '!J:J)</f>
        <v>406</v>
      </c>
      <c r="AP89" s="7">
        <f>SUMIF('BD Qtde Servidores Aposentados '!$D:$D,$D:$D,'BD Qtde Servidores Aposentados '!K:K)</f>
        <v>79</v>
      </c>
      <c r="AQ89" s="7">
        <f>SUMIF('BD Qtde Servidores Aposentados '!$D:$D,$D:$D,'BD Qtde Servidores Aposentados '!L:L)</f>
        <v>9</v>
      </c>
      <c r="AR89" s="24">
        <f t="shared" si="12"/>
        <v>2405</v>
      </c>
      <c r="AS89" s="26"/>
      <c r="AT89" s="26"/>
      <c r="AU89" s="27">
        <f t="shared" si="50"/>
        <v>1686505.2675174132</v>
      </c>
      <c r="AV89" s="27">
        <f t="shared" si="50"/>
        <v>11930.262342566912</v>
      </c>
      <c r="AW89" s="27">
        <f t="shared" si="50"/>
        <v>0</v>
      </c>
      <c r="AX89" s="27">
        <f t="shared" si="50"/>
        <v>117133.48481792965</v>
      </c>
      <c r="AY89" s="27">
        <f t="shared" si="50"/>
        <v>1152354.8853615767</v>
      </c>
      <c r="AZ89" s="27">
        <f t="shared" si="50"/>
        <v>1677828.7130864554</v>
      </c>
      <c r="BA89" s="27">
        <f t="shared" si="50"/>
        <v>552262.68953046086</v>
      </c>
      <c r="BB89" s="27">
        <f t="shared" si="50"/>
        <v>161329.6839506207</v>
      </c>
      <c r="BC89" s="28">
        <f t="shared" si="14"/>
        <v>5359344.9866070235</v>
      </c>
      <c r="BF89" s="26"/>
      <c r="BG89" s="27">
        <f t="shared" si="51"/>
        <v>8036658.5416746186</v>
      </c>
      <c r="BH89" s="27">
        <f t="shared" si="51"/>
        <v>17895.393513850366</v>
      </c>
      <c r="BI89" s="27">
        <f t="shared" si="51"/>
        <v>405357.77732130745</v>
      </c>
      <c r="BJ89" s="27">
        <f t="shared" si="51"/>
        <v>214744.72216620439</v>
      </c>
      <c r="BK89" s="27">
        <f t="shared" si="51"/>
        <v>2223367.0729329241</v>
      </c>
      <c r="BL89" s="27">
        <f t="shared" si="51"/>
        <v>2862178.3929121885</v>
      </c>
      <c r="BM89" s="27">
        <f t="shared" si="51"/>
        <v>651175.41004337929</v>
      </c>
      <c r="BN89" s="27">
        <f t="shared" si="51"/>
        <v>85409.832679740372</v>
      </c>
      <c r="BO89" s="28">
        <f t="shared" si="16"/>
        <v>14496787.143244214</v>
      </c>
      <c r="BS89" s="12">
        <f t="shared" si="17"/>
        <v>1838290.7415939798</v>
      </c>
      <c r="BT89" s="12">
        <f t="shared" si="52"/>
        <v>13003.985953397929</v>
      </c>
      <c r="BU89" s="12">
        <f t="shared" si="52"/>
        <v>0</v>
      </c>
      <c r="BV89" s="12">
        <f t="shared" si="52"/>
        <v>127675.49845154327</v>
      </c>
      <c r="BW89" s="12">
        <f t="shared" si="52"/>
        <v>1256066.8250441181</v>
      </c>
      <c r="BX89" s="12">
        <f t="shared" si="52"/>
        <v>1828833.2972642358</v>
      </c>
      <c r="BY89" s="12">
        <f t="shared" si="52"/>
        <v>601966.33158820227</v>
      </c>
      <c r="BZ89" s="12">
        <f t="shared" si="52"/>
        <v>175849.35550617651</v>
      </c>
      <c r="CA89" s="29">
        <f t="shared" si="19"/>
        <v>5841686.0354016535</v>
      </c>
      <c r="CB89" s="9"/>
      <c r="CC89" s="97">
        <f>(Y89*'Quadro Resumo'!$L$7)*($O$109*25%)</f>
        <v>79582.670021506055</v>
      </c>
      <c r="CD89" s="12">
        <f>(Z89*'Quadro Resumo'!$L$7)*($O$109*15%)</f>
        <v>307.07139558137385</v>
      </c>
      <c r="CE89" s="12">
        <f>(AA89*'Quadro Resumo'!$L$7)*($O$109*10%)</f>
        <v>0</v>
      </c>
      <c r="CF89" s="12">
        <f>(AB89*'Quadro Resumo'!$L$7)*($O$109*5%)</f>
        <v>921.21418674412155</v>
      </c>
      <c r="CG89" s="12">
        <f>(AC89*'Quadro Resumo'!$L$7)*($O$109*5%)</f>
        <v>8700.3562081389246</v>
      </c>
      <c r="CH89" s="12">
        <f>(AD89*'Quadro Resumo'!$L$7)*(O89*22%)</f>
        <v>30949.486569087068</v>
      </c>
      <c r="CI89" s="12">
        <f>(AE89*'Quadro Resumo'!$L$7)*(O89*23%)</f>
        <v>9108.7010700846404</v>
      </c>
      <c r="CJ89" s="12">
        <v>0</v>
      </c>
      <c r="CK89" s="29">
        <f t="shared" si="20"/>
        <v>129569.49945114218</v>
      </c>
      <c r="CL89" s="9"/>
      <c r="CM89" s="9"/>
      <c r="CN89" s="12">
        <f t="shared" si="21"/>
        <v>8759957.8104253318</v>
      </c>
      <c r="CO89" s="12">
        <f t="shared" si="53"/>
        <v>19505.978930096891</v>
      </c>
      <c r="CP89" s="12">
        <f t="shared" si="53"/>
        <v>441839.97728022502</v>
      </c>
      <c r="CQ89" s="12">
        <f t="shared" si="53"/>
        <v>234071.74716116267</v>
      </c>
      <c r="CR89" s="12">
        <f t="shared" si="53"/>
        <v>2423470.1094968864</v>
      </c>
      <c r="CS89" s="12">
        <f t="shared" si="53"/>
        <v>3119774.4482742846</v>
      </c>
      <c r="CT89" s="12">
        <f t="shared" si="53"/>
        <v>709781.19694728334</v>
      </c>
      <c r="CU89" s="12">
        <f t="shared" si="53"/>
        <v>93096.717620916985</v>
      </c>
      <c r="CV89" s="29">
        <f t="shared" si="23"/>
        <v>15801497.986136189</v>
      </c>
      <c r="CW89" s="9"/>
      <c r="CX89" s="9"/>
      <c r="CY89" s="9"/>
      <c r="CZ89" s="9"/>
      <c r="DA89" s="9"/>
      <c r="DB89" s="30"/>
      <c r="DC89" s="30"/>
    </row>
    <row r="90" spans="2:107" ht="15.75" customHeight="1" x14ac:dyDescent="0.3">
      <c r="B90" s="465"/>
      <c r="C90" s="7" t="s">
        <v>15</v>
      </c>
      <c r="D90" s="7" t="str">
        <f t="shared" si="47"/>
        <v>DP19</v>
      </c>
      <c r="E90" s="7">
        <v>19</v>
      </c>
      <c r="F90" s="8">
        <f>'2024'!O90</f>
        <v>5634.3375336031904</v>
      </c>
      <c r="G90" s="12">
        <f t="shared" si="2"/>
        <v>6197.7712869635097</v>
      </c>
      <c r="H90" s="12">
        <f t="shared" si="3"/>
        <v>6479.4881636436685</v>
      </c>
      <c r="I90" s="12">
        <f t="shared" si="4"/>
        <v>6761.2050403238281</v>
      </c>
      <c r="J90" s="12">
        <f t="shared" si="5"/>
        <v>7042.9219170039878</v>
      </c>
      <c r="K90" s="12">
        <f t="shared" si="6"/>
        <v>7324.6387936841475</v>
      </c>
      <c r="L90" s="12">
        <f t="shared" si="7"/>
        <v>8564.1930510768489</v>
      </c>
      <c r="M90" s="12">
        <f t="shared" si="8"/>
        <v>9860.0906838055835</v>
      </c>
      <c r="O90" s="8">
        <f t="shared" si="49"/>
        <v>6141.4279116274756</v>
      </c>
      <c r="P90" s="23">
        <f t="shared" si="48"/>
        <v>8.9999999999999636E-2</v>
      </c>
      <c r="Q90" s="12">
        <f t="shared" si="54"/>
        <v>6755.5707027902235</v>
      </c>
      <c r="R90" s="12">
        <f t="shared" si="54"/>
        <v>7062.6420983715961</v>
      </c>
      <c r="S90" s="12">
        <f t="shared" si="54"/>
        <v>7369.7134939529706</v>
      </c>
      <c r="T90" s="12">
        <f t="shared" si="54"/>
        <v>7676.784889534345</v>
      </c>
      <c r="U90" s="12">
        <f t="shared" si="54"/>
        <v>7983.8562851157185</v>
      </c>
      <c r="V90" s="12">
        <f t="shared" si="54"/>
        <v>9334.9704256737623</v>
      </c>
      <c r="W90" s="12">
        <f t="shared" si="54"/>
        <v>10747.498845348082</v>
      </c>
      <c r="Y90" s="7">
        <f>SUMIF('BD Qtde Servidores Ativos'!$D:$D,$D:$D,'BD Qtde Servidores Ativos'!E:E)</f>
        <v>1588</v>
      </c>
      <c r="Z90" s="7">
        <f>SUMIF('BD Qtde Servidores Ativos'!$D:$D,$D:$D,'BD Qtde Servidores Ativos'!F:F)</f>
        <v>10</v>
      </c>
      <c r="AA90" s="7">
        <f>SUMIF('BD Qtde Servidores Ativos'!$D:$D,$D:$D,'BD Qtde Servidores Ativos'!G:G)</f>
        <v>0</v>
      </c>
      <c r="AB90" s="7">
        <f>SUMIF('BD Qtde Servidores Ativos'!$D:$D,$D:$D,'BD Qtde Servidores Ativos'!H:H)</f>
        <v>125</v>
      </c>
      <c r="AC90" s="7">
        <f>SUMIF('BD Qtde Servidores Ativos'!$D:$D,$D:$D,'BD Qtde Servidores Ativos'!I:I)</f>
        <v>1176</v>
      </c>
      <c r="AD90" s="7">
        <f>SUMIF('BD Qtde Servidores Ativos'!$D:$D,$D:$D,'BD Qtde Servidores Ativos'!J:J)</f>
        <v>3779</v>
      </c>
      <c r="AE90" s="7">
        <f>SUMIF('BD Qtde Servidores Ativos'!$D:$D,$D:$D,'BD Qtde Servidores Ativos'!K:K)</f>
        <v>1022</v>
      </c>
      <c r="AF90" s="7">
        <f>SUMIF('BD Qtde Servidores Ativos'!$D:$D,$D:$D,'BD Qtde Servidores Ativos'!L:L)</f>
        <v>234</v>
      </c>
      <c r="AG90" s="24">
        <f t="shared" si="11"/>
        <v>7934</v>
      </c>
      <c r="AH90" s="25"/>
      <c r="AI90" s="25"/>
      <c r="AJ90" s="7">
        <f>SUMIF('BD Qtde Servidores Aposentados '!$D:$D,$D:$D,'BD Qtde Servidores Aposentados '!E:E)</f>
        <v>4452</v>
      </c>
      <c r="AK90" s="7">
        <f>SUMIF('BD Qtde Servidores Aposentados '!$D:$D,$D:$D,'BD Qtde Servidores Aposentados '!F:F)</f>
        <v>17</v>
      </c>
      <c r="AL90" s="7">
        <f>SUMIF('BD Qtde Servidores Aposentados '!$D:$D,$D:$D,'BD Qtde Servidores Aposentados '!G:G)</f>
        <v>352</v>
      </c>
      <c r="AM90" s="7">
        <f>SUMIF('BD Qtde Servidores Aposentados '!$D:$D,$D:$D,'BD Qtde Servidores Aposentados '!H:H)</f>
        <v>164</v>
      </c>
      <c r="AN90" s="7">
        <f>SUMIF('BD Qtde Servidores Aposentados '!$D:$D,$D:$D,'BD Qtde Servidores Aposentados '!I:I)</f>
        <v>1412</v>
      </c>
      <c r="AO90" s="7">
        <f>SUMIF('BD Qtde Servidores Aposentados '!$D:$D,$D:$D,'BD Qtde Servidores Aposentados '!J:J)</f>
        <v>4014</v>
      </c>
      <c r="AP90" s="7">
        <f>SUMIF('BD Qtde Servidores Aposentados '!$D:$D,$D:$D,'BD Qtde Servidores Aposentados '!K:K)</f>
        <v>552</v>
      </c>
      <c r="AQ90" s="7">
        <f>SUMIF('BD Qtde Servidores Aposentados '!$D:$D,$D:$D,'BD Qtde Servidores Aposentados '!L:L)</f>
        <v>89</v>
      </c>
      <c r="AR90" s="24">
        <f t="shared" si="12"/>
        <v>11052</v>
      </c>
      <c r="AS90" s="26"/>
      <c r="AT90" s="26"/>
      <c r="AU90" s="27">
        <f t="shared" si="50"/>
        <v>8947328.0033618659</v>
      </c>
      <c r="AV90" s="27">
        <f t="shared" si="50"/>
        <v>61977.712869635099</v>
      </c>
      <c r="AW90" s="27">
        <f t="shared" si="50"/>
        <v>0</v>
      </c>
      <c r="AX90" s="27">
        <f t="shared" si="50"/>
        <v>845150.63004047854</v>
      </c>
      <c r="AY90" s="27">
        <f t="shared" si="50"/>
        <v>8282476.17439669</v>
      </c>
      <c r="AZ90" s="27">
        <f t="shared" si="50"/>
        <v>27679810.001332395</v>
      </c>
      <c r="BA90" s="27">
        <f t="shared" si="50"/>
        <v>8752605.2982005402</v>
      </c>
      <c r="BB90" s="27">
        <f t="shared" si="50"/>
        <v>2307261.2200105065</v>
      </c>
      <c r="BC90" s="28">
        <f t="shared" si="14"/>
        <v>56876609.04021211</v>
      </c>
      <c r="BF90" s="26"/>
      <c r="BG90" s="27">
        <f t="shared" si="51"/>
        <v>25084070.699601404</v>
      </c>
      <c r="BH90" s="27">
        <f t="shared" si="51"/>
        <v>105362.11187837967</v>
      </c>
      <c r="BI90" s="27">
        <f t="shared" si="51"/>
        <v>2280779.8336025714</v>
      </c>
      <c r="BJ90" s="27">
        <f t="shared" si="51"/>
        <v>1108837.6266131077</v>
      </c>
      <c r="BK90" s="27">
        <f t="shared" si="51"/>
        <v>9944605.7468096316</v>
      </c>
      <c r="BL90" s="27">
        <f t="shared" si="51"/>
        <v>29401100.117848169</v>
      </c>
      <c r="BM90" s="27">
        <f t="shared" si="51"/>
        <v>4727434.5641944204</v>
      </c>
      <c r="BN90" s="27">
        <f t="shared" si="51"/>
        <v>877548.07085869694</v>
      </c>
      <c r="BO90" s="28">
        <f t="shared" si="16"/>
        <v>73529738.771406397</v>
      </c>
      <c r="BS90" s="12">
        <f t="shared" si="17"/>
        <v>9752587.5236644316</v>
      </c>
      <c r="BT90" s="12">
        <f t="shared" si="52"/>
        <v>67555.70702790223</v>
      </c>
      <c r="BU90" s="12">
        <f t="shared" si="52"/>
        <v>0</v>
      </c>
      <c r="BV90" s="12">
        <f t="shared" si="52"/>
        <v>921214.18674412137</v>
      </c>
      <c r="BW90" s="12">
        <f t="shared" si="52"/>
        <v>9027899.0300923903</v>
      </c>
      <c r="BX90" s="12">
        <f t="shared" si="52"/>
        <v>30170992.901452299</v>
      </c>
      <c r="BY90" s="12">
        <f t="shared" si="52"/>
        <v>9540339.7750385851</v>
      </c>
      <c r="BZ90" s="12">
        <f t="shared" si="52"/>
        <v>2514914.7298114509</v>
      </c>
      <c r="CA90" s="29">
        <f t="shared" si="19"/>
        <v>61995503.853831179</v>
      </c>
      <c r="CB90" s="9"/>
      <c r="CC90" s="97">
        <f>(Y90*'Quadro Resumo'!$L$7)*($O$109*25%)</f>
        <v>406357.81348601804</v>
      </c>
      <c r="CD90" s="12">
        <f>(Z90*'Quadro Resumo'!$L$7)*($O$109*15%)</f>
        <v>1535.3569779068691</v>
      </c>
      <c r="CE90" s="12">
        <f>(AA90*'Quadro Resumo'!$L$7)*($O$109*10%)</f>
        <v>0</v>
      </c>
      <c r="CF90" s="12">
        <f>(AB90*'Quadro Resumo'!$L$7)*($O$109*5%)</f>
        <v>6397.3207412786214</v>
      </c>
      <c r="CG90" s="12">
        <f>(AC90*'Quadro Resumo'!$L$7)*($O$109*5%)</f>
        <v>60185.993533949273</v>
      </c>
      <c r="CH90" s="12">
        <f>(AD90*'Quadro Resumo'!$L$7)*(O90*22%)</f>
        <v>510586.03371688514</v>
      </c>
      <c r="CI90" s="12">
        <f>(AE90*'Quadro Resumo'!$L$7)*(O90*23%)</f>
        <v>144360.40449071545</v>
      </c>
      <c r="CJ90" s="12">
        <v>0</v>
      </c>
      <c r="CK90" s="29">
        <f t="shared" si="20"/>
        <v>1129422.9229467534</v>
      </c>
      <c r="CL90" s="9"/>
      <c r="CM90" s="9"/>
      <c r="CN90" s="12">
        <f t="shared" si="21"/>
        <v>27341637.06256552</v>
      </c>
      <c r="CO90" s="12">
        <f t="shared" si="53"/>
        <v>114844.7019474338</v>
      </c>
      <c r="CP90" s="12">
        <f t="shared" si="53"/>
        <v>2486050.0186268017</v>
      </c>
      <c r="CQ90" s="12">
        <f t="shared" si="53"/>
        <v>1208633.0130082872</v>
      </c>
      <c r="CR90" s="12">
        <f t="shared" si="53"/>
        <v>10839620.264022496</v>
      </c>
      <c r="CS90" s="12">
        <f t="shared" si="53"/>
        <v>32047199.128454495</v>
      </c>
      <c r="CT90" s="12">
        <f t="shared" si="53"/>
        <v>5152903.6749719167</v>
      </c>
      <c r="CU90" s="12">
        <f t="shared" si="53"/>
        <v>956527.39723597933</v>
      </c>
      <c r="CV90" s="29">
        <f t="shared" si="23"/>
        <v>80147415.260832921</v>
      </c>
      <c r="CW90" s="9"/>
      <c r="CX90" s="9"/>
      <c r="CY90" s="9"/>
      <c r="CZ90" s="9"/>
      <c r="DA90" s="9"/>
      <c r="DB90" s="30"/>
      <c r="DC90" s="30"/>
    </row>
    <row r="91" spans="2:107" ht="15.75" customHeight="1" x14ac:dyDescent="0.3">
      <c r="B91" s="463" t="s">
        <v>16</v>
      </c>
      <c r="C91" s="7" t="s">
        <v>16</v>
      </c>
      <c r="D91" s="7" t="str">
        <f t="shared" ref="D91:D109" si="55">CONCATENATE("EP",E91)</f>
        <v>EP1</v>
      </c>
      <c r="E91" s="7">
        <v>1</v>
      </c>
      <c r="F91" s="8">
        <f>'2024'!O91</f>
        <v>4716.4121999999998</v>
      </c>
      <c r="G91" s="12">
        <f t="shared" ref="G91:G109" si="56">F91*1.1</f>
        <v>5188.0534200000002</v>
      </c>
      <c r="H91" s="12">
        <f t="shared" ref="H91:H109" si="57">F91*1.15</f>
        <v>5423.874029999999</v>
      </c>
      <c r="I91" s="12">
        <f t="shared" ref="I91:I109" si="58">F91*1.2</f>
        <v>5659.6946399999997</v>
      </c>
      <c r="J91" s="12">
        <f t="shared" ref="J91:J109" si="59">F91*1.25</f>
        <v>5895.5152499999995</v>
      </c>
      <c r="K91" s="12">
        <f t="shared" si="6"/>
        <v>6131.3358600000001</v>
      </c>
      <c r="L91" s="12">
        <f t="shared" si="7"/>
        <v>7168.9465439999994</v>
      </c>
      <c r="M91" s="12">
        <f t="shared" si="8"/>
        <v>8253.7213499999998</v>
      </c>
      <c r="O91" s="211">
        <f>F91*(1+P91)</f>
        <v>5140.8892980000001</v>
      </c>
      <c r="P91" s="210">
        <f>IF('Quadro Resumo'!G42="Nenhum",0,'Quadro Resumo'!$G$43)</f>
        <v>0.09</v>
      </c>
      <c r="Q91" s="12">
        <f t="shared" si="54"/>
        <v>5654.9782278000002</v>
      </c>
      <c r="R91" s="12">
        <f t="shared" si="54"/>
        <v>5912.0226926999994</v>
      </c>
      <c r="S91" s="12">
        <f t="shared" si="54"/>
        <v>6169.0671575999995</v>
      </c>
      <c r="T91" s="12">
        <f t="shared" si="54"/>
        <v>6426.1116225000005</v>
      </c>
      <c r="U91" s="12">
        <f t="shared" si="54"/>
        <v>6683.1560874000006</v>
      </c>
      <c r="V91" s="12">
        <f t="shared" si="54"/>
        <v>7814.1517329600001</v>
      </c>
      <c r="W91" s="12">
        <f t="shared" si="54"/>
        <v>8996.5562714999996</v>
      </c>
      <c r="Y91" s="7">
        <f>SUMIF('BD Qtde Servidores Ativos'!$D:$D,$D:$D,'BD Qtde Servidores Ativos'!E:E)</f>
        <v>454</v>
      </c>
      <c r="Z91" s="7">
        <f>SUMIF('BD Qtde Servidores Ativos'!$D:$D,$D:$D,'BD Qtde Servidores Ativos'!F:F)</f>
        <v>0</v>
      </c>
      <c r="AA91" s="7">
        <f>SUMIF('BD Qtde Servidores Ativos'!$D:$D,$D:$D,'BD Qtde Servidores Ativos'!G:G)</f>
        <v>0</v>
      </c>
      <c r="AB91" s="7">
        <f>SUMIF('BD Qtde Servidores Ativos'!$D:$D,$D:$D,'BD Qtde Servidores Ativos'!H:H)</f>
        <v>3</v>
      </c>
      <c r="AC91" s="7">
        <f>SUMIF('BD Qtde Servidores Ativos'!$D:$D,$D:$D,'BD Qtde Servidores Ativos'!I:I)</f>
        <v>0</v>
      </c>
      <c r="AD91" s="7">
        <f>SUMIF('BD Qtde Servidores Ativos'!$D:$D,$D:$D,'BD Qtde Servidores Ativos'!J:J)</f>
        <v>1149</v>
      </c>
      <c r="AE91" s="7">
        <f>SUMIF('BD Qtde Servidores Ativos'!$D:$D,$D:$D,'BD Qtde Servidores Ativos'!K:K)</f>
        <v>573</v>
      </c>
      <c r="AF91" s="7">
        <f>SUMIF('BD Qtde Servidores Ativos'!$D:$D,$D:$D,'BD Qtde Servidores Ativos'!L:L)</f>
        <v>173</v>
      </c>
      <c r="AG91" s="24">
        <f t="shared" si="11"/>
        <v>2352</v>
      </c>
      <c r="AH91" s="25"/>
      <c r="AI91" s="25"/>
      <c r="AJ91" s="7">
        <f>SUMIF('BD Qtde Servidores Aposentados '!$D:$D,$D:$D,'BD Qtde Servidores Aposentados '!E:E)</f>
        <v>43</v>
      </c>
      <c r="AK91" s="7">
        <f>SUMIF('BD Qtde Servidores Aposentados '!$D:$D,$D:$D,'BD Qtde Servidores Aposentados '!F:F)</f>
        <v>0</v>
      </c>
      <c r="AL91" s="7">
        <f>SUMIF('BD Qtde Servidores Aposentados '!$D:$D,$D:$D,'BD Qtde Servidores Aposentados '!G:G)</f>
        <v>0</v>
      </c>
      <c r="AM91" s="7">
        <f>SUMIF('BD Qtde Servidores Aposentados '!$D:$D,$D:$D,'BD Qtde Servidores Aposentados '!H:H)</f>
        <v>0</v>
      </c>
      <c r="AN91" s="7">
        <f>SUMIF('BD Qtde Servidores Aposentados '!$D:$D,$D:$D,'BD Qtde Servidores Aposentados '!I:I)</f>
        <v>0</v>
      </c>
      <c r="AO91" s="7">
        <f>SUMIF('BD Qtde Servidores Aposentados '!$D:$D,$D:$D,'BD Qtde Servidores Aposentados '!J:J)</f>
        <v>0</v>
      </c>
      <c r="AP91" s="7">
        <f>SUMIF('BD Qtde Servidores Aposentados '!$D:$D,$D:$D,'BD Qtde Servidores Aposentados '!K:K)</f>
        <v>0</v>
      </c>
      <c r="AQ91" s="7">
        <f>SUMIF('BD Qtde Servidores Aposentados '!$D:$D,$D:$D,'BD Qtde Servidores Aposentados '!L:L)</f>
        <v>0</v>
      </c>
      <c r="AR91" s="24">
        <f t="shared" si="12"/>
        <v>43</v>
      </c>
      <c r="AS91" s="26"/>
      <c r="AT91" s="26"/>
      <c r="AU91" s="27">
        <f t="shared" si="50"/>
        <v>2141251.1387999998</v>
      </c>
      <c r="AV91" s="27">
        <f t="shared" si="50"/>
        <v>0</v>
      </c>
      <c r="AW91" s="27">
        <f t="shared" si="50"/>
        <v>0</v>
      </c>
      <c r="AX91" s="27">
        <f t="shared" si="50"/>
        <v>16979.083919999997</v>
      </c>
      <c r="AY91" s="27">
        <f t="shared" si="50"/>
        <v>0</v>
      </c>
      <c r="AZ91" s="27">
        <f t="shared" si="50"/>
        <v>7044904.9031400001</v>
      </c>
      <c r="BA91" s="27">
        <f t="shared" si="50"/>
        <v>4107806.3697119998</v>
      </c>
      <c r="BB91" s="27">
        <f t="shared" si="50"/>
        <v>1427893.7935500001</v>
      </c>
      <c r="BC91" s="28">
        <f t="shared" si="14"/>
        <v>14738835.289122</v>
      </c>
      <c r="BF91" s="26"/>
      <c r="BG91" s="27">
        <f t="shared" si="51"/>
        <v>202805.72459999999</v>
      </c>
      <c r="BH91" s="27">
        <f t="shared" si="51"/>
        <v>0</v>
      </c>
      <c r="BI91" s="27">
        <f t="shared" si="51"/>
        <v>0</v>
      </c>
      <c r="BJ91" s="27">
        <f t="shared" si="51"/>
        <v>0</v>
      </c>
      <c r="BK91" s="27">
        <f t="shared" si="51"/>
        <v>0</v>
      </c>
      <c r="BL91" s="27">
        <f t="shared" si="51"/>
        <v>0</v>
      </c>
      <c r="BM91" s="27">
        <f t="shared" si="51"/>
        <v>0</v>
      </c>
      <c r="BN91" s="27">
        <f t="shared" si="51"/>
        <v>0</v>
      </c>
      <c r="BO91" s="28">
        <f t="shared" si="16"/>
        <v>202805.72459999999</v>
      </c>
      <c r="BS91" s="12">
        <f t="shared" si="17"/>
        <v>2333963.7412919998</v>
      </c>
      <c r="BT91" s="12">
        <f t="shared" si="52"/>
        <v>0</v>
      </c>
      <c r="BU91" s="12">
        <f t="shared" si="52"/>
        <v>0</v>
      </c>
      <c r="BV91" s="12">
        <f t="shared" si="52"/>
        <v>18507.201472799999</v>
      </c>
      <c r="BW91" s="12">
        <f t="shared" si="52"/>
        <v>0</v>
      </c>
      <c r="BX91" s="12">
        <f t="shared" si="52"/>
        <v>7678946.3444226012</v>
      </c>
      <c r="BY91" s="12">
        <f t="shared" si="52"/>
        <v>4477508.9429860804</v>
      </c>
      <c r="BZ91" s="12">
        <f t="shared" si="52"/>
        <v>1556404.2349695</v>
      </c>
      <c r="CA91" s="29">
        <f t="shared" si="19"/>
        <v>16065330.465142982</v>
      </c>
      <c r="CB91" s="9"/>
      <c r="CC91" s="12">
        <v>0</v>
      </c>
      <c r="CD91" s="12">
        <f>(Z91*'Quadro Resumo'!$L$7)*($O$109*15%)</f>
        <v>0</v>
      </c>
      <c r="CE91" s="12">
        <f>(AA91*'Quadro Resumo'!$L$7)*($O$109*10%)</f>
        <v>0</v>
      </c>
      <c r="CF91" s="12">
        <f>(AB91*'Quadro Resumo'!$L$7)*($O$109*5%)</f>
        <v>153.53569779068695</v>
      </c>
      <c r="CG91" s="12">
        <f>(AC91*'Quadro Resumo'!$L$7)*($O$109*5%)</f>
        <v>0</v>
      </c>
      <c r="CH91" s="12">
        <f>(AD91*'Quadro Resumo'!$L$7)*(O91*22%)</f>
        <v>129951.399674844</v>
      </c>
      <c r="CI91" s="12">
        <f>(AE91*'Quadro Resumo'!$L$7)*(O91*23%)</f>
        <v>67751.780058342003</v>
      </c>
      <c r="CJ91" s="12">
        <v>0</v>
      </c>
      <c r="CK91" s="29">
        <f t="shared" si="20"/>
        <v>197856.71543097671</v>
      </c>
      <c r="CL91" s="9"/>
      <c r="CM91" s="9"/>
      <c r="CN91" s="12">
        <f t="shared" si="21"/>
        <v>221058.239814</v>
      </c>
      <c r="CO91" s="12">
        <f t="shared" si="53"/>
        <v>0</v>
      </c>
      <c r="CP91" s="12">
        <f t="shared" si="53"/>
        <v>0</v>
      </c>
      <c r="CQ91" s="12">
        <f t="shared" si="53"/>
        <v>0</v>
      </c>
      <c r="CR91" s="12">
        <f t="shared" si="53"/>
        <v>0</v>
      </c>
      <c r="CS91" s="12">
        <f t="shared" si="53"/>
        <v>0</v>
      </c>
      <c r="CT91" s="12">
        <f t="shared" si="53"/>
        <v>0</v>
      </c>
      <c r="CU91" s="12">
        <f t="shared" si="53"/>
        <v>0</v>
      </c>
      <c r="CV91" s="29">
        <f t="shared" si="23"/>
        <v>221058.239814</v>
      </c>
      <c r="CW91" s="9"/>
      <c r="CX91" s="9"/>
      <c r="CY91" s="9"/>
      <c r="CZ91" s="9"/>
      <c r="DA91" s="9"/>
      <c r="DB91" s="30"/>
      <c r="DC91" s="30"/>
    </row>
    <row r="92" spans="2:107" ht="15.75" customHeight="1" x14ac:dyDescent="0.3">
      <c r="B92" s="464"/>
      <c r="C92" s="7" t="s">
        <v>16</v>
      </c>
      <c r="D92" s="7" t="str">
        <f t="shared" si="55"/>
        <v>EP2</v>
      </c>
      <c r="E92" s="7">
        <v>2</v>
      </c>
      <c r="F92" s="8">
        <f>'2024'!O92</f>
        <v>4900.352275799999</v>
      </c>
      <c r="G92" s="12">
        <f t="shared" si="56"/>
        <v>5390.3875033799995</v>
      </c>
      <c r="H92" s="12">
        <f t="shared" si="57"/>
        <v>5635.4051171699984</v>
      </c>
      <c r="I92" s="12">
        <f t="shared" si="58"/>
        <v>5880.4227309599983</v>
      </c>
      <c r="J92" s="12">
        <f t="shared" si="59"/>
        <v>6125.440344749999</v>
      </c>
      <c r="K92" s="12">
        <f t="shared" si="6"/>
        <v>6370.4579585399988</v>
      </c>
      <c r="L92" s="12">
        <f t="shared" si="7"/>
        <v>7448.5354592159983</v>
      </c>
      <c r="M92" s="12">
        <f t="shared" si="8"/>
        <v>8575.6164826499989</v>
      </c>
      <c r="O92" s="8">
        <f>O91*$C$7</f>
        <v>5341.3839806219994</v>
      </c>
      <c r="P92" s="23">
        <f>O92/F92-1</f>
        <v>9.000000000000008E-2</v>
      </c>
      <c r="Q92" s="12">
        <f t="shared" si="54"/>
        <v>5875.5223786841998</v>
      </c>
      <c r="R92" s="12">
        <f t="shared" si="54"/>
        <v>6142.5915777152986</v>
      </c>
      <c r="S92" s="12">
        <f t="shared" si="54"/>
        <v>6409.6607767463993</v>
      </c>
      <c r="T92" s="12">
        <f t="shared" si="54"/>
        <v>6676.729975777499</v>
      </c>
      <c r="U92" s="12">
        <f t="shared" si="54"/>
        <v>6943.7991748085997</v>
      </c>
      <c r="V92" s="12">
        <f t="shared" si="54"/>
        <v>8118.9036505454396</v>
      </c>
      <c r="W92" s="12">
        <f t="shared" si="54"/>
        <v>9347.4219660884992</v>
      </c>
      <c r="Y92" s="7">
        <f>SUMIF('BD Qtde Servidores Ativos'!$D:$D,$D:$D,'BD Qtde Servidores Ativos'!E:E)</f>
        <v>51</v>
      </c>
      <c r="Z92" s="7">
        <f>SUMIF('BD Qtde Servidores Ativos'!$D:$D,$D:$D,'BD Qtde Servidores Ativos'!F:F)</f>
        <v>0</v>
      </c>
      <c r="AA92" s="7">
        <f>SUMIF('BD Qtde Servidores Ativos'!$D:$D,$D:$D,'BD Qtde Servidores Ativos'!G:G)</f>
        <v>0</v>
      </c>
      <c r="AB92" s="7">
        <f>SUMIF('BD Qtde Servidores Ativos'!$D:$D,$D:$D,'BD Qtde Servidores Ativos'!H:H)</f>
        <v>0</v>
      </c>
      <c r="AC92" s="7">
        <f>SUMIF('BD Qtde Servidores Ativos'!$D:$D,$D:$D,'BD Qtde Servidores Ativos'!I:I)</f>
        <v>0</v>
      </c>
      <c r="AD92" s="7">
        <f>SUMIF('BD Qtde Servidores Ativos'!$D:$D,$D:$D,'BD Qtde Servidores Ativos'!J:J)</f>
        <v>123</v>
      </c>
      <c r="AE92" s="7">
        <f>SUMIF('BD Qtde Servidores Ativos'!$D:$D,$D:$D,'BD Qtde Servidores Ativos'!K:K)</f>
        <v>69</v>
      </c>
      <c r="AF92" s="7">
        <f>SUMIF('BD Qtde Servidores Ativos'!$D:$D,$D:$D,'BD Qtde Servidores Ativos'!L:L)</f>
        <v>31</v>
      </c>
      <c r="AG92" s="24">
        <f t="shared" si="11"/>
        <v>274</v>
      </c>
      <c r="AH92" s="25"/>
      <c r="AI92" s="25"/>
      <c r="AJ92" s="7">
        <f>SUMIF('BD Qtde Servidores Aposentados '!$D:$D,$D:$D,'BD Qtde Servidores Aposentados '!E:E)</f>
        <v>36</v>
      </c>
      <c r="AK92" s="7">
        <f>SUMIF('BD Qtde Servidores Aposentados '!$D:$D,$D:$D,'BD Qtde Servidores Aposentados '!F:F)</f>
        <v>1</v>
      </c>
      <c r="AL92" s="7">
        <f>SUMIF('BD Qtde Servidores Aposentados '!$D:$D,$D:$D,'BD Qtde Servidores Aposentados '!G:G)</f>
        <v>0</v>
      </c>
      <c r="AM92" s="7">
        <f>SUMIF('BD Qtde Servidores Aposentados '!$D:$D,$D:$D,'BD Qtde Servidores Aposentados '!H:H)</f>
        <v>0</v>
      </c>
      <c r="AN92" s="7">
        <f>SUMIF('BD Qtde Servidores Aposentados '!$D:$D,$D:$D,'BD Qtde Servidores Aposentados '!I:I)</f>
        <v>0</v>
      </c>
      <c r="AO92" s="7">
        <f>SUMIF('BD Qtde Servidores Aposentados '!$D:$D,$D:$D,'BD Qtde Servidores Aposentados '!J:J)</f>
        <v>8</v>
      </c>
      <c r="AP92" s="7">
        <f>SUMIF('BD Qtde Servidores Aposentados '!$D:$D,$D:$D,'BD Qtde Servidores Aposentados '!K:K)</f>
        <v>3</v>
      </c>
      <c r="AQ92" s="7">
        <f>SUMIF('BD Qtde Servidores Aposentados '!$D:$D,$D:$D,'BD Qtde Servidores Aposentados '!L:L)</f>
        <v>0</v>
      </c>
      <c r="AR92" s="24">
        <f t="shared" si="12"/>
        <v>48</v>
      </c>
      <c r="AS92" s="26"/>
      <c r="AT92" s="26"/>
      <c r="AU92" s="27">
        <f t="shared" si="50"/>
        <v>249917.96606579996</v>
      </c>
      <c r="AV92" s="27">
        <f t="shared" si="50"/>
        <v>0</v>
      </c>
      <c r="AW92" s="27">
        <f t="shared" si="50"/>
        <v>0</v>
      </c>
      <c r="AX92" s="27">
        <f t="shared" si="50"/>
        <v>0</v>
      </c>
      <c r="AY92" s="27">
        <f t="shared" si="50"/>
        <v>0</v>
      </c>
      <c r="AZ92" s="27">
        <f t="shared" si="50"/>
        <v>783566.32890041987</v>
      </c>
      <c r="BA92" s="27">
        <f t="shared" si="50"/>
        <v>513948.94668590388</v>
      </c>
      <c r="BB92" s="27">
        <f t="shared" si="50"/>
        <v>265844.11096214998</v>
      </c>
      <c r="BC92" s="28">
        <f t="shared" si="14"/>
        <v>1813277.3526142735</v>
      </c>
      <c r="BF92" s="26"/>
      <c r="BG92" s="27">
        <f t="shared" si="51"/>
        <v>176412.68192879995</v>
      </c>
      <c r="BH92" s="27">
        <f t="shared" si="51"/>
        <v>5390.3875033799995</v>
      </c>
      <c r="BI92" s="27">
        <f t="shared" si="51"/>
        <v>0</v>
      </c>
      <c r="BJ92" s="27">
        <f t="shared" si="51"/>
        <v>0</v>
      </c>
      <c r="BK92" s="27">
        <f t="shared" si="51"/>
        <v>0</v>
      </c>
      <c r="BL92" s="27">
        <f t="shared" si="51"/>
        <v>50963.66366831999</v>
      </c>
      <c r="BM92" s="27">
        <f t="shared" si="51"/>
        <v>22345.606377647993</v>
      </c>
      <c r="BN92" s="27">
        <f t="shared" si="51"/>
        <v>0</v>
      </c>
      <c r="BO92" s="28">
        <f t="shared" si="16"/>
        <v>255112.33947814794</v>
      </c>
      <c r="BS92" s="12">
        <f t="shared" si="17"/>
        <v>272410.58301172196</v>
      </c>
      <c r="BT92" s="12">
        <f t="shared" si="52"/>
        <v>0</v>
      </c>
      <c r="BU92" s="12">
        <f t="shared" si="52"/>
        <v>0</v>
      </c>
      <c r="BV92" s="12">
        <f t="shared" si="52"/>
        <v>0</v>
      </c>
      <c r="BW92" s="12">
        <f t="shared" si="52"/>
        <v>0</v>
      </c>
      <c r="BX92" s="12">
        <f t="shared" si="52"/>
        <v>854087.29850145779</v>
      </c>
      <c r="BY92" s="12">
        <f t="shared" si="52"/>
        <v>560204.3518876353</v>
      </c>
      <c r="BZ92" s="12">
        <f t="shared" si="52"/>
        <v>289770.0809487435</v>
      </c>
      <c r="CA92" s="29">
        <f t="shared" si="19"/>
        <v>1976472.3143495587</v>
      </c>
      <c r="CB92" s="9"/>
      <c r="CC92" s="12">
        <v>0</v>
      </c>
      <c r="CD92" s="12">
        <f>(Z92*'Quadro Resumo'!$L$7)*($O$109*15%)</f>
        <v>0</v>
      </c>
      <c r="CE92" s="12">
        <f>(AA92*'Quadro Resumo'!$L$7)*($O$109*10%)</f>
        <v>0</v>
      </c>
      <c r="CF92" s="12">
        <f>(AB92*'Quadro Resumo'!$L$7)*($O$109*5%)</f>
        <v>0</v>
      </c>
      <c r="CG92" s="12">
        <f>(AC92*'Quadro Resumo'!$L$7)*($O$109*5%)</f>
        <v>0</v>
      </c>
      <c r="CH92" s="12">
        <f>(AD92*'Quadro Resumo'!$L$7)*(O92*22%)</f>
        <v>14453.785051563133</v>
      </c>
      <c r="CI92" s="12">
        <f>(AE92*'Quadro Resumo'!$L$7)*(O92*23%)</f>
        <v>8476.7763772471153</v>
      </c>
      <c r="CJ92" s="12">
        <v>0</v>
      </c>
      <c r="CK92" s="29">
        <f t="shared" si="20"/>
        <v>22930.561428810248</v>
      </c>
      <c r="CL92" s="9"/>
      <c r="CM92" s="9"/>
      <c r="CN92" s="12">
        <f t="shared" si="21"/>
        <v>192289.82330239197</v>
      </c>
      <c r="CO92" s="12">
        <f t="shared" si="53"/>
        <v>5875.5223786841998</v>
      </c>
      <c r="CP92" s="12">
        <f t="shared" si="53"/>
        <v>0</v>
      </c>
      <c r="CQ92" s="12">
        <f t="shared" si="53"/>
        <v>0</v>
      </c>
      <c r="CR92" s="12">
        <f t="shared" si="53"/>
        <v>0</v>
      </c>
      <c r="CS92" s="12">
        <f t="shared" si="53"/>
        <v>55550.393398468797</v>
      </c>
      <c r="CT92" s="12">
        <f t="shared" si="53"/>
        <v>24356.71095163632</v>
      </c>
      <c r="CU92" s="12">
        <f t="shared" si="53"/>
        <v>0</v>
      </c>
      <c r="CV92" s="29">
        <f t="shared" si="23"/>
        <v>278072.45003118127</v>
      </c>
      <c r="CW92" s="9"/>
      <c r="CX92" s="9"/>
      <c r="CY92" s="9"/>
      <c r="CZ92" s="9"/>
      <c r="DA92" s="9"/>
      <c r="DB92" s="30"/>
      <c r="DC92" s="30"/>
    </row>
    <row r="93" spans="2:107" ht="15.75" customHeight="1" x14ac:dyDescent="0.3">
      <c r="B93" s="464"/>
      <c r="C93" s="7" t="s">
        <v>16</v>
      </c>
      <c r="D93" s="7" t="str">
        <f t="shared" si="55"/>
        <v>EP3</v>
      </c>
      <c r="E93" s="7">
        <v>3</v>
      </c>
      <c r="F93" s="8">
        <f>'2024'!O93</f>
        <v>5091.4660145561984</v>
      </c>
      <c r="G93" s="12">
        <f t="shared" si="56"/>
        <v>5600.6126160118183</v>
      </c>
      <c r="H93" s="12">
        <f t="shared" si="57"/>
        <v>5855.1859167396278</v>
      </c>
      <c r="I93" s="12">
        <f t="shared" si="58"/>
        <v>6109.7592174674382</v>
      </c>
      <c r="J93" s="12">
        <f t="shared" si="59"/>
        <v>6364.3325181952478</v>
      </c>
      <c r="K93" s="12">
        <f t="shared" si="6"/>
        <v>6618.9058189230582</v>
      </c>
      <c r="L93" s="12">
        <f t="shared" si="7"/>
        <v>7739.0283421254217</v>
      </c>
      <c r="M93" s="12">
        <f t="shared" si="8"/>
        <v>8910.0655254733465</v>
      </c>
      <c r="O93" s="8">
        <f t="shared" ref="O93:O109" si="60">O92*$C$7</f>
        <v>5549.697955866257</v>
      </c>
      <c r="P93" s="23">
        <f t="shared" ref="P93:P109" si="61">O93/F93-1</f>
        <v>9.000000000000008E-2</v>
      </c>
      <c r="Q93" s="12">
        <f t="shared" si="54"/>
        <v>6104.6677514528828</v>
      </c>
      <c r="R93" s="12">
        <f t="shared" si="54"/>
        <v>6382.1526492461953</v>
      </c>
      <c r="S93" s="12">
        <f t="shared" si="54"/>
        <v>6659.6375470395078</v>
      </c>
      <c r="T93" s="12">
        <f t="shared" si="54"/>
        <v>6937.1224448328212</v>
      </c>
      <c r="U93" s="12">
        <f t="shared" si="54"/>
        <v>7214.6073426261346</v>
      </c>
      <c r="V93" s="12">
        <f t="shared" si="54"/>
        <v>8435.5408929167115</v>
      </c>
      <c r="W93" s="12">
        <f t="shared" si="54"/>
        <v>9711.9714227659497</v>
      </c>
      <c r="Y93" s="7">
        <f>SUMIF('BD Qtde Servidores Ativos'!$D:$D,$D:$D,'BD Qtde Servidores Ativos'!E:E)</f>
        <v>91</v>
      </c>
      <c r="Z93" s="7">
        <f>SUMIF('BD Qtde Servidores Ativos'!$D:$D,$D:$D,'BD Qtde Servidores Ativos'!F:F)</f>
        <v>0</v>
      </c>
      <c r="AA93" s="7">
        <f>SUMIF('BD Qtde Servidores Ativos'!$D:$D,$D:$D,'BD Qtde Servidores Ativos'!G:G)</f>
        <v>0</v>
      </c>
      <c r="AB93" s="7">
        <f>SUMIF('BD Qtde Servidores Ativos'!$D:$D,$D:$D,'BD Qtde Servidores Ativos'!H:H)</f>
        <v>0</v>
      </c>
      <c r="AC93" s="7">
        <f>SUMIF('BD Qtde Servidores Ativos'!$D:$D,$D:$D,'BD Qtde Servidores Ativos'!I:I)</f>
        <v>0</v>
      </c>
      <c r="AD93" s="7">
        <f>SUMIF('BD Qtde Servidores Ativos'!$D:$D,$D:$D,'BD Qtde Servidores Ativos'!J:J)</f>
        <v>698</v>
      </c>
      <c r="AE93" s="7">
        <f>SUMIF('BD Qtde Servidores Ativos'!$D:$D,$D:$D,'BD Qtde Servidores Ativos'!K:K)</f>
        <v>297</v>
      </c>
      <c r="AF93" s="7">
        <f>SUMIF('BD Qtde Servidores Ativos'!$D:$D,$D:$D,'BD Qtde Servidores Ativos'!L:L)</f>
        <v>109</v>
      </c>
      <c r="AG93" s="24">
        <f t="shared" si="11"/>
        <v>1195</v>
      </c>
      <c r="AH93" s="25"/>
      <c r="AI93" s="25"/>
      <c r="AJ93" s="7">
        <f>SUMIF('BD Qtde Servidores Aposentados '!$D:$D,$D:$D,'BD Qtde Servidores Aposentados '!E:E)</f>
        <v>59</v>
      </c>
      <c r="AK93" s="7">
        <f>SUMIF('BD Qtde Servidores Aposentados '!$D:$D,$D:$D,'BD Qtde Servidores Aposentados '!F:F)</f>
        <v>0</v>
      </c>
      <c r="AL93" s="7">
        <f>SUMIF('BD Qtde Servidores Aposentados '!$D:$D,$D:$D,'BD Qtde Servidores Aposentados '!G:G)</f>
        <v>0</v>
      </c>
      <c r="AM93" s="7">
        <f>SUMIF('BD Qtde Servidores Aposentados '!$D:$D,$D:$D,'BD Qtde Servidores Aposentados '!H:H)</f>
        <v>0</v>
      </c>
      <c r="AN93" s="7">
        <f>SUMIF('BD Qtde Servidores Aposentados '!$D:$D,$D:$D,'BD Qtde Servidores Aposentados '!I:I)</f>
        <v>0</v>
      </c>
      <c r="AO93" s="7">
        <f>SUMIF('BD Qtde Servidores Aposentados '!$D:$D,$D:$D,'BD Qtde Servidores Aposentados '!J:J)</f>
        <v>7</v>
      </c>
      <c r="AP93" s="7">
        <f>SUMIF('BD Qtde Servidores Aposentados '!$D:$D,$D:$D,'BD Qtde Servidores Aposentados '!K:K)</f>
        <v>2</v>
      </c>
      <c r="AQ93" s="7">
        <f>SUMIF('BD Qtde Servidores Aposentados '!$D:$D,$D:$D,'BD Qtde Servidores Aposentados '!L:L)</f>
        <v>0</v>
      </c>
      <c r="AR93" s="24">
        <f t="shared" si="12"/>
        <v>68</v>
      </c>
      <c r="AS93" s="26"/>
      <c r="AT93" s="26"/>
      <c r="AU93" s="27">
        <f t="shared" si="50"/>
        <v>463323.40732461406</v>
      </c>
      <c r="AV93" s="27">
        <f t="shared" si="50"/>
        <v>0</v>
      </c>
      <c r="AW93" s="27">
        <f t="shared" si="50"/>
        <v>0</v>
      </c>
      <c r="AX93" s="27">
        <f t="shared" si="50"/>
        <v>0</v>
      </c>
      <c r="AY93" s="27">
        <f t="shared" si="50"/>
        <v>0</v>
      </c>
      <c r="AZ93" s="27">
        <f t="shared" si="50"/>
        <v>4619996.2616082942</v>
      </c>
      <c r="BA93" s="27">
        <f t="shared" si="50"/>
        <v>2298491.4176112502</v>
      </c>
      <c r="BB93" s="27">
        <f t="shared" si="50"/>
        <v>971197.14227659476</v>
      </c>
      <c r="BC93" s="28">
        <f t="shared" si="14"/>
        <v>8353008.2288207524</v>
      </c>
      <c r="BF93" s="26"/>
      <c r="BG93" s="27">
        <f t="shared" si="51"/>
        <v>300396.49485881568</v>
      </c>
      <c r="BH93" s="27">
        <f t="shared" si="51"/>
        <v>0</v>
      </c>
      <c r="BI93" s="27">
        <f t="shared" si="51"/>
        <v>0</v>
      </c>
      <c r="BJ93" s="27">
        <f t="shared" si="51"/>
        <v>0</v>
      </c>
      <c r="BK93" s="27">
        <f t="shared" si="51"/>
        <v>0</v>
      </c>
      <c r="BL93" s="27">
        <f t="shared" si="51"/>
        <v>46332.340732461409</v>
      </c>
      <c r="BM93" s="27">
        <f t="shared" si="51"/>
        <v>15478.056684250843</v>
      </c>
      <c r="BN93" s="27">
        <f t="shared" si="51"/>
        <v>0</v>
      </c>
      <c r="BO93" s="28">
        <f t="shared" si="16"/>
        <v>362206.89227552793</v>
      </c>
      <c r="BS93" s="12">
        <f t="shared" si="17"/>
        <v>505022.51398382941</v>
      </c>
      <c r="BT93" s="12">
        <f t="shared" si="52"/>
        <v>0</v>
      </c>
      <c r="BU93" s="12">
        <f t="shared" si="52"/>
        <v>0</v>
      </c>
      <c r="BV93" s="12">
        <f t="shared" si="52"/>
        <v>0</v>
      </c>
      <c r="BW93" s="12">
        <f t="shared" si="52"/>
        <v>0</v>
      </c>
      <c r="BX93" s="12">
        <f t="shared" si="52"/>
        <v>5035795.9251530422</v>
      </c>
      <c r="BY93" s="12">
        <f t="shared" si="52"/>
        <v>2505355.6451962632</v>
      </c>
      <c r="BZ93" s="12">
        <f t="shared" si="52"/>
        <v>1058604.8850814884</v>
      </c>
      <c r="CA93" s="29">
        <f t="shared" si="19"/>
        <v>9104778.9694146235</v>
      </c>
      <c r="CB93" s="9"/>
      <c r="CC93" s="12">
        <v>0</v>
      </c>
      <c r="CD93" s="12">
        <f>(Z93*'Quadro Resumo'!$L$7)*($O$109*15%)</f>
        <v>0</v>
      </c>
      <c r="CE93" s="12">
        <f>(AA93*'Quadro Resumo'!$L$7)*($O$109*10%)</f>
        <v>0</v>
      </c>
      <c r="CF93" s="12">
        <f>(AB93*'Quadro Resumo'!$L$7)*($O$109*5%)</f>
        <v>0</v>
      </c>
      <c r="CG93" s="12">
        <f>(AC93*'Quadro Resumo'!$L$7)*($O$109*5%)</f>
        <v>0</v>
      </c>
      <c r="CH93" s="12">
        <f>(AD93*'Quadro Resumo'!$L$7)*(O93*22%)</f>
        <v>85221.161810282239</v>
      </c>
      <c r="CI93" s="12">
        <f>(AE93*'Quadro Resumo'!$L$7)*(O93*23%)</f>
        <v>37909.986736522405</v>
      </c>
      <c r="CJ93" s="12">
        <v>0</v>
      </c>
      <c r="CK93" s="29">
        <f t="shared" si="20"/>
        <v>123131.14854680464</v>
      </c>
      <c r="CL93" s="9"/>
      <c r="CM93" s="9"/>
      <c r="CN93" s="12">
        <f t="shared" si="21"/>
        <v>327432.17939610919</v>
      </c>
      <c r="CO93" s="12">
        <f t="shared" si="53"/>
        <v>0</v>
      </c>
      <c r="CP93" s="12">
        <f t="shared" si="53"/>
        <v>0</v>
      </c>
      <c r="CQ93" s="12">
        <f t="shared" si="53"/>
        <v>0</v>
      </c>
      <c r="CR93" s="12">
        <f t="shared" si="53"/>
        <v>0</v>
      </c>
      <c r="CS93" s="12">
        <f t="shared" si="53"/>
        <v>50502.251398382941</v>
      </c>
      <c r="CT93" s="12">
        <f t="shared" si="53"/>
        <v>16871.081785833423</v>
      </c>
      <c r="CU93" s="12">
        <f t="shared" si="53"/>
        <v>0</v>
      </c>
      <c r="CV93" s="29">
        <f t="shared" si="23"/>
        <v>394805.51258032554</v>
      </c>
      <c r="CW93" s="9"/>
      <c r="CX93" s="9"/>
      <c r="CY93" s="9"/>
      <c r="CZ93" s="9"/>
      <c r="DA93" s="9"/>
      <c r="DB93" s="30"/>
      <c r="DC93" s="30"/>
    </row>
    <row r="94" spans="2:107" ht="15.75" customHeight="1" x14ac:dyDescent="0.3">
      <c r="B94" s="464"/>
      <c r="C94" s="7" t="s">
        <v>16</v>
      </c>
      <c r="D94" s="7" t="str">
        <f t="shared" si="55"/>
        <v>EP4</v>
      </c>
      <c r="E94" s="7">
        <v>4</v>
      </c>
      <c r="F94" s="8">
        <f>'2024'!O94</f>
        <v>5290.0331891238893</v>
      </c>
      <c r="G94" s="12">
        <f t="shared" si="56"/>
        <v>5819.036508036279</v>
      </c>
      <c r="H94" s="12">
        <f t="shared" si="57"/>
        <v>6083.538167492472</v>
      </c>
      <c r="I94" s="12">
        <f t="shared" si="58"/>
        <v>6348.0398269486668</v>
      </c>
      <c r="J94" s="12">
        <f t="shared" si="59"/>
        <v>6612.5414864048616</v>
      </c>
      <c r="K94" s="12">
        <f t="shared" si="6"/>
        <v>6877.0431458610565</v>
      </c>
      <c r="L94" s="12">
        <f t="shared" si="7"/>
        <v>8040.8504474683123</v>
      </c>
      <c r="M94" s="12">
        <f t="shared" si="8"/>
        <v>9257.5580809668063</v>
      </c>
      <c r="O94" s="8">
        <f t="shared" si="60"/>
        <v>5766.1361761450407</v>
      </c>
      <c r="P94" s="23">
        <f t="shared" si="61"/>
        <v>9.0000000000000302E-2</v>
      </c>
      <c r="Q94" s="12">
        <f t="shared" si="54"/>
        <v>6342.7497937595454</v>
      </c>
      <c r="R94" s="12">
        <f t="shared" si="54"/>
        <v>6631.0566025667968</v>
      </c>
      <c r="S94" s="12">
        <f t="shared" si="54"/>
        <v>6919.3634113740491</v>
      </c>
      <c r="T94" s="12">
        <f t="shared" si="54"/>
        <v>7207.6702201813005</v>
      </c>
      <c r="U94" s="12">
        <f t="shared" si="54"/>
        <v>7495.9770289885528</v>
      </c>
      <c r="V94" s="12">
        <f t="shared" si="54"/>
        <v>8764.5269877404626</v>
      </c>
      <c r="W94" s="12">
        <f t="shared" si="54"/>
        <v>10090.738308253822</v>
      </c>
      <c r="Y94" s="7">
        <f>SUMIF('BD Qtde Servidores Ativos'!$D:$D,$D:$D,'BD Qtde Servidores Ativos'!E:E)</f>
        <v>79</v>
      </c>
      <c r="Z94" s="7">
        <f>SUMIF('BD Qtde Servidores Ativos'!$D:$D,$D:$D,'BD Qtde Servidores Ativos'!F:F)</f>
        <v>0</v>
      </c>
      <c r="AA94" s="7">
        <f>SUMIF('BD Qtde Servidores Ativos'!$D:$D,$D:$D,'BD Qtde Servidores Ativos'!G:G)</f>
        <v>0</v>
      </c>
      <c r="AB94" s="7">
        <f>SUMIF('BD Qtde Servidores Ativos'!$D:$D,$D:$D,'BD Qtde Servidores Ativos'!H:H)</f>
        <v>0</v>
      </c>
      <c r="AC94" s="7">
        <f>SUMIF('BD Qtde Servidores Ativos'!$D:$D,$D:$D,'BD Qtde Servidores Ativos'!I:I)</f>
        <v>0</v>
      </c>
      <c r="AD94" s="7">
        <f>SUMIF('BD Qtde Servidores Ativos'!$D:$D,$D:$D,'BD Qtde Servidores Ativos'!J:J)</f>
        <v>262</v>
      </c>
      <c r="AE94" s="7">
        <f>SUMIF('BD Qtde Servidores Ativos'!$D:$D,$D:$D,'BD Qtde Servidores Ativos'!K:K)</f>
        <v>164</v>
      </c>
      <c r="AF94" s="7">
        <f>SUMIF('BD Qtde Servidores Ativos'!$D:$D,$D:$D,'BD Qtde Servidores Ativos'!L:L)</f>
        <v>57</v>
      </c>
      <c r="AG94" s="24">
        <f t="shared" si="11"/>
        <v>562</v>
      </c>
      <c r="AH94" s="25"/>
      <c r="AI94" s="25"/>
      <c r="AJ94" s="7">
        <f>SUMIF('BD Qtde Servidores Aposentados '!$D:$D,$D:$D,'BD Qtde Servidores Aposentados '!E:E)</f>
        <v>82</v>
      </c>
      <c r="AK94" s="7">
        <f>SUMIF('BD Qtde Servidores Aposentados '!$D:$D,$D:$D,'BD Qtde Servidores Aposentados '!F:F)</f>
        <v>1</v>
      </c>
      <c r="AL94" s="7">
        <f>SUMIF('BD Qtde Servidores Aposentados '!$D:$D,$D:$D,'BD Qtde Servidores Aposentados '!G:G)</f>
        <v>0</v>
      </c>
      <c r="AM94" s="7">
        <f>SUMIF('BD Qtde Servidores Aposentados '!$D:$D,$D:$D,'BD Qtde Servidores Aposentados '!H:H)</f>
        <v>1</v>
      </c>
      <c r="AN94" s="7">
        <f>SUMIF('BD Qtde Servidores Aposentados '!$D:$D,$D:$D,'BD Qtde Servidores Aposentados '!I:I)</f>
        <v>0</v>
      </c>
      <c r="AO94" s="7">
        <f>SUMIF('BD Qtde Servidores Aposentados '!$D:$D,$D:$D,'BD Qtde Servidores Aposentados '!J:J)</f>
        <v>19</v>
      </c>
      <c r="AP94" s="7">
        <f>SUMIF('BD Qtde Servidores Aposentados '!$D:$D,$D:$D,'BD Qtde Servidores Aposentados '!K:K)</f>
        <v>3</v>
      </c>
      <c r="AQ94" s="7">
        <f>SUMIF('BD Qtde Servidores Aposentados '!$D:$D,$D:$D,'BD Qtde Servidores Aposentados '!L:L)</f>
        <v>2</v>
      </c>
      <c r="AR94" s="24">
        <f t="shared" si="12"/>
        <v>108</v>
      </c>
      <c r="AS94" s="26"/>
      <c r="AT94" s="26"/>
      <c r="AU94" s="27">
        <f t="shared" si="50"/>
        <v>417912.62194078724</v>
      </c>
      <c r="AV94" s="27">
        <f t="shared" si="50"/>
        <v>0</v>
      </c>
      <c r="AW94" s="27">
        <f t="shared" si="50"/>
        <v>0</v>
      </c>
      <c r="AX94" s="27">
        <f t="shared" si="50"/>
        <v>0</v>
      </c>
      <c r="AY94" s="27">
        <f t="shared" si="50"/>
        <v>0</v>
      </c>
      <c r="AZ94" s="27">
        <f t="shared" si="50"/>
        <v>1801785.3042155968</v>
      </c>
      <c r="BA94" s="27">
        <f t="shared" si="50"/>
        <v>1318699.4733848032</v>
      </c>
      <c r="BB94" s="27">
        <f t="shared" si="50"/>
        <v>527680.810615108</v>
      </c>
      <c r="BC94" s="28">
        <f t="shared" si="14"/>
        <v>4066078.210156295</v>
      </c>
      <c r="BF94" s="26"/>
      <c r="BG94" s="27">
        <f t="shared" si="51"/>
        <v>433782.72150815895</v>
      </c>
      <c r="BH94" s="27">
        <f t="shared" si="51"/>
        <v>5819.036508036279</v>
      </c>
      <c r="BI94" s="27">
        <f t="shared" si="51"/>
        <v>0</v>
      </c>
      <c r="BJ94" s="27">
        <f t="shared" si="51"/>
        <v>6348.0398269486668</v>
      </c>
      <c r="BK94" s="27">
        <f t="shared" si="51"/>
        <v>0</v>
      </c>
      <c r="BL94" s="27">
        <f t="shared" si="51"/>
        <v>130663.81977136007</v>
      </c>
      <c r="BM94" s="27">
        <f t="shared" si="51"/>
        <v>24122.551342404935</v>
      </c>
      <c r="BN94" s="27">
        <f t="shared" si="51"/>
        <v>18515.116161933613</v>
      </c>
      <c r="BO94" s="28">
        <f t="shared" si="16"/>
        <v>619251.2851188425</v>
      </c>
      <c r="BS94" s="12">
        <f t="shared" si="17"/>
        <v>455524.75791545823</v>
      </c>
      <c r="BT94" s="12">
        <f t="shared" si="52"/>
        <v>0</v>
      </c>
      <c r="BU94" s="12">
        <f t="shared" si="52"/>
        <v>0</v>
      </c>
      <c r="BV94" s="12">
        <f t="shared" si="52"/>
        <v>0</v>
      </c>
      <c r="BW94" s="12">
        <f t="shared" si="52"/>
        <v>0</v>
      </c>
      <c r="BX94" s="12">
        <f t="shared" si="52"/>
        <v>1963945.9815950007</v>
      </c>
      <c r="BY94" s="12">
        <f t="shared" si="52"/>
        <v>1437382.4259894358</v>
      </c>
      <c r="BZ94" s="12">
        <f t="shared" si="52"/>
        <v>575172.08357046789</v>
      </c>
      <c r="CA94" s="29">
        <f t="shared" si="19"/>
        <v>4432025.2490703631</v>
      </c>
      <c r="CB94" s="9"/>
      <c r="CC94" s="12">
        <v>0</v>
      </c>
      <c r="CD94" s="12">
        <f>(Z94*'Quadro Resumo'!$L$7)*($O$109*15%)</f>
        <v>0</v>
      </c>
      <c r="CE94" s="12">
        <f>(AA94*'Quadro Resumo'!$L$7)*($O$109*10%)</f>
        <v>0</v>
      </c>
      <c r="CF94" s="12">
        <f>(AB94*'Quadro Resumo'!$L$7)*($O$109*5%)</f>
        <v>0</v>
      </c>
      <c r="CG94" s="12">
        <f>(AC94*'Quadro Resumo'!$L$7)*($O$109*5%)</f>
        <v>0</v>
      </c>
      <c r="CH94" s="12">
        <f>(AD94*'Quadro Resumo'!$L$7)*(O94*22%)</f>
        <v>33236.008919300017</v>
      </c>
      <c r="CI94" s="12">
        <f>(AE94*'Quadro Resumo'!$L$7)*(O94*23%)</f>
        <v>21749.865656419097</v>
      </c>
      <c r="CJ94" s="12">
        <v>0</v>
      </c>
      <c r="CK94" s="29">
        <f t="shared" si="20"/>
        <v>54985.874575719114</v>
      </c>
      <c r="CL94" s="9"/>
      <c r="CM94" s="9"/>
      <c r="CN94" s="12">
        <f t="shared" si="21"/>
        <v>472823.16644389334</v>
      </c>
      <c r="CO94" s="12">
        <f t="shared" si="53"/>
        <v>6342.7497937595454</v>
      </c>
      <c r="CP94" s="12">
        <f t="shared" si="53"/>
        <v>0</v>
      </c>
      <c r="CQ94" s="12">
        <f t="shared" si="53"/>
        <v>6919.3634113740491</v>
      </c>
      <c r="CR94" s="12">
        <f t="shared" si="53"/>
        <v>0</v>
      </c>
      <c r="CS94" s="12">
        <f t="shared" si="53"/>
        <v>142423.56355078251</v>
      </c>
      <c r="CT94" s="12">
        <f t="shared" si="53"/>
        <v>26293.580963221386</v>
      </c>
      <c r="CU94" s="12">
        <f t="shared" si="53"/>
        <v>20181.476616507643</v>
      </c>
      <c r="CV94" s="29">
        <f t="shared" si="23"/>
        <v>674983.90077953844</v>
      </c>
      <c r="CW94" s="9"/>
      <c r="CX94" s="9"/>
      <c r="CY94" s="9"/>
      <c r="CZ94" s="9"/>
      <c r="DA94" s="9"/>
      <c r="DB94" s="30"/>
      <c r="DC94" s="30"/>
    </row>
    <row r="95" spans="2:107" ht="15.75" customHeight="1" x14ac:dyDescent="0.3">
      <c r="B95" s="464"/>
      <c r="C95" s="7" t="s">
        <v>16</v>
      </c>
      <c r="D95" s="7" t="str">
        <f t="shared" si="55"/>
        <v>EP5</v>
      </c>
      <c r="E95" s="7">
        <v>5</v>
      </c>
      <c r="F95" s="8">
        <f>'2024'!O95</f>
        <v>5496.3444834997208</v>
      </c>
      <c r="G95" s="12">
        <f t="shared" si="56"/>
        <v>6045.9789318496933</v>
      </c>
      <c r="H95" s="12">
        <f t="shared" si="57"/>
        <v>6320.7961560246786</v>
      </c>
      <c r="I95" s="12">
        <f t="shared" si="58"/>
        <v>6595.6133801996648</v>
      </c>
      <c r="J95" s="12">
        <f t="shared" si="59"/>
        <v>6870.430604374651</v>
      </c>
      <c r="K95" s="12">
        <f t="shared" si="6"/>
        <v>7145.2478285496372</v>
      </c>
      <c r="L95" s="12">
        <f t="shared" si="7"/>
        <v>8354.4436149195753</v>
      </c>
      <c r="M95" s="12">
        <f t="shared" si="8"/>
        <v>9618.6028461245114</v>
      </c>
      <c r="O95" s="8">
        <f t="shared" si="60"/>
        <v>5991.0154870146971</v>
      </c>
      <c r="P95" s="23">
        <f t="shared" si="61"/>
        <v>9.0000000000000302E-2</v>
      </c>
      <c r="Q95" s="12">
        <f t="shared" si="54"/>
        <v>6590.1170357161673</v>
      </c>
      <c r="R95" s="12">
        <f t="shared" si="54"/>
        <v>6889.6678100669014</v>
      </c>
      <c r="S95" s="12">
        <f t="shared" si="54"/>
        <v>7189.2185844176365</v>
      </c>
      <c r="T95" s="12">
        <f t="shared" si="54"/>
        <v>7488.7693587683716</v>
      </c>
      <c r="U95" s="12">
        <f t="shared" si="54"/>
        <v>7788.3201331191067</v>
      </c>
      <c r="V95" s="12">
        <f t="shared" si="54"/>
        <v>9106.34354026234</v>
      </c>
      <c r="W95" s="12">
        <f t="shared" si="54"/>
        <v>10484.277102275721</v>
      </c>
      <c r="Y95" s="7">
        <f>SUMIF('BD Qtde Servidores Ativos'!$D:$D,$D:$D,'BD Qtde Servidores Ativos'!E:E)</f>
        <v>125</v>
      </c>
      <c r="Z95" s="7">
        <f>SUMIF('BD Qtde Servidores Ativos'!$D:$D,$D:$D,'BD Qtde Servidores Ativos'!F:F)</f>
        <v>0</v>
      </c>
      <c r="AA95" s="7">
        <f>SUMIF('BD Qtde Servidores Ativos'!$D:$D,$D:$D,'BD Qtde Servidores Ativos'!G:G)</f>
        <v>0</v>
      </c>
      <c r="AB95" s="7">
        <f>SUMIF('BD Qtde Servidores Ativos'!$D:$D,$D:$D,'BD Qtde Servidores Ativos'!H:H)</f>
        <v>1</v>
      </c>
      <c r="AC95" s="7">
        <f>SUMIF('BD Qtde Servidores Ativos'!$D:$D,$D:$D,'BD Qtde Servidores Ativos'!I:I)</f>
        <v>1</v>
      </c>
      <c r="AD95" s="7">
        <f>SUMIF('BD Qtde Servidores Ativos'!$D:$D,$D:$D,'BD Qtde Servidores Ativos'!J:J)</f>
        <v>884</v>
      </c>
      <c r="AE95" s="7">
        <f>SUMIF('BD Qtde Servidores Ativos'!$D:$D,$D:$D,'BD Qtde Servidores Ativos'!K:K)</f>
        <v>560</v>
      </c>
      <c r="AF95" s="7">
        <f>SUMIF('BD Qtde Servidores Ativos'!$D:$D,$D:$D,'BD Qtde Servidores Ativos'!L:L)</f>
        <v>182</v>
      </c>
      <c r="AG95" s="24">
        <f t="shared" si="11"/>
        <v>1753</v>
      </c>
      <c r="AH95" s="25"/>
      <c r="AI95" s="25"/>
      <c r="AJ95" s="7">
        <f>SUMIF('BD Qtde Servidores Aposentados '!$D:$D,$D:$D,'BD Qtde Servidores Aposentados '!E:E)</f>
        <v>109</v>
      </c>
      <c r="AK95" s="7">
        <f>SUMIF('BD Qtde Servidores Aposentados '!$D:$D,$D:$D,'BD Qtde Servidores Aposentados '!F:F)</f>
        <v>1</v>
      </c>
      <c r="AL95" s="7">
        <f>SUMIF('BD Qtde Servidores Aposentados '!$D:$D,$D:$D,'BD Qtde Servidores Aposentados '!G:G)</f>
        <v>0</v>
      </c>
      <c r="AM95" s="7">
        <f>SUMIF('BD Qtde Servidores Aposentados '!$D:$D,$D:$D,'BD Qtde Servidores Aposentados '!H:H)</f>
        <v>0</v>
      </c>
      <c r="AN95" s="7">
        <f>SUMIF('BD Qtde Servidores Aposentados '!$D:$D,$D:$D,'BD Qtde Servidores Aposentados '!I:I)</f>
        <v>0</v>
      </c>
      <c r="AO95" s="7">
        <f>SUMIF('BD Qtde Servidores Aposentados '!$D:$D,$D:$D,'BD Qtde Servidores Aposentados '!J:J)</f>
        <v>15</v>
      </c>
      <c r="AP95" s="7">
        <f>SUMIF('BD Qtde Servidores Aposentados '!$D:$D,$D:$D,'BD Qtde Servidores Aposentados '!K:K)</f>
        <v>6</v>
      </c>
      <c r="AQ95" s="7">
        <f>SUMIF('BD Qtde Servidores Aposentados '!$D:$D,$D:$D,'BD Qtde Servidores Aposentados '!L:L)</f>
        <v>1</v>
      </c>
      <c r="AR95" s="24">
        <f t="shared" si="12"/>
        <v>132</v>
      </c>
      <c r="AS95" s="26"/>
      <c r="AT95" s="26"/>
      <c r="AU95" s="27">
        <f t="shared" ref="AU95:BB109" si="62">Y95*F95</f>
        <v>687043.06043746509</v>
      </c>
      <c r="AV95" s="27">
        <f t="shared" si="62"/>
        <v>0</v>
      </c>
      <c r="AW95" s="27">
        <f t="shared" si="62"/>
        <v>0</v>
      </c>
      <c r="AX95" s="27">
        <f t="shared" si="62"/>
        <v>6595.6133801996648</v>
      </c>
      <c r="AY95" s="27">
        <f t="shared" si="62"/>
        <v>6870.430604374651</v>
      </c>
      <c r="AZ95" s="27">
        <f t="shared" si="62"/>
        <v>6316399.0804378791</v>
      </c>
      <c r="BA95" s="27">
        <f t="shared" si="62"/>
        <v>4678488.4243549621</v>
      </c>
      <c r="BB95" s="27">
        <f t="shared" si="62"/>
        <v>1750585.7179946611</v>
      </c>
      <c r="BC95" s="28">
        <f t="shared" si="14"/>
        <v>13445982.32720954</v>
      </c>
      <c r="BF95" s="26"/>
      <c r="BG95" s="27">
        <f t="shared" ref="BG95:BN109" si="63">F95*AJ95</f>
        <v>599101.54870146955</v>
      </c>
      <c r="BH95" s="27">
        <f t="shared" si="63"/>
        <v>6045.9789318496933</v>
      </c>
      <c r="BI95" s="27">
        <f t="shared" si="63"/>
        <v>0</v>
      </c>
      <c r="BJ95" s="27">
        <f t="shared" si="63"/>
        <v>0</v>
      </c>
      <c r="BK95" s="27">
        <f t="shared" si="63"/>
        <v>0</v>
      </c>
      <c r="BL95" s="27">
        <f t="shared" si="63"/>
        <v>107178.71742824456</v>
      </c>
      <c r="BM95" s="27">
        <f t="shared" si="63"/>
        <v>50126.661689517452</v>
      </c>
      <c r="BN95" s="27">
        <f t="shared" si="63"/>
        <v>9618.6028461245114</v>
      </c>
      <c r="BO95" s="28">
        <f t="shared" si="16"/>
        <v>772071.50959720579</v>
      </c>
      <c r="BS95" s="12">
        <f t="shared" si="17"/>
        <v>748876.93587683712</v>
      </c>
      <c r="BT95" s="12">
        <f t="shared" ref="BT95:BZ109" si="64">Z95*Q95</f>
        <v>0</v>
      </c>
      <c r="BU95" s="12">
        <f t="shared" si="64"/>
        <v>0</v>
      </c>
      <c r="BV95" s="12">
        <f t="shared" si="64"/>
        <v>7189.2185844176365</v>
      </c>
      <c r="BW95" s="12">
        <f t="shared" si="64"/>
        <v>7488.7693587683716</v>
      </c>
      <c r="BX95" s="12">
        <f t="shared" si="64"/>
        <v>6884874.9976772899</v>
      </c>
      <c r="BY95" s="12">
        <f t="shared" si="64"/>
        <v>5099552.3825469101</v>
      </c>
      <c r="BZ95" s="12">
        <f t="shared" si="64"/>
        <v>1908138.4326141812</v>
      </c>
      <c r="CA95" s="29">
        <f t="shared" si="19"/>
        <v>14656120.736658406</v>
      </c>
      <c r="CB95" s="9"/>
      <c r="CC95" s="12">
        <v>0</v>
      </c>
      <c r="CD95" s="12">
        <f>(Z95*'Quadro Resumo'!$L$7)*($O$109*15%)</f>
        <v>0</v>
      </c>
      <c r="CE95" s="12">
        <f>(AA95*'Quadro Resumo'!$L$7)*($O$109*10%)</f>
        <v>0</v>
      </c>
      <c r="CF95" s="12">
        <f>(AB95*'Quadro Resumo'!$L$7)*($O$109*5%)</f>
        <v>51.178565930228977</v>
      </c>
      <c r="CG95" s="12">
        <f>(AC95*'Quadro Resumo'!$L$7)*($O$109*5%)</f>
        <v>51.178565930228977</v>
      </c>
      <c r="CH95" s="12">
        <f>(AD95*'Quadro Resumo'!$L$7)*(O95*22%)</f>
        <v>116513.26919146183</v>
      </c>
      <c r="CI95" s="12">
        <f>(AE95*'Quadro Resumo'!$L$7)*(O95*23%)</f>
        <v>77164.279472749302</v>
      </c>
      <c r="CJ95" s="12">
        <v>0</v>
      </c>
      <c r="CK95" s="29">
        <f t="shared" si="20"/>
        <v>193779.90579607157</v>
      </c>
      <c r="CL95" s="9"/>
      <c r="CM95" s="9"/>
      <c r="CN95" s="12">
        <f t="shared" si="21"/>
        <v>653020.68808460201</v>
      </c>
      <c r="CO95" s="12">
        <f t="shared" ref="CO95:CU109" si="65">AK95*Q95</f>
        <v>6590.1170357161673</v>
      </c>
      <c r="CP95" s="12">
        <f t="shared" si="65"/>
        <v>0</v>
      </c>
      <c r="CQ95" s="12">
        <f t="shared" si="65"/>
        <v>0</v>
      </c>
      <c r="CR95" s="12">
        <f t="shared" si="65"/>
        <v>0</v>
      </c>
      <c r="CS95" s="12">
        <f t="shared" si="65"/>
        <v>116824.8019967866</v>
      </c>
      <c r="CT95" s="12">
        <f t="shared" si="65"/>
        <v>54638.06124157404</v>
      </c>
      <c r="CU95" s="12">
        <f t="shared" si="65"/>
        <v>10484.277102275721</v>
      </c>
      <c r="CV95" s="29">
        <f t="shared" si="23"/>
        <v>841557.94546095456</v>
      </c>
      <c r="CW95" s="9"/>
      <c r="CX95" s="9"/>
      <c r="CY95" s="9"/>
      <c r="CZ95" s="9"/>
      <c r="DA95" s="9"/>
      <c r="DB95" s="30"/>
      <c r="DC95" s="30"/>
    </row>
    <row r="96" spans="2:107" ht="15.75" customHeight="1" x14ac:dyDescent="0.3">
      <c r="B96" s="464"/>
      <c r="C96" s="7" t="s">
        <v>16</v>
      </c>
      <c r="D96" s="7" t="str">
        <f t="shared" si="55"/>
        <v>EP6</v>
      </c>
      <c r="E96" s="7">
        <v>6</v>
      </c>
      <c r="F96" s="8">
        <f>'2024'!O96</f>
        <v>5710.7019183562097</v>
      </c>
      <c r="G96" s="12">
        <f t="shared" si="56"/>
        <v>6281.7721101918314</v>
      </c>
      <c r="H96" s="12">
        <f t="shared" si="57"/>
        <v>6567.3072061096409</v>
      </c>
      <c r="I96" s="12">
        <f t="shared" si="58"/>
        <v>6852.8423020274513</v>
      </c>
      <c r="J96" s="12">
        <f t="shared" si="59"/>
        <v>7138.3773979452617</v>
      </c>
      <c r="K96" s="12">
        <f t="shared" si="6"/>
        <v>7423.912493863073</v>
      </c>
      <c r="L96" s="12">
        <f t="shared" si="7"/>
        <v>8680.2669159014386</v>
      </c>
      <c r="M96" s="12">
        <f t="shared" si="8"/>
        <v>9993.7283571233675</v>
      </c>
      <c r="O96" s="8">
        <f t="shared" si="60"/>
        <v>6224.6650910082699</v>
      </c>
      <c r="P96" s="23">
        <f t="shared" si="61"/>
        <v>9.0000000000000302E-2</v>
      </c>
      <c r="Q96" s="12">
        <f t="shared" ref="Q96:T109" si="66">$O96*Q$12</f>
        <v>6847.1316001090972</v>
      </c>
      <c r="R96" s="12">
        <f t="shared" si="66"/>
        <v>7158.3648546595095</v>
      </c>
      <c r="S96" s="12">
        <f t="shared" si="66"/>
        <v>7469.5981092099237</v>
      </c>
      <c r="T96" s="12">
        <f t="shared" si="66"/>
        <v>7780.8313637603369</v>
      </c>
      <c r="U96" s="12">
        <f t="shared" ref="U96:W109" si="67">$O96*U$12</f>
        <v>8092.064618310751</v>
      </c>
      <c r="V96" s="12">
        <f t="shared" si="67"/>
        <v>9461.4909383325703</v>
      </c>
      <c r="W96" s="12">
        <f t="shared" si="67"/>
        <v>10893.163909264473</v>
      </c>
      <c r="Y96" s="7">
        <f>SUMIF('BD Qtde Servidores Ativos'!$D:$D,$D:$D,'BD Qtde Servidores Ativos'!E:E)</f>
        <v>82</v>
      </c>
      <c r="Z96" s="7">
        <f>SUMIF('BD Qtde Servidores Ativos'!$D:$D,$D:$D,'BD Qtde Servidores Ativos'!F:F)</f>
        <v>0</v>
      </c>
      <c r="AA96" s="7">
        <f>SUMIF('BD Qtde Servidores Ativos'!$D:$D,$D:$D,'BD Qtde Servidores Ativos'!G:G)</f>
        <v>0</v>
      </c>
      <c r="AB96" s="7">
        <f>SUMIF('BD Qtde Servidores Ativos'!$D:$D,$D:$D,'BD Qtde Servidores Ativos'!H:H)</f>
        <v>2</v>
      </c>
      <c r="AC96" s="7">
        <f>SUMIF('BD Qtde Servidores Ativos'!$D:$D,$D:$D,'BD Qtde Servidores Ativos'!I:I)</f>
        <v>0</v>
      </c>
      <c r="AD96" s="7">
        <f>SUMIF('BD Qtde Servidores Ativos'!$D:$D,$D:$D,'BD Qtde Servidores Ativos'!J:J)</f>
        <v>470</v>
      </c>
      <c r="AE96" s="7">
        <f>SUMIF('BD Qtde Servidores Ativos'!$D:$D,$D:$D,'BD Qtde Servidores Ativos'!K:K)</f>
        <v>332</v>
      </c>
      <c r="AF96" s="7">
        <f>SUMIF('BD Qtde Servidores Ativos'!$D:$D,$D:$D,'BD Qtde Servidores Ativos'!L:L)</f>
        <v>112</v>
      </c>
      <c r="AG96" s="24">
        <f t="shared" si="11"/>
        <v>998</v>
      </c>
      <c r="AH96" s="25"/>
      <c r="AI96" s="25"/>
      <c r="AJ96" s="7">
        <f>SUMIF('BD Qtde Servidores Aposentados '!$D:$D,$D:$D,'BD Qtde Servidores Aposentados '!E:E)</f>
        <v>154</v>
      </c>
      <c r="AK96" s="7">
        <f>SUMIF('BD Qtde Servidores Aposentados '!$D:$D,$D:$D,'BD Qtde Servidores Aposentados '!F:F)</f>
        <v>1</v>
      </c>
      <c r="AL96" s="7">
        <f>SUMIF('BD Qtde Servidores Aposentados '!$D:$D,$D:$D,'BD Qtde Servidores Aposentados '!G:G)</f>
        <v>0</v>
      </c>
      <c r="AM96" s="7">
        <f>SUMIF('BD Qtde Servidores Aposentados '!$D:$D,$D:$D,'BD Qtde Servidores Aposentados '!H:H)</f>
        <v>0</v>
      </c>
      <c r="AN96" s="7">
        <f>SUMIF('BD Qtde Servidores Aposentados '!$D:$D,$D:$D,'BD Qtde Servidores Aposentados '!I:I)</f>
        <v>0</v>
      </c>
      <c r="AO96" s="7">
        <f>SUMIF('BD Qtde Servidores Aposentados '!$D:$D,$D:$D,'BD Qtde Servidores Aposentados '!J:J)</f>
        <v>44</v>
      </c>
      <c r="AP96" s="7">
        <f>SUMIF('BD Qtde Servidores Aposentados '!$D:$D,$D:$D,'BD Qtde Servidores Aposentados '!K:K)</f>
        <v>9</v>
      </c>
      <c r="AQ96" s="7">
        <f>SUMIF('BD Qtde Servidores Aposentados '!$D:$D,$D:$D,'BD Qtde Servidores Aposentados '!L:L)</f>
        <v>0</v>
      </c>
      <c r="AR96" s="24">
        <f t="shared" si="12"/>
        <v>208</v>
      </c>
      <c r="AS96" s="26"/>
      <c r="AT96" s="26"/>
      <c r="AU96" s="27">
        <f t="shared" si="62"/>
        <v>468277.55730520922</v>
      </c>
      <c r="AV96" s="27">
        <f t="shared" si="62"/>
        <v>0</v>
      </c>
      <c r="AW96" s="27">
        <f t="shared" si="62"/>
        <v>0</v>
      </c>
      <c r="AX96" s="27">
        <f t="shared" si="62"/>
        <v>13705.684604054903</v>
      </c>
      <c r="AY96" s="27">
        <f t="shared" si="62"/>
        <v>0</v>
      </c>
      <c r="AZ96" s="27">
        <f t="shared" si="62"/>
        <v>3489238.8721156442</v>
      </c>
      <c r="BA96" s="27">
        <f t="shared" si="62"/>
        <v>2881848.6160792778</v>
      </c>
      <c r="BB96" s="27">
        <f t="shared" si="62"/>
        <v>1119297.5759978171</v>
      </c>
      <c r="BC96" s="28">
        <f t="shared" si="14"/>
        <v>7972368.306102003</v>
      </c>
      <c r="BF96" s="26"/>
      <c r="BG96" s="27">
        <f t="shared" si="63"/>
        <v>879448.09542685631</v>
      </c>
      <c r="BH96" s="27">
        <f t="shared" si="63"/>
        <v>6281.7721101918314</v>
      </c>
      <c r="BI96" s="27">
        <f t="shared" si="63"/>
        <v>0</v>
      </c>
      <c r="BJ96" s="27">
        <f t="shared" si="63"/>
        <v>0</v>
      </c>
      <c r="BK96" s="27">
        <f t="shared" si="63"/>
        <v>0</v>
      </c>
      <c r="BL96" s="27">
        <f t="shared" si="63"/>
        <v>326652.14972997521</v>
      </c>
      <c r="BM96" s="27">
        <f t="shared" si="63"/>
        <v>78122.402243112942</v>
      </c>
      <c r="BN96" s="27">
        <f t="shared" si="63"/>
        <v>0</v>
      </c>
      <c r="BO96" s="28">
        <f t="shared" si="16"/>
        <v>1290504.4195101364</v>
      </c>
      <c r="BS96" s="12">
        <f t="shared" si="17"/>
        <v>510422.53746267816</v>
      </c>
      <c r="BT96" s="12">
        <f t="shared" si="64"/>
        <v>0</v>
      </c>
      <c r="BU96" s="12">
        <f t="shared" si="64"/>
        <v>0</v>
      </c>
      <c r="BV96" s="12">
        <f t="shared" si="64"/>
        <v>14939.196218419847</v>
      </c>
      <c r="BW96" s="12">
        <f t="shared" si="64"/>
        <v>0</v>
      </c>
      <c r="BX96" s="12">
        <f t="shared" si="64"/>
        <v>3803270.3706060532</v>
      </c>
      <c r="BY96" s="12">
        <f t="shared" si="64"/>
        <v>3141214.9915264132</v>
      </c>
      <c r="BZ96" s="12">
        <f t="shared" si="64"/>
        <v>1220034.3578376209</v>
      </c>
      <c r="CA96" s="29">
        <f t="shared" si="19"/>
        <v>8689881.4536511861</v>
      </c>
      <c r="CB96" s="9"/>
      <c r="CC96" s="12">
        <v>0</v>
      </c>
      <c r="CD96" s="12">
        <f>(Z96*'Quadro Resumo'!$L$7)*($O$109*15%)</f>
        <v>0</v>
      </c>
      <c r="CE96" s="12">
        <f>(AA96*'Quadro Resumo'!$L$7)*($O$109*10%)</f>
        <v>0</v>
      </c>
      <c r="CF96" s="12">
        <f>(AB96*'Quadro Resumo'!$L$7)*($O$109*5%)</f>
        <v>102.35713186045795</v>
      </c>
      <c r="CG96" s="12">
        <f>(AC96*'Quadro Resumo'!$L$7)*($O$109*5%)</f>
        <v>0</v>
      </c>
      <c r="CH96" s="12">
        <f>(AD96*'Quadro Resumo'!$L$7)*(O96*22%)</f>
        <v>64363.037041025513</v>
      </c>
      <c r="CI96" s="12">
        <f>(AE96*'Quadro Resumo'!$L$7)*(O96*23%)</f>
        <v>47531.542634939156</v>
      </c>
      <c r="CJ96" s="12">
        <v>0</v>
      </c>
      <c r="CK96" s="29">
        <f t="shared" si="20"/>
        <v>111996.93680782513</v>
      </c>
      <c r="CL96" s="9"/>
      <c r="CM96" s="9"/>
      <c r="CN96" s="12">
        <f t="shared" si="21"/>
        <v>958598.42401527357</v>
      </c>
      <c r="CO96" s="12">
        <f t="shared" si="65"/>
        <v>6847.1316001090972</v>
      </c>
      <c r="CP96" s="12">
        <f t="shared" si="65"/>
        <v>0</v>
      </c>
      <c r="CQ96" s="12">
        <f t="shared" si="65"/>
        <v>0</v>
      </c>
      <c r="CR96" s="12">
        <f t="shared" si="65"/>
        <v>0</v>
      </c>
      <c r="CS96" s="12">
        <f t="shared" si="65"/>
        <v>356050.84320567304</v>
      </c>
      <c r="CT96" s="12">
        <f t="shared" si="65"/>
        <v>85153.418444993134</v>
      </c>
      <c r="CU96" s="12">
        <f t="shared" si="65"/>
        <v>0</v>
      </c>
      <c r="CV96" s="29">
        <f t="shared" si="23"/>
        <v>1406649.8172660489</v>
      </c>
      <c r="CW96" s="9"/>
      <c r="CX96" s="9"/>
      <c r="CY96" s="9"/>
      <c r="CZ96" s="9"/>
      <c r="DA96" s="9"/>
      <c r="DB96" s="30"/>
      <c r="DC96" s="30"/>
    </row>
    <row r="97" spans="2:107" ht="15.75" customHeight="1" x14ac:dyDescent="0.3">
      <c r="B97" s="464"/>
      <c r="C97" s="7" t="s">
        <v>16</v>
      </c>
      <c r="D97" s="7" t="str">
        <f t="shared" si="55"/>
        <v>EP7</v>
      </c>
      <c r="E97" s="7">
        <v>7</v>
      </c>
      <c r="F97" s="8">
        <f>'2024'!O97</f>
        <v>5933.4192931721018</v>
      </c>
      <c r="G97" s="12">
        <f t="shared" si="56"/>
        <v>6526.7612224893128</v>
      </c>
      <c r="H97" s="12">
        <f t="shared" si="57"/>
        <v>6823.4321871479169</v>
      </c>
      <c r="I97" s="12">
        <f t="shared" si="58"/>
        <v>7120.103151806522</v>
      </c>
      <c r="J97" s="12">
        <f t="shared" si="59"/>
        <v>7416.774116465127</v>
      </c>
      <c r="K97" s="12">
        <f t="shared" si="6"/>
        <v>7713.445081123733</v>
      </c>
      <c r="L97" s="12">
        <f t="shared" si="7"/>
        <v>9018.7973256215955</v>
      </c>
      <c r="M97" s="12">
        <f t="shared" si="8"/>
        <v>10383.483763051177</v>
      </c>
      <c r="O97" s="8">
        <f t="shared" si="60"/>
        <v>6467.4270295575916</v>
      </c>
      <c r="P97" s="23">
        <f t="shared" si="61"/>
        <v>9.000000000000008E-2</v>
      </c>
      <c r="Q97" s="12">
        <f t="shared" si="66"/>
        <v>7114.1697325133509</v>
      </c>
      <c r="R97" s="12">
        <f t="shared" si="66"/>
        <v>7437.5410839912302</v>
      </c>
      <c r="S97" s="12">
        <f t="shared" si="66"/>
        <v>7760.9124354691094</v>
      </c>
      <c r="T97" s="12">
        <f t="shared" si="66"/>
        <v>8084.2837869469895</v>
      </c>
      <c r="U97" s="12">
        <f t="shared" si="67"/>
        <v>8407.6551384248687</v>
      </c>
      <c r="V97" s="12">
        <f t="shared" si="67"/>
        <v>9830.4890849275398</v>
      </c>
      <c r="W97" s="12">
        <f t="shared" si="67"/>
        <v>11317.997301725785</v>
      </c>
      <c r="Y97" s="7">
        <f>SUMIF('BD Qtde Servidores Ativos'!$D:$D,$D:$D,'BD Qtde Servidores Ativos'!E:E)</f>
        <v>111</v>
      </c>
      <c r="Z97" s="7">
        <f>SUMIF('BD Qtde Servidores Ativos'!$D:$D,$D:$D,'BD Qtde Servidores Ativos'!F:F)</f>
        <v>0</v>
      </c>
      <c r="AA97" s="7">
        <f>SUMIF('BD Qtde Servidores Ativos'!$D:$D,$D:$D,'BD Qtde Servidores Ativos'!G:G)</f>
        <v>0</v>
      </c>
      <c r="AB97" s="7">
        <f>SUMIF('BD Qtde Servidores Ativos'!$D:$D,$D:$D,'BD Qtde Servidores Ativos'!H:H)</f>
        <v>1</v>
      </c>
      <c r="AC97" s="7">
        <f>SUMIF('BD Qtde Servidores Ativos'!$D:$D,$D:$D,'BD Qtde Servidores Ativos'!I:I)</f>
        <v>0</v>
      </c>
      <c r="AD97" s="7">
        <f>SUMIF('BD Qtde Servidores Ativos'!$D:$D,$D:$D,'BD Qtde Servidores Ativos'!J:J)</f>
        <v>1227</v>
      </c>
      <c r="AE97" s="7">
        <f>SUMIF('BD Qtde Servidores Ativos'!$D:$D,$D:$D,'BD Qtde Servidores Ativos'!K:K)</f>
        <v>1007</v>
      </c>
      <c r="AF97" s="7">
        <f>SUMIF('BD Qtde Servidores Ativos'!$D:$D,$D:$D,'BD Qtde Servidores Ativos'!L:L)</f>
        <v>283</v>
      </c>
      <c r="AG97" s="24">
        <f t="shared" si="11"/>
        <v>2629</v>
      </c>
      <c r="AH97" s="25"/>
      <c r="AI97" s="25"/>
      <c r="AJ97" s="7">
        <f>SUMIF('BD Qtde Servidores Aposentados '!$D:$D,$D:$D,'BD Qtde Servidores Aposentados '!E:E)</f>
        <v>220</v>
      </c>
      <c r="AK97" s="7">
        <f>SUMIF('BD Qtde Servidores Aposentados '!$D:$D,$D:$D,'BD Qtde Servidores Aposentados '!F:F)</f>
        <v>0</v>
      </c>
      <c r="AL97" s="7">
        <f>SUMIF('BD Qtde Servidores Aposentados '!$D:$D,$D:$D,'BD Qtde Servidores Aposentados '!G:G)</f>
        <v>0</v>
      </c>
      <c r="AM97" s="7">
        <f>SUMIF('BD Qtde Servidores Aposentados '!$D:$D,$D:$D,'BD Qtde Servidores Aposentados '!H:H)</f>
        <v>1</v>
      </c>
      <c r="AN97" s="7">
        <f>SUMIF('BD Qtde Servidores Aposentados '!$D:$D,$D:$D,'BD Qtde Servidores Aposentados '!I:I)</f>
        <v>0</v>
      </c>
      <c r="AO97" s="7">
        <f>SUMIF('BD Qtde Servidores Aposentados '!$D:$D,$D:$D,'BD Qtde Servidores Aposentados '!J:J)</f>
        <v>70</v>
      </c>
      <c r="AP97" s="7">
        <f>SUMIF('BD Qtde Servidores Aposentados '!$D:$D,$D:$D,'BD Qtde Servidores Aposentados '!K:K)</f>
        <v>21</v>
      </c>
      <c r="AQ97" s="7">
        <f>SUMIF('BD Qtde Servidores Aposentados '!$D:$D,$D:$D,'BD Qtde Servidores Aposentados '!L:L)</f>
        <v>2</v>
      </c>
      <c r="AR97" s="24">
        <f t="shared" si="12"/>
        <v>314</v>
      </c>
      <c r="AS97" s="26"/>
      <c r="AT97" s="26"/>
      <c r="AU97" s="27">
        <f t="shared" si="62"/>
        <v>658609.54154210328</v>
      </c>
      <c r="AV97" s="27">
        <f t="shared" si="62"/>
        <v>0</v>
      </c>
      <c r="AW97" s="27">
        <f t="shared" si="62"/>
        <v>0</v>
      </c>
      <c r="AX97" s="27">
        <f t="shared" si="62"/>
        <v>7120.103151806522</v>
      </c>
      <c r="AY97" s="27">
        <f t="shared" si="62"/>
        <v>0</v>
      </c>
      <c r="AZ97" s="27">
        <f t="shared" si="62"/>
        <v>9464397.1145388205</v>
      </c>
      <c r="BA97" s="27">
        <f t="shared" si="62"/>
        <v>9081928.9069009461</v>
      </c>
      <c r="BB97" s="27">
        <f t="shared" si="62"/>
        <v>2938525.9049434834</v>
      </c>
      <c r="BC97" s="28">
        <f t="shared" si="14"/>
        <v>22150581.571077161</v>
      </c>
      <c r="BF97" s="26"/>
      <c r="BG97" s="27">
        <f t="shared" si="63"/>
        <v>1305352.2444978624</v>
      </c>
      <c r="BH97" s="27">
        <f t="shared" si="63"/>
        <v>0</v>
      </c>
      <c r="BI97" s="27">
        <f t="shared" si="63"/>
        <v>0</v>
      </c>
      <c r="BJ97" s="27">
        <f t="shared" si="63"/>
        <v>7120.103151806522</v>
      </c>
      <c r="BK97" s="27">
        <f t="shared" si="63"/>
        <v>0</v>
      </c>
      <c r="BL97" s="27">
        <f t="shared" si="63"/>
        <v>539941.15567866131</v>
      </c>
      <c r="BM97" s="27">
        <f t="shared" si="63"/>
        <v>189394.74383805352</v>
      </c>
      <c r="BN97" s="27">
        <f t="shared" si="63"/>
        <v>20766.967526102355</v>
      </c>
      <c r="BO97" s="28">
        <f t="shared" si="16"/>
        <v>2062575.2146924862</v>
      </c>
      <c r="BS97" s="12">
        <f t="shared" si="17"/>
        <v>717884.40028089262</v>
      </c>
      <c r="BT97" s="12">
        <f t="shared" si="64"/>
        <v>0</v>
      </c>
      <c r="BU97" s="12">
        <f t="shared" si="64"/>
        <v>0</v>
      </c>
      <c r="BV97" s="12">
        <f t="shared" si="64"/>
        <v>7760.9124354691094</v>
      </c>
      <c r="BW97" s="12">
        <f t="shared" si="64"/>
        <v>0</v>
      </c>
      <c r="BX97" s="12">
        <f t="shared" si="64"/>
        <v>10316192.854847314</v>
      </c>
      <c r="BY97" s="12">
        <f t="shared" si="64"/>
        <v>9899302.5085220318</v>
      </c>
      <c r="BZ97" s="12">
        <f t="shared" si="64"/>
        <v>3202993.2363883974</v>
      </c>
      <c r="CA97" s="29">
        <f t="shared" si="19"/>
        <v>24144133.912474103</v>
      </c>
      <c r="CB97" s="9"/>
      <c r="CC97" s="12">
        <v>0</v>
      </c>
      <c r="CD97" s="12">
        <f>(Z97*'Quadro Resumo'!$L$7)*($O$109*15%)</f>
        <v>0</v>
      </c>
      <c r="CE97" s="12">
        <f>(AA97*'Quadro Resumo'!$L$7)*($O$109*10%)</f>
        <v>0</v>
      </c>
      <c r="CF97" s="12">
        <f>(AB97*'Quadro Resumo'!$L$7)*($O$109*5%)</f>
        <v>51.178565930228977</v>
      </c>
      <c r="CG97" s="12">
        <f>(AC97*'Quadro Resumo'!$L$7)*($O$109*5%)</f>
        <v>0</v>
      </c>
      <c r="CH97" s="12">
        <f>(AD97*'Quadro Resumo'!$L$7)*(O97*22%)</f>
        <v>174581.72523587765</v>
      </c>
      <c r="CI97" s="12">
        <f>(AE97*'Quadro Resumo'!$L$7)*(O97*23%)</f>
        <v>149792.0774315834</v>
      </c>
      <c r="CJ97" s="12">
        <v>0</v>
      </c>
      <c r="CK97" s="29">
        <f t="shared" si="20"/>
        <v>324424.98123339127</v>
      </c>
      <c r="CL97" s="9"/>
      <c r="CM97" s="9"/>
      <c r="CN97" s="12">
        <f t="shared" si="21"/>
        <v>1422833.9465026702</v>
      </c>
      <c r="CO97" s="12">
        <f t="shared" si="65"/>
        <v>0</v>
      </c>
      <c r="CP97" s="12">
        <f t="shared" si="65"/>
        <v>0</v>
      </c>
      <c r="CQ97" s="12">
        <f t="shared" si="65"/>
        <v>7760.9124354691094</v>
      </c>
      <c r="CR97" s="12">
        <f t="shared" si="65"/>
        <v>0</v>
      </c>
      <c r="CS97" s="12">
        <f t="shared" si="65"/>
        <v>588535.85968974081</v>
      </c>
      <c r="CT97" s="12">
        <f t="shared" si="65"/>
        <v>206440.27078347834</v>
      </c>
      <c r="CU97" s="12">
        <f t="shared" si="65"/>
        <v>22635.994603451571</v>
      </c>
      <c r="CV97" s="29">
        <f t="shared" si="23"/>
        <v>2248206.9840148101</v>
      </c>
      <c r="CW97" s="9"/>
      <c r="CX97" s="9"/>
      <c r="CY97" s="9"/>
      <c r="CZ97" s="9"/>
      <c r="DA97" s="9"/>
      <c r="DB97" s="30"/>
      <c r="DC97" s="30"/>
    </row>
    <row r="98" spans="2:107" ht="15.75" customHeight="1" x14ac:dyDescent="0.3">
      <c r="B98" s="464"/>
      <c r="C98" s="7" t="s">
        <v>16</v>
      </c>
      <c r="D98" s="7" t="str">
        <f t="shared" si="55"/>
        <v>EP8</v>
      </c>
      <c r="E98" s="7">
        <v>8</v>
      </c>
      <c r="F98" s="8">
        <f>'2024'!O98</f>
        <v>6164.8226456058137</v>
      </c>
      <c r="G98" s="12">
        <f t="shared" si="56"/>
        <v>6781.3049101663955</v>
      </c>
      <c r="H98" s="12">
        <f t="shared" si="57"/>
        <v>7089.5460424466855</v>
      </c>
      <c r="I98" s="12">
        <f t="shared" si="58"/>
        <v>7397.7871747269764</v>
      </c>
      <c r="J98" s="12">
        <f t="shared" si="59"/>
        <v>7706.0283070072674</v>
      </c>
      <c r="K98" s="12">
        <f t="shared" si="6"/>
        <v>8014.2694392875583</v>
      </c>
      <c r="L98" s="12">
        <f t="shared" si="7"/>
        <v>9370.5304213208365</v>
      </c>
      <c r="M98" s="12">
        <f t="shared" si="8"/>
        <v>10788.439629810175</v>
      </c>
      <c r="O98" s="8">
        <f t="shared" si="60"/>
        <v>6719.6566837103373</v>
      </c>
      <c r="P98" s="23">
        <f t="shared" si="61"/>
        <v>9.000000000000008E-2</v>
      </c>
      <c r="Q98" s="12">
        <f t="shared" si="66"/>
        <v>7391.6223520813719</v>
      </c>
      <c r="R98" s="12">
        <f t="shared" si="66"/>
        <v>7727.6051862668874</v>
      </c>
      <c r="S98" s="12">
        <f t="shared" si="66"/>
        <v>8063.5880204524046</v>
      </c>
      <c r="T98" s="12">
        <f t="shared" si="66"/>
        <v>8399.570854637921</v>
      </c>
      <c r="U98" s="12">
        <f t="shared" si="67"/>
        <v>8735.5536888234383</v>
      </c>
      <c r="V98" s="12">
        <f t="shared" si="67"/>
        <v>10213.878159239714</v>
      </c>
      <c r="W98" s="12">
        <f t="shared" si="67"/>
        <v>11759.39919649309</v>
      </c>
      <c r="Y98" s="7">
        <f>SUMIF('BD Qtde Servidores Ativos'!$D:$D,$D:$D,'BD Qtde Servidores Ativos'!E:E)</f>
        <v>118</v>
      </c>
      <c r="Z98" s="7">
        <f>SUMIF('BD Qtde Servidores Ativos'!$D:$D,$D:$D,'BD Qtde Servidores Ativos'!F:F)</f>
        <v>0</v>
      </c>
      <c r="AA98" s="7">
        <f>SUMIF('BD Qtde Servidores Ativos'!$D:$D,$D:$D,'BD Qtde Servidores Ativos'!G:G)</f>
        <v>0</v>
      </c>
      <c r="AB98" s="7">
        <f>SUMIF('BD Qtde Servidores Ativos'!$D:$D,$D:$D,'BD Qtde Servidores Ativos'!H:H)</f>
        <v>2</v>
      </c>
      <c r="AC98" s="7">
        <f>SUMIF('BD Qtde Servidores Ativos'!$D:$D,$D:$D,'BD Qtde Servidores Ativos'!I:I)</f>
        <v>0</v>
      </c>
      <c r="AD98" s="7">
        <f>SUMIF('BD Qtde Servidores Ativos'!$D:$D,$D:$D,'BD Qtde Servidores Ativos'!J:J)</f>
        <v>1501</v>
      </c>
      <c r="AE98" s="7">
        <f>SUMIF('BD Qtde Servidores Ativos'!$D:$D,$D:$D,'BD Qtde Servidores Ativos'!K:K)</f>
        <v>1437</v>
      </c>
      <c r="AF98" s="7">
        <f>SUMIF('BD Qtde Servidores Ativos'!$D:$D,$D:$D,'BD Qtde Servidores Ativos'!L:L)</f>
        <v>321</v>
      </c>
      <c r="AG98" s="24">
        <f t="shared" si="11"/>
        <v>3379</v>
      </c>
      <c r="AH98" s="25"/>
      <c r="AI98" s="25"/>
      <c r="AJ98" s="7">
        <f>SUMIF('BD Qtde Servidores Aposentados '!$D:$D,$D:$D,'BD Qtde Servidores Aposentados '!E:E)</f>
        <v>277</v>
      </c>
      <c r="AK98" s="7">
        <f>SUMIF('BD Qtde Servidores Aposentados '!$D:$D,$D:$D,'BD Qtde Servidores Aposentados '!F:F)</f>
        <v>1</v>
      </c>
      <c r="AL98" s="7">
        <f>SUMIF('BD Qtde Servidores Aposentados '!$D:$D,$D:$D,'BD Qtde Servidores Aposentados '!G:G)</f>
        <v>0</v>
      </c>
      <c r="AM98" s="7">
        <f>SUMIF('BD Qtde Servidores Aposentados '!$D:$D,$D:$D,'BD Qtde Servidores Aposentados '!H:H)</f>
        <v>0</v>
      </c>
      <c r="AN98" s="7">
        <f>SUMIF('BD Qtde Servidores Aposentados '!$D:$D,$D:$D,'BD Qtde Servidores Aposentados '!I:I)</f>
        <v>0</v>
      </c>
      <c r="AO98" s="7">
        <f>SUMIF('BD Qtde Servidores Aposentados '!$D:$D,$D:$D,'BD Qtde Servidores Aposentados '!J:J)</f>
        <v>89</v>
      </c>
      <c r="AP98" s="7">
        <f>SUMIF('BD Qtde Servidores Aposentados '!$D:$D,$D:$D,'BD Qtde Servidores Aposentados '!K:K)</f>
        <v>19</v>
      </c>
      <c r="AQ98" s="7">
        <f>SUMIF('BD Qtde Servidores Aposentados '!$D:$D,$D:$D,'BD Qtde Servidores Aposentados '!L:L)</f>
        <v>8</v>
      </c>
      <c r="AR98" s="24">
        <f t="shared" si="12"/>
        <v>394</v>
      </c>
      <c r="AS98" s="26"/>
      <c r="AT98" s="26"/>
      <c r="AU98" s="27">
        <f t="shared" si="62"/>
        <v>727449.07218148606</v>
      </c>
      <c r="AV98" s="27">
        <f t="shared" si="62"/>
        <v>0</v>
      </c>
      <c r="AW98" s="27">
        <f t="shared" si="62"/>
        <v>0</v>
      </c>
      <c r="AX98" s="27">
        <f t="shared" si="62"/>
        <v>14795.574349453953</v>
      </c>
      <c r="AY98" s="27">
        <f t="shared" si="62"/>
        <v>0</v>
      </c>
      <c r="AZ98" s="27">
        <f t="shared" si="62"/>
        <v>12029418.428370625</v>
      </c>
      <c r="BA98" s="27">
        <f t="shared" si="62"/>
        <v>13465452.215438042</v>
      </c>
      <c r="BB98" s="27">
        <f t="shared" si="62"/>
        <v>3463089.1211690661</v>
      </c>
      <c r="BC98" s="28">
        <f t="shared" si="14"/>
        <v>29700204.411508672</v>
      </c>
      <c r="BF98" s="26"/>
      <c r="BG98" s="27">
        <f t="shared" si="63"/>
        <v>1707655.8728328105</v>
      </c>
      <c r="BH98" s="27">
        <f t="shared" si="63"/>
        <v>6781.3049101663955</v>
      </c>
      <c r="BI98" s="27">
        <f t="shared" si="63"/>
        <v>0</v>
      </c>
      <c r="BJ98" s="27">
        <f t="shared" si="63"/>
        <v>0</v>
      </c>
      <c r="BK98" s="27">
        <f t="shared" si="63"/>
        <v>0</v>
      </c>
      <c r="BL98" s="27">
        <f t="shared" si="63"/>
        <v>713269.98009659268</v>
      </c>
      <c r="BM98" s="27">
        <f t="shared" si="63"/>
        <v>178040.07800509589</v>
      </c>
      <c r="BN98" s="27">
        <f t="shared" si="63"/>
        <v>86307.517038481397</v>
      </c>
      <c r="BO98" s="28">
        <f t="shared" si="16"/>
        <v>2692054.752883147</v>
      </c>
      <c r="BS98" s="12">
        <f t="shared" si="17"/>
        <v>792919.48867781984</v>
      </c>
      <c r="BT98" s="12">
        <f t="shared" si="64"/>
        <v>0</v>
      </c>
      <c r="BU98" s="12">
        <f t="shared" si="64"/>
        <v>0</v>
      </c>
      <c r="BV98" s="12">
        <f t="shared" si="64"/>
        <v>16127.176040904809</v>
      </c>
      <c r="BW98" s="12">
        <f t="shared" si="64"/>
        <v>0</v>
      </c>
      <c r="BX98" s="12">
        <f t="shared" si="64"/>
        <v>13112066.086923981</v>
      </c>
      <c r="BY98" s="12">
        <f t="shared" si="64"/>
        <v>14677342.914827468</v>
      </c>
      <c r="BZ98" s="12">
        <f t="shared" si="64"/>
        <v>3774767.1420742818</v>
      </c>
      <c r="CA98" s="29">
        <f t="shared" si="19"/>
        <v>32373222.808544457</v>
      </c>
      <c r="CB98" s="9"/>
      <c r="CC98" s="12">
        <v>0</v>
      </c>
      <c r="CD98" s="12">
        <f>(Z98*'Quadro Resumo'!$L$7)*($O$109*15%)</f>
        <v>0</v>
      </c>
      <c r="CE98" s="12">
        <f>(AA98*'Quadro Resumo'!$L$7)*($O$109*10%)</f>
        <v>0</v>
      </c>
      <c r="CF98" s="12">
        <f>(AB98*'Quadro Resumo'!$L$7)*($O$109*5%)</f>
        <v>102.35713186045795</v>
      </c>
      <c r="CG98" s="12">
        <f>(AC98*'Quadro Resumo'!$L$7)*($O$109*5%)</f>
        <v>0</v>
      </c>
      <c r="CH98" s="12">
        <f>(AD98*'Quadro Resumo'!$L$7)*(O98*22%)</f>
        <v>221896.50300948275</v>
      </c>
      <c r="CI98" s="12">
        <f>(AE98*'Quadro Resumo'!$L$7)*(O98*23%)</f>
        <v>222091.37305331041</v>
      </c>
      <c r="CJ98" s="12">
        <v>0</v>
      </c>
      <c r="CK98" s="29">
        <f t="shared" si="20"/>
        <v>444090.23319465364</v>
      </c>
      <c r="CL98" s="9"/>
      <c r="CM98" s="9"/>
      <c r="CN98" s="12">
        <f t="shared" si="21"/>
        <v>1861344.9013877634</v>
      </c>
      <c r="CO98" s="12">
        <f t="shared" si="65"/>
        <v>7391.6223520813719</v>
      </c>
      <c r="CP98" s="12">
        <f t="shared" si="65"/>
        <v>0</v>
      </c>
      <c r="CQ98" s="12">
        <f t="shared" si="65"/>
        <v>0</v>
      </c>
      <c r="CR98" s="12">
        <f t="shared" si="65"/>
        <v>0</v>
      </c>
      <c r="CS98" s="12">
        <f t="shared" si="65"/>
        <v>777464.27830528596</v>
      </c>
      <c r="CT98" s="12">
        <f t="shared" si="65"/>
        <v>194063.68502555456</v>
      </c>
      <c r="CU98" s="12">
        <f t="shared" si="65"/>
        <v>94075.193571944721</v>
      </c>
      <c r="CV98" s="29">
        <f t="shared" si="23"/>
        <v>2934339.68064263</v>
      </c>
      <c r="CW98" s="9"/>
      <c r="CX98" s="9"/>
      <c r="CY98" s="9"/>
      <c r="CZ98" s="9"/>
      <c r="DA98" s="9"/>
      <c r="DB98" s="30"/>
      <c r="DC98" s="30"/>
    </row>
    <row r="99" spans="2:107" ht="15.75" customHeight="1" x14ac:dyDescent="0.3">
      <c r="B99" s="464"/>
      <c r="C99" s="7" t="s">
        <v>16</v>
      </c>
      <c r="D99" s="7" t="str">
        <f t="shared" si="55"/>
        <v>EP9</v>
      </c>
      <c r="E99" s="7">
        <v>9</v>
      </c>
      <c r="F99" s="8">
        <f>'2024'!O99</f>
        <v>6405.2507287844401</v>
      </c>
      <c r="G99" s="12">
        <f t="shared" si="56"/>
        <v>7045.775801662885</v>
      </c>
      <c r="H99" s="12">
        <f t="shared" si="57"/>
        <v>7366.0383381021056</v>
      </c>
      <c r="I99" s="12">
        <f t="shared" si="58"/>
        <v>7686.3008745413281</v>
      </c>
      <c r="J99" s="12">
        <f t="shared" si="59"/>
        <v>8006.5634109805505</v>
      </c>
      <c r="K99" s="12">
        <f t="shared" si="6"/>
        <v>8326.825947419773</v>
      </c>
      <c r="L99" s="12">
        <f t="shared" si="7"/>
        <v>9735.9811077523482</v>
      </c>
      <c r="M99" s="12">
        <f t="shared" si="8"/>
        <v>11209.18877537277</v>
      </c>
      <c r="O99" s="8">
        <f t="shared" si="60"/>
        <v>6981.7232943750396</v>
      </c>
      <c r="P99" s="23">
        <f t="shared" si="61"/>
        <v>9.000000000000008E-2</v>
      </c>
      <c r="Q99" s="12">
        <f t="shared" si="66"/>
        <v>7679.8956238125438</v>
      </c>
      <c r="R99" s="12">
        <f t="shared" si="66"/>
        <v>8028.981788531295</v>
      </c>
      <c r="S99" s="12">
        <f t="shared" si="66"/>
        <v>8378.0679532500471</v>
      </c>
      <c r="T99" s="12">
        <f t="shared" si="66"/>
        <v>8727.1541179687993</v>
      </c>
      <c r="U99" s="12">
        <f t="shared" si="67"/>
        <v>9076.2402826875514</v>
      </c>
      <c r="V99" s="12">
        <f t="shared" si="67"/>
        <v>10612.21940745006</v>
      </c>
      <c r="W99" s="12">
        <f t="shared" si="67"/>
        <v>12218.015765156319</v>
      </c>
      <c r="Y99" s="7">
        <f>SUMIF('BD Qtde Servidores Ativos'!$D:$D,$D:$D,'BD Qtde Servidores Ativos'!E:E)</f>
        <v>100</v>
      </c>
      <c r="Z99" s="7">
        <f>SUMIF('BD Qtde Servidores Ativos'!$D:$D,$D:$D,'BD Qtde Servidores Ativos'!F:F)</f>
        <v>0</v>
      </c>
      <c r="AA99" s="7">
        <f>SUMIF('BD Qtde Servidores Ativos'!$D:$D,$D:$D,'BD Qtde Servidores Ativos'!G:G)</f>
        <v>0</v>
      </c>
      <c r="AB99" s="7">
        <f>SUMIF('BD Qtde Servidores Ativos'!$D:$D,$D:$D,'BD Qtde Servidores Ativos'!H:H)</f>
        <v>3</v>
      </c>
      <c r="AC99" s="7">
        <f>SUMIF('BD Qtde Servidores Ativos'!$D:$D,$D:$D,'BD Qtde Servidores Ativos'!I:I)</f>
        <v>0</v>
      </c>
      <c r="AD99" s="7">
        <f>SUMIF('BD Qtde Servidores Ativos'!$D:$D,$D:$D,'BD Qtde Servidores Ativos'!J:J)</f>
        <v>1696</v>
      </c>
      <c r="AE99" s="7">
        <f>SUMIF('BD Qtde Servidores Ativos'!$D:$D,$D:$D,'BD Qtde Servidores Ativos'!K:K)</f>
        <v>1746</v>
      </c>
      <c r="AF99" s="7">
        <f>SUMIF('BD Qtde Servidores Ativos'!$D:$D,$D:$D,'BD Qtde Servidores Ativos'!L:L)</f>
        <v>393</v>
      </c>
      <c r="AG99" s="24">
        <f t="shared" si="11"/>
        <v>3938</v>
      </c>
      <c r="AH99" s="25"/>
      <c r="AI99" s="25"/>
      <c r="AJ99" s="7">
        <f>SUMIF('BD Qtde Servidores Aposentados '!$D:$D,$D:$D,'BD Qtde Servidores Aposentados '!E:E)</f>
        <v>429</v>
      </c>
      <c r="AK99" s="7">
        <f>SUMIF('BD Qtde Servidores Aposentados '!$D:$D,$D:$D,'BD Qtde Servidores Aposentados '!F:F)</f>
        <v>1</v>
      </c>
      <c r="AL99" s="7">
        <f>SUMIF('BD Qtde Servidores Aposentados '!$D:$D,$D:$D,'BD Qtde Servidores Aposentados '!G:G)</f>
        <v>0</v>
      </c>
      <c r="AM99" s="7">
        <f>SUMIF('BD Qtde Servidores Aposentados '!$D:$D,$D:$D,'BD Qtde Servidores Aposentados '!H:H)</f>
        <v>2</v>
      </c>
      <c r="AN99" s="7">
        <f>SUMIF('BD Qtde Servidores Aposentados '!$D:$D,$D:$D,'BD Qtde Servidores Aposentados '!I:I)</f>
        <v>0</v>
      </c>
      <c r="AO99" s="7">
        <f>SUMIF('BD Qtde Servidores Aposentados '!$D:$D,$D:$D,'BD Qtde Servidores Aposentados '!J:J)</f>
        <v>121</v>
      </c>
      <c r="AP99" s="7">
        <f>SUMIF('BD Qtde Servidores Aposentados '!$D:$D,$D:$D,'BD Qtde Servidores Aposentados '!K:K)</f>
        <v>28</v>
      </c>
      <c r="AQ99" s="7">
        <f>SUMIF('BD Qtde Servidores Aposentados '!$D:$D,$D:$D,'BD Qtde Servidores Aposentados '!L:L)</f>
        <v>12</v>
      </c>
      <c r="AR99" s="24">
        <f t="shared" si="12"/>
        <v>593</v>
      </c>
      <c r="AS99" s="26"/>
      <c r="AT99" s="26"/>
      <c r="AU99" s="27">
        <f t="shared" si="62"/>
        <v>640525.07287844399</v>
      </c>
      <c r="AV99" s="27">
        <f t="shared" si="62"/>
        <v>0</v>
      </c>
      <c r="AW99" s="27">
        <f t="shared" si="62"/>
        <v>0</v>
      </c>
      <c r="AX99" s="27">
        <f t="shared" si="62"/>
        <v>23058.902623623984</v>
      </c>
      <c r="AY99" s="27">
        <f t="shared" si="62"/>
        <v>0</v>
      </c>
      <c r="AZ99" s="27">
        <f t="shared" si="62"/>
        <v>14122296.806823935</v>
      </c>
      <c r="BA99" s="27">
        <f t="shared" si="62"/>
        <v>16999023.014135599</v>
      </c>
      <c r="BB99" s="27">
        <f t="shared" si="62"/>
        <v>4405211.1887214985</v>
      </c>
      <c r="BC99" s="28">
        <f t="shared" si="14"/>
        <v>36190114.985183105</v>
      </c>
      <c r="BF99" s="26"/>
      <c r="BG99" s="27">
        <f t="shared" si="63"/>
        <v>2747852.562648525</v>
      </c>
      <c r="BH99" s="27">
        <f t="shared" si="63"/>
        <v>7045.775801662885</v>
      </c>
      <c r="BI99" s="27">
        <f t="shared" si="63"/>
        <v>0</v>
      </c>
      <c r="BJ99" s="27">
        <f t="shared" si="63"/>
        <v>15372.601749082656</v>
      </c>
      <c r="BK99" s="27">
        <f t="shared" si="63"/>
        <v>0</v>
      </c>
      <c r="BL99" s="27">
        <f t="shared" si="63"/>
        <v>1007545.9396377925</v>
      </c>
      <c r="BM99" s="27">
        <f t="shared" si="63"/>
        <v>272607.47101706575</v>
      </c>
      <c r="BN99" s="27">
        <f t="shared" si="63"/>
        <v>134510.26530447323</v>
      </c>
      <c r="BO99" s="28">
        <f t="shared" si="16"/>
        <v>4184934.6161586023</v>
      </c>
      <c r="BS99" s="12">
        <f t="shared" si="17"/>
        <v>698172.32943750394</v>
      </c>
      <c r="BT99" s="12">
        <f t="shared" si="64"/>
        <v>0</v>
      </c>
      <c r="BU99" s="12">
        <f t="shared" si="64"/>
        <v>0</v>
      </c>
      <c r="BV99" s="12">
        <f t="shared" si="64"/>
        <v>25134.203859750141</v>
      </c>
      <c r="BW99" s="12">
        <f t="shared" si="64"/>
        <v>0</v>
      </c>
      <c r="BX99" s="12">
        <f t="shared" si="64"/>
        <v>15393303.519438088</v>
      </c>
      <c r="BY99" s="12">
        <f t="shared" si="64"/>
        <v>18528935.085407805</v>
      </c>
      <c r="BZ99" s="12">
        <f t="shared" si="64"/>
        <v>4801680.1957064336</v>
      </c>
      <c r="CA99" s="29">
        <f t="shared" si="19"/>
        <v>39447225.333849579</v>
      </c>
      <c r="CB99" s="9"/>
      <c r="CC99" s="12">
        <v>0</v>
      </c>
      <c r="CD99" s="12">
        <f>(Z99*'Quadro Resumo'!$L$7)*($O$109*15%)</f>
        <v>0</v>
      </c>
      <c r="CE99" s="12">
        <f>(AA99*'Quadro Resumo'!$L$7)*($O$109*10%)</f>
        <v>0</v>
      </c>
      <c r="CF99" s="12">
        <f>(AB99*'Quadro Resumo'!$L$7)*($O$109*5%)</f>
        <v>153.53569779068695</v>
      </c>
      <c r="CG99" s="12">
        <f>(AC99*'Quadro Resumo'!$L$7)*($O$109*5%)</f>
        <v>0</v>
      </c>
      <c r="CH99" s="12">
        <f>(AD99*'Quadro Resumo'!$L$7)*(O99*22%)</f>
        <v>260502.0595597215</v>
      </c>
      <c r="CI99" s="12">
        <f>(AE99*'Quadro Resumo'!$L$7)*(O99*23%)</f>
        <v>280372.04405551287</v>
      </c>
      <c r="CJ99" s="12">
        <v>0</v>
      </c>
      <c r="CK99" s="29">
        <f t="shared" si="20"/>
        <v>541027.63931302505</v>
      </c>
      <c r="CL99" s="9"/>
      <c r="CM99" s="9"/>
      <c r="CN99" s="12">
        <f t="shared" si="21"/>
        <v>2995159.2932868921</v>
      </c>
      <c r="CO99" s="12">
        <f t="shared" si="65"/>
        <v>7679.8956238125438</v>
      </c>
      <c r="CP99" s="12">
        <f t="shared" si="65"/>
        <v>0</v>
      </c>
      <c r="CQ99" s="12">
        <f t="shared" si="65"/>
        <v>16756.135906500094</v>
      </c>
      <c r="CR99" s="12">
        <f t="shared" si="65"/>
        <v>0</v>
      </c>
      <c r="CS99" s="12">
        <f t="shared" si="65"/>
        <v>1098225.0742051937</v>
      </c>
      <c r="CT99" s="12">
        <f t="shared" si="65"/>
        <v>297142.1434086017</v>
      </c>
      <c r="CU99" s="12">
        <f t="shared" si="65"/>
        <v>146616.18918187582</v>
      </c>
      <c r="CV99" s="29">
        <f t="shared" si="23"/>
        <v>4561578.7316128761</v>
      </c>
      <c r="CW99" s="9"/>
      <c r="CX99" s="9"/>
      <c r="CY99" s="9"/>
      <c r="CZ99" s="9"/>
      <c r="DA99" s="9"/>
      <c r="DB99" s="30"/>
      <c r="DC99" s="30"/>
    </row>
    <row r="100" spans="2:107" ht="15.75" customHeight="1" x14ac:dyDescent="0.3">
      <c r="B100" s="464"/>
      <c r="C100" s="7" t="s">
        <v>16</v>
      </c>
      <c r="D100" s="7" t="str">
        <f t="shared" si="55"/>
        <v>EP10</v>
      </c>
      <c r="E100" s="7">
        <v>10</v>
      </c>
      <c r="F100" s="8">
        <f>'2024'!O100</f>
        <v>6655.0555072070329</v>
      </c>
      <c r="G100" s="12">
        <f t="shared" si="56"/>
        <v>7320.5610579277363</v>
      </c>
      <c r="H100" s="12">
        <f t="shared" si="57"/>
        <v>7653.3138332880872</v>
      </c>
      <c r="I100" s="12">
        <f t="shared" si="58"/>
        <v>7986.0666086484389</v>
      </c>
      <c r="J100" s="12">
        <f t="shared" si="59"/>
        <v>8318.8193840087915</v>
      </c>
      <c r="K100" s="12">
        <f t="shared" si="6"/>
        <v>8651.5721593691433</v>
      </c>
      <c r="L100" s="12">
        <f t="shared" si="7"/>
        <v>10115.68437095469</v>
      </c>
      <c r="M100" s="12">
        <f t="shared" si="8"/>
        <v>11646.347137612307</v>
      </c>
      <c r="O100" s="8">
        <f t="shared" si="60"/>
        <v>7254.0105028556654</v>
      </c>
      <c r="P100" s="23">
        <f t="shared" si="61"/>
        <v>8.9999999999999858E-2</v>
      </c>
      <c r="Q100" s="12">
        <f t="shared" si="66"/>
        <v>7979.4115531412326</v>
      </c>
      <c r="R100" s="12">
        <f t="shared" si="66"/>
        <v>8342.1120782840153</v>
      </c>
      <c r="S100" s="12">
        <f t="shared" si="66"/>
        <v>8704.8126034267989</v>
      </c>
      <c r="T100" s="12">
        <f t="shared" si="66"/>
        <v>9067.5131285695825</v>
      </c>
      <c r="U100" s="12">
        <f t="shared" si="67"/>
        <v>9430.2136537123661</v>
      </c>
      <c r="V100" s="12">
        <f t="shared" si="67"/>
        <v>11026.095964340611</v>
      </c>
      <c r="W100" s="12">
        <f t="shared" si="67"/>
        <v>12694.518379997415</v>
      </c>
      <c r="Y100" s="7">
        <f>SUMIF('BD Qtde Servidores Ativos'!$D:$D,$D:$D,'BD Qtde Servidores Ativos'!E:E)</f>
        <v>108</v>
      </c>
      <c r="Z100" s="7">
        <f>SUMIF('BD Qtde Servidores Ativos'!$D:$D,$D:$D,'BD Qtde Servidores Ativos'!F:F)</f>
        <v>0</v>
      </c>
      <c r="AA100" s="7">
        <f>SUMIF('BD Qtde Servidores Ativos'!$D:$D,$D:$D,'BD Qtde Servidores Ativos'!G:G)</f>
        <v>0</v>
      </c>
      <c r="AB100" s="7">
        <f>SUMIF('BD Qtde Servidores Ativos'!$D:$D,$D:$D,'BD Qtde Servidores Ativos'!H:H)</f>
        <v>4</v>
      </c>
      <c r="AC100" s="7">
        <f>SUMIF('BD Qtde Servidores Ativos'!$D:$D,$D:$D,'BD Qtde Servidores Ativos'!I:I)</f>
        <v>0</v>
      </c>
      <c r="AD100" s="7">
        <f>SUMIF('BD Qtde Servidores Ativos'!$D:$D,$D:$D,'BD Qtde Servidores Ativos'!J:J)</f>
        <v>2232</v>
      </c>
      <c r="AE100" s="7">
        <f>SUMIF('BD Qtde Servidores Ativos'!$D:$D,$D:$D,'BD Qtde Servidores Ativos'!K:K)</f>
        <v>2749</v>
      </c>
      <c r="AF100" s="7">
        <f>SUMIF('BD Qtde Servidores Ativos'!$D:$D,$D:$D,'BD Qtde Servidores Ativos'!L:L)</f>
        <v>628</v>
      </c>
      <c r="AG100" s="24">
        <f t="shared" si="11"/>
        <v>5721</v>
      </c>
      <c r="AH100" s="25"/>
      <c r="AI100" s="25"/>
      <c r="AJ100" s="7">
        <f>SUMIF('BD Qtde Servidores Aposentados '!$D:$D,$D:$D,'BD Qtde Servidores Aposentados '!E:E)</f>
        <v>414</v>
      </c>
      <c r="AK100" s="7">
        <f>SUMIF('BD Qtde Servidores Aposentados '!$D:$D,$D:$D,'BD Qtde Servidores Aposentados '!F:F)</f>
        <v>2</v>
      </c>
      <c r="AL100" s="7">
        <f>SUMIF('BD Qtde Servidores Aposentados '!$D:$D,$D:$D,'BD Qtde Servidores Aposentados '!G:G)</f>
        <v>0</v>
      </c>
      <c r="AM100" s="7">
        <f>SUMIF('BD Qtde Servidores Aposentados '!$D:$D,$D:$D,'BD Qtde Servidores Aposentados '!H:H)</f>
        <v>0</v>
      </c>
      <c r="AN100" s="7">
        <f>SUMIF('BD Qtde Servidores Aposentados '!$D:$D,$D:$D,'BD Qtde Servidores Aposentados '!I:I)</f>
        <v>1</v>
      </c>
      <c r="AO100" s="7">
        <f>SUMIF('BD Qtde Servidores Aposentados '!$D:$D,$D:$D,'BD Qtde Servidores Aposentados '!J:J)</f>
        <v>150</v>
      </c>
      <c r="AP100" s="7">
        <f>SUMIF('BD Qtde Servidores Aposentados '!$D:$D,$D:$D,'BD Qtde Servidores Aposentados '!K:K)</f>
        <v>38</v>
      </c>
      <c r="AQ100" s="7">
        <f>SUMIF('BD Qtde Servidores Aposentados '!$D:$D,$D:$D,'BD Qtde Servidores Aposentados '!L:L)</f>
        <v>15</v>
      </c>
      <c r="AR100" s="24">
        <f t="shared" si="12"/>
        <v>620</v>
      </c>
      <c r="AS100" s="26"/>
      <c r="AT100" s="26"/>
      <c r="AU100" s="27">
        <f t="shared" si="62"/>
        <v>718745.99477835954</v>
      </c>
      <c r="AV100" s="27">
        <f t="shared" si="62"/>
        <v>0</v>
      </c>
      <c r="AW100" s="27">
        <f t="shared" si="62"/>
        <v>0</v>
      </c>
      <c r="AX100" s="27">
        <f t="shared" si="62"/>
        <v>31944.266434593756</v>
      </c>
      <c r="AY100" s="27">
        <f t="shared" si="62"/>
        <v>0</v>
      </c>
      <c r="AZ100" s="27">
        <f t="shared" si="62"/>
        <v>19310309.059711929</v>
      </c>
      <c r="BA100" s="27">
        <f t="shared" si="62"/>
        <v>27808016.335754443</v>
      </c>
      <c r="BB100" s="27">
        <f t="shared" si="62"/>
        <v>7313906.0024205288</v>
      </c>
      <c r="BC100" s="28">
        <f t="shared" si="14"/>
        <v>55182921.659099855</v>
      </c>
      <c r="BF100" s="26"/>
      <c r="BG100" s="27">
        <f t="shared" si="63"/>
        <v>2755192.9799837116</v>
      </c>
      <c r="BH100" s="27">
        <f t="shared" si="63"/>
        <v>14641.122115855473</v>
      </c>
      <c r="BI100" s="27">
        <f t="shared" si="63"/>
        <v>0</v>
      </c>
      <c r="BJ100" s="27">
        <f t="shared" si="63"/>
        <v>0</v>
      </c>
      <c r="BK100" s="27">
        <f t="shared" si="63"/>
        <v>8318.8193840087915</v>
      </c>
      <c r="BL100" s="27">
        <f t="shared" si="63"/>
        <v>1297735.8239053716</v>
      </c>
      <c r="BM100" s="27">
        <f t="shared" si="63"/>
        <v>384396.0060962782</v>
      </c>
      <c r="BN100" s="27">
        <f t="shared" si="63"/>
        <v>174695.20706418459</v>
      </c>
      <c r="BO100" s="28">
        <f t="shared" si="16"/>
        <v>4634979.9585494101</v>
      </c>
      <c r="BS100" s="12">
        <f t="shared" si="17"/>
        <v>783433.13430841186</v>
      </c>
      <c r="BT100" s="12">
        <f t="shared" si="64"/>
        <v>0</v>
      </c>
      <c r="BU100" s="12">
        <f t="shared" si="64"/>
        <v>0</v>
      </c>
      <c r="BV100" s="12">
        <f t="shared" si="64"/>
        <v>34819.250413707196</v>
      </c>
      <c r="BW100" s="12">
        <f t="shared" si="64"/>
        <v>0</v>
      </c>
      <c r="BX100" s="12">
        <f t="shared" si="64"/>
        <v>21048236.875086002</v>
      </c>
      <c r="BY100" s="12">
        <f t="shared" si="64"/>
        <v>30310737.805972341</v>
      </c>
      <c r="BZ100" s="12">
        <f t="shared" si="64"/>
        <v>7972157.5426383764</v>
      </c>
      <c r="CA100" s="29">
        <f t="shared" si="19"/>
        <v>60149384.608418837</v>
      </c>
      <c r="CB100" s="9"/>
      <c r="CC100" s="12">
        <v>0</v>
      </c>
      <c r="CD100" s="12">
        <f>(Z100*'Quadro Resumo'!$L$7)*($O$109*15%)</f>
        <v>0</v>
      </c>
      <c r="CE100" s="12">
        <f>(AA100*'Quadro Resumo'!$L$7)*($O$109*10%)</f>
        <v>0</v>
      </c>
      <c r="CF100" s="12">
        <f>(AB100*'Quadro Resumo'!$L$7)*($O$109*5%)</f>
        <v>204.71426372091591</v>
      </c>
      <c r="CG100" s="12">
        <f>(AC100*'Quadro Resumo'!$L$7)*($O$109*5%)</f>
        <v>0</v>
      </c>
      <c r="CH100" s="12">
        <f>(AD100*'Quadro Resumo'!$L$7)*(O100*22%)</f>
        <v>356200.93173222465</v>
      </c>
      <c r="CI100" s="12">
        <f>(AE100*'Quadro Resumo'!$L$7)*(O100*23%)</f>
        <v>458649.32206405525</v>
      </c>
      <c r="CJ100" s="12">
        <v>0</v>
      </c>
      <c r="CK100" s="29">
        <f t="shared" si="20"/>
        <v>815054.9680600008</v>
      </c>
      <c r="CL100" s="9"/>
      <c r="CM100" s="9"/>
      <c r="CN100" s="12">
        <f t="shared" si="21"/>
        <v>3003160.3481822456</v>
      </c>
      <c r="CO100" s="12">
        <f t="shared" si="65"/>
        <v>15958.823106282465</v>
      </c>
      <c r="CP100" s="12">
        <f t="shared" si="65"/>
        <v>0</v>
      </c>
      <c r="CQ100" s="12">
        <f t="shared" si="65"/>
        <v>0</v>
      </c>
      <c r="CR100" s="12">
        <f t="shared" si="65"/>
        <v>9067.5131285695825</v>
      </c>
      <c r="CS100" s="12">
        <f t="shared" si="65"/>
        <v>1414532.0480568549</v>
      </c>
      <c r="CT100" s="12">
        <f t="shared" si="65"/>
        <v>418991.64664494322</v>
      </c>
      <c r="CU100" s="12">
        <f t="shared" si="65"/>
        <v>190417.77569996123</v>
      </c>
      <c r="CV100" s="29">
        <f t="shared" si="23"/>
        <v>5052128.1548188571</v>
      </c>
      <c r="CW100" s="9"/>
      <c r="CX100" s="9"/>
      <c r="CY100" s="9"/>
      <c r="CZ100" s="9"/>
      <c r="DA100" s="9"/>
      <c r="DB100" s="30"/>
      <c r="DC100" s="30"/>
    </row>
    <row r="101" spans="2:107" ht="15.75" customHeight="1" x14ac:dyDescent="0.3">
      <c r="B101" s="464"/>
      <c r="C101" s="7" t="s">
        <v>16</v>
      </c>
      <c r="D101" s="7" t="str">
        <f t="shared" si="55"/>
        <v>EP11</v>
      </c>
      <c r="E101" s="7">
        <v>11</v>
      </c>
      <c r="F101" s="8">
        <f>'2024'!O101</f>
        <v>6914.6026719881065</v>
      </c>
      <c r="G101" s="12">
        <f t="shared" si="56"/>
        <v>7606.0629391869179</v>
      </c>
      <c r="H101" s="12">
        <f t="shared" si="57"/>
        <v>7951.7930727863222</v>
      </c>
      <c r="I101" s="12">
        <f t="shared" si="58"/>
        <v>8297.5232063857275</v>
      </c>
      <c r="J101" s="12">
        <f t="shared" si="59"/>
        <v>8643.2533399851327</v>
      </c>
      <c r="K101" s="12">
        <f t="shared" si="6"/>
        <v>8988.9834735845379</v>
      </c>
      <c r="L101" s="12">
        <f t="shared" si="7"/>
        <v>10510.196061421922</v>
      </c>
      <c r="M101" s="12">
        <f t="shared" si="8"/>
        <v>12100.554675979187</v>
      </c>
      <c r="O101" s="8">
        <f t="shared" si="60"/>
        <v>7536.9169124670361</v>
      </c>
      <c r="P101" s="23">
        <f t="shared" si="61"/>
        <v>9.000000000000008E-2</v>
      </c>
      <c r="Q101" s="12">
        <f t="shared" si="66"/>
        <v>8290.6086037137411</v>
      </c>
      <c r="R101" s="12">
        <f t="shared" si="66"/>
        <v>8667.4544493370904</v>
      </c>
      <c r="S101" s="12">
        <f t="shared" si="66"/>
        <v>9044.3002949604434</v>
      </c>
      <c r="T101" s="12">
        <f t="shared" si="66"/>
        <v>9421.1461405837945</v>
      </c>
      <c r="U101" s="12">
        <f t="shared" si="67"/>
        <v>9797.9919862071474</v>
      </c>
      <c r="V101" s="12">
        <f t="shared" si="67"/>
        <v>11456.113706949895</v>
      </c>
      <c r="W101" s="12">
        <f t="shared" si="67"/>
        <v>13189.604596817313</v>
      </c>
      <c r="Y101" s="7">
        <f>SUMIF('BD Qtde Servidores Ativos'!$D:$D,$D:$D,'BD Qtde Servidores Ativos'!E:E)</f>
        <v>96</v>
      </c>
      <c r="Z101" s="7">
        <f>SUMIF('BD Qtde Servidores Ativos'!$D:$D,$D:$D,'BD Qtde Servidores Ativos'!F:F)</f>
        <v>0</v>
      </c>
      <c r="AA101" s="7">
        <f>SUMIF('BD Qtde Servidores Ativos'!$D:$D,$D:$D,'BD Qtde Servidores Ativos'!G:G)</f>
        <v>0</v>
      </c>
      <c r="AB101" s="7">
        <f>SUMIF('BD Qtde Servidores Ativos'!$D:$D,$D:$D,'BD Qtde Servidores Ativos'!H:H)</f>
        <v>3</v>
      </c>
      <c r="AC101" s="7">
        <f>SUMIF('BD Qtde Servidores Ativos'!$D:$D,$D:$D,'BD Qtde Servidores Ativos'!I:I)</f>
        <v>1</v>
      </c>
      <c r="AD101" s="7">
        <f>SUMIF('BD Qtde Servidores Ativos'!$D:$D,$D:$D,'BD Qtde Servidores Ativos'!J:J)</f>
        <v>1198</v>
      </c>
      <c r="AE101" s="7">
        <f>SUMIF('BD Qtde Servidores Ativos'!$D:$D,$D:$D,'BD Qtde Servidores Ativos'!K:K)</f>
        <v>1709</v>
      </c>
      <c r="AF101" s="7">
        <f>SUMIF('BD Qtde Servidores Ativos'!$D:$D,$D:$D,'BD Qtde Servidores Ativos'!L:L)</f>
        <v>451</v>
      </c>
      <c r="AG101" s="24">
        <f t="shared" si="11"/>
        <v>3458</v>
      </c>
      <c r="AH101" s="25"/>
      <c r="AI101" s="25"/>
      <c r="AJ101" s="7">
        <f>SUMIF('BD Qtde Servidores Aposentados '!$D:$D,$D:$D,'BD Qtde Servidores Aposentados '!E:E)</f>
        <v>583</v>
      </c>
      <c r="AK101" s="7">
        <f>SUMIF('BD Qtde Servidores Aposentados '!$D:$D,$D:$D,'BD Qtde Servidores Aposentados '!F:F)</f>
        <v>0</v>
      </c>
      <c r="AL101" s="7">
        <f>SUMIF('BD Qtde Servidores Aposentados '!$D:$D,$D:$D,'BD Qtde Servidores Aposentados '!G:G)</f>
        <v>0</v>
      </c>
      <c r="AM101" s="7">
        <f>SUMIF('BD Qtde Servidores Aposentados '!$D:$D,$D:$D,'BD Qtde Servidores Aposentados '!H:H)</f>
        <v>2</v>
      </c>
      <c r="AN101" s="7">
        <f>SUMIF('BD Qtde Servidores Aposentados '!$D:$D,$D:$D,'BD Qtde Servidores Aposentados '!I:I)</f>
        <v>0</v>
      </c>
      <c r="AO101" s="7">
        <f>SUMIF('BD Qtde Servidores Aposentados '!$D:$D,$D:$D,'BD Qtde Servidores Aposentados '!J:J)</f>
        <v>189</v>
      </c>
      <c r="AP101" s="7">
        <f>SUMIF('BD Qtde Servidores Aposentados '!$D:$D,$D:$D,'BD Qtde Servidores Aposentados '!K:K)</f>
        <v>60</v>
      </c>
      <c r="AQ101" s="7">
        <f>SUMIF('BD Qtde Servidores Aposentados '!$D:$D,$D:$D,'BD Qtde Servidores Aposentados '!L:L)</f>
        <v>14</v>
      </c>
      <c r="AR101" s="24">
        <f t="shared" si="12"/>
        <v>848</v>
      </c>
      <c r="AS101" s="26"/>
      <c r="AT101" s="26"/>
      <c r="AU101" s="27">
        <f t="shared" si="62"/>
        <v>663801.85651085828</v>
      </c>
      <c r="AV101" s="27">
        <f t="shared" si="62"/>
        <v>0</v>
      </c>
      <c r="AW101" s="27">
        <f t="shared" si="62"/>
        <v>0</v>
      </c>
      <c r="AX101" s="27">
        <f t="shared" si="62"/>
        <v>24892.569619157184</v>
      </c>
      <c r="AY101" s="27">
        <f t="shared" si="62"/>
        <v>8643.2533399851327</v>
      </c>
      <c r="AZ101" s="27">
        <f t="shared" si="62"/>
        <v>10768802.201354276</v>
      </c>
      <c r="BA101" s="27">
        <f t="shared" si="62"/>
        <v>17961925.068970066</v>
      </c>
      <c r="BB101" s="27">
        <f t="shared" si="62"/>
        <v>5457350.1588666132</v>
      </c>
      <c r="BC101" s="28">
        <f t="shared" si="14"/>
        <v>34885415.108660959</v>
      </c>
      <c r="BF101" s="26"/>
      <c r="BG101" s="27">
        <f t="shared" si="63"/>
        <v>4031213.357769066</v>
      </c>
      <c r="BH101" s="27">
        <f t="shared" si="63"/>
        <v>0</v>
      </c>
      <c r="BI101" s="27">
        <f t="shared" si="63"/>
        <v>0</v>
      </c>
      <c r="BJ101" s="27">
        <f t="shared" si="63"/>
        <v>16595.046412771455</v>
      </c>
      <c r="BK101" s="27">
        <f t="shared" si="63"/>
        <v>0</v>
      </c>
      <c r="BL101" s="27">
        <f t="shared" si="63"/>
        <v>1698917.8765074776</v>
      </c>
      <c r="BM101" s="27">
        <f t="shared" si="63"/>
        <v>630611.76368531538</v>
      </c>
      <c r="BN101" s="27">
        <f t="shared" si="63"/>
        <v>169407.76546370861</v>
      </c>
      <c r="BO101" s="28">
        <f t="shared" si="16"/>
        <v>6546745.8098383388</v>
      </c>
      <c r="BS101" s="12">
        <f t="shared" si="17"/>
        <v>723544.02359683544</v>
      </c>
      <c r="BT101" s="12">
        <f t="shared" si="64"/>
        <v>0</v>
      </c>
      <c r="BU101" s="12">
        <f t="shared" si="64"/>
        <v>0</v>
      </c>
      <c r="BV101" s="12">
        <f t="shared" si="64"/>
        <v>27132.900884881332</v>
      </c>
      <c r="BW101" s="12">
        <f t="shared" si="64"/>
        <v>9421.1461405837945</v>
      </c>
      <c r="BX101" s="12">
        <f t="shared" si="64"/>
        <v>11737994.399476163</v>
      </c>
      <c r="BY101" s="12">
        <f t="shared" si="64"/>
        <v>19578498.325177372</v>
      </c>
      <c r="BZ101" s="12">
        <f t="shared" si="64"/>
        <v>5948511.673164608</v>
      </c>
      <c r="CA101" s="29">
        <f t="shared" si="19"/>
        <v>38025102.468440443</v>
      </c>
      <c r="CB101" s="9"/>
      <c r="CC101" s="12">
        <v>0</v>
      </c>
      <c r="CD101" s="12">
        <f>(Z101*'Quadro Resumo'!$L$7)*($O$109*15%)</f>
        <v>0</v>
      </c>
      <c r="CE101" s="12">
        <f>(AA101*'Quadro Resumo'!$L$7)*($O$109*10%)</f>
        <v>0</v>
      </c>
      <c r="CF101" s="12">
        <f>(AB101*'Quadro Resumo'!$L$7)*($O$109*5%)</f>
        <v>153.53569779068695</v>
      </c>
      <c r="CG101" s="12">
        <f>(AC101*'Quadro Resumo'!$L$7)*($O$109*5%)</f>
        <v>51.178565930228977</v>
      </c>
      <c r="CH101" s="12">
        <f>(AD101*'Quadro Resumo'!$L$7)*(O101*22%)</f>
        <v>198642.98214498124</v>
      </c>
      <c r="CI101" s="12">
        <f>(AE101*'Quadro Resumo'!$L$7)*(O101*23%)</f>
        <v>296253.5930783418</v>
      </c>
      <c r="CJ101" s="12">
        <v>0</v>
      </c>
      <c r="CK101" s="29">
        <f t="shared" si="20"/>
        <v>495101.28948704398</v>
      </c>
      <c r="CL101" s="9"/>
      <c r="CM101" s="9"/>
      <c r="CN101" s="12">
        <f t="shared" si="21"/>
        <v>4394022.5599682825</v>
      </c>
      <c r="CO101" s="12">
        <f t="shared" si="65"/>
        <v>0</v>
      </c>
      <c r="CP101" s="12">
        <f t="shared" si="65"/>
        <v>0</v>
      </c>
      <c r="CQ101" s="12">
        <f t="shared" si="65"/>
        <v>18088.600589920887</v>
      </c>
      <c r="CR101" s="12">
        <f t="shared" si="65"/>
        <v>0</v>
      </c>
      <c r="CS101" s="12">
        <f t="shared" si="65"/>
        <v>1851820.4853931509</v>
      </c>
      <c r="CT101" s="12">
        <f t="shared" si="65"/>
        <v>687366.82241699367</v>
      </c>
      <c r="CU101" s="12">
        <f t="shared" si="65"/>
        <v>184654.46435544238</v>
      </c>
      <c r="CV101" s="29">
        <f t="shared" si="23"/>
        <v>7135952.9327237904</v>
      </c>
      <c r="CW101" s="9"/>
      <c r="CX101" s="9"/>
      <c r="CY101" s="9"/>
      <c r="CZ101" s="9"/>
      <c r="DA101" s="9"/>
      <c r="DB101" s="30"/>
      <c r="DC101" s="30"/>
    </row>
    <row r="102" spans="2:107" ht="15.75" customHeight="1" x14ac:dyDescent="0.3">
      <c r="B102" s="464"/>
      <c r="C102" s="7" t="s">
        <v>16</v>
      </c>
      <c r="D102" s="7" t="str">
        <f t="shared" si="55"/>
        <v>EP12</v>
      </c>
      <c r="E102" s="7">
        <v>12</v>
      </c>
      <c r="F102" s="8">
        <f>'2024'!O102</f>
        <v>7184.2721761956418</v>
      </c>
      <c r="G102" s="12">
        <f t="shared" si="56"/>
        <v>7902.6993938152063</v>
      </c>
      <c r="H102" s="12">
        <f t="shared" si="57"/>
        <v>8261.9130026249877</v>
      </c>
      <c r="I102" s="12">
        <f t="shared" si="58"/>
        <v>8621.1266114347691</v>
      </c>
      <c r="J102" s="12">
        <f t="shared" si="59"/>
        <v>8980.3402202445523</v>
      </c>
      <c r="K102" s="12">
        <f t="shared" si="6"/>
        <v>9339.5538290543354</v>
      </c>
      <c r="L102" s="12">
        <f t="shared" si="7"/>
        <v>10920.093707817376</v>
      </c>
      <c r="M102" s="12">
        <f t="shared" si="8"/>
        <v>12572.476308342373</v>
      </c>
      <c r="O102" s="8">
        <f t="shared" si="60"/>
        <v>7830.8566720532499</v>
      </c>
      <c r="P102" s="23">
        <f t="shared" si="61"/>
        <v>9.000000000000008E-2</v>
      </c>
      <c r="Q102" s="12">
        <f t="shared" si="66"/>
        <v>8613.9423392585759</v>
      </c>
      <c r="R102" s="12">
        <f t="shared" si="66"/>
        <v>9005.4851728612375</v>
      </c>
      <c r="S102" s="12">
        <f t="shared" si="66"/>
        <v>9397.0280064638991</v>
      </c>
      <c r="T102" s="12">
        <f t="shared" si="66"/>
        <v>9788.5708400665626</v>
      </c>
      <c r="U102" s="12">
        <f t="shared" si="67"/>
        <v>10180.113673669226</v>
      </c>
      <c r="V102" s="12">
        <f t="shared" si="67"/>
        <v>11902.902141520941</v>
      </c>
      <c r="W102" s="12">
        <f t="shared" si="67"/>
        <v>13703.999176093188</v>
      </c>
      <c r="Y102" s="7">
        <f>SUMIF('BD Qtde Servidores Ativos'!$D:$D,$D:$D,'BD Qtde Servidores Ativos'!E:E)</f>
        <v>90</v>
      </c>
      <c r="Z102" s="7">
        <f>SUMIF('BD Qtde Servidores Ativos'!$D:$D,$D:$D,'BD Qtde Servidores Ativos'!F:F)</f>
        <v>0</v>
      </c>
      <c r="AA102" s="7">
        <f>SUMIF('BD Qtde Servidores Ativos'!$D:$D,$D:$D,'BD Qtde Servidores Ativos'!G:G)</f>
        <v>0</v>
      </c>
      <c r="AB102" s="7">
        <f>SUMIF('BD Qtde Servidores Ativos'!$D:$D,$D:$D,'BD Qtde Servidores Ativos'!H:H)</f>
        <v>5</v>
      </c>
      <c r="AC102" s="7">
        <f>SUMIF('BD Qtde Servidores Ativos'!$D:$D,$D:$D,'BD Qtde Servidores Ativos'!I:I)</f>
        <v>0</v>
      </c>
      <c r="AD102" s="7">
        <f>SUMIF('BD Qtde Servidores Ativos'!$D:$D,$D:$D,'BD Qtde Servidores Ativos'!J:J)</f>
        <v>1340</v>
      </c>
      <c r="AE102" s="7">
        <f>SUMIF('BD Qtde Servidores Ativos'!$D:$D,$D:$D,'BD Qtde Servidores Ativos'!K:K)</f>
        <v>2110</v>
      </c>
      <c r="AF102" s="7">
        <f>SUMIF('BD Qtde Servidores Ativos'!$D:$D,$D:$D,'BD Qtde Servidores Ativos'!L:L)</f>
        <v>584</v>
      </c>
      <c r="AG102" s="24">
        <f t="shared" si="11"/>
        <v>4129</v>
      </c>
      <c r="AH102" s="25"/>
      <c r="AI102" s="25"/>
      <c r="AJ102" s="7">
        <f>SUMIF('BD Qtde Servidores Aposentados '!$D:$D,$D:$D,'BD Qtde Servidores Aposentados '!E:E)</f>
        <v>688</v>
      </c>
      <c r="AK102" s="7">
        <f>SUMIF('BD Qtde Servidores Aposentados '!$D:$D,$D:$D,'BD Qtde Servidores Aposentados '!F:F)</f>
        <v>1</v>
      </c>
      <c r="AL102" s="7">
        <f>SUMIF('BD Qtde Servidores Aposentados '!$D:$D,$D:$D,'BD Qtde Servidores Aposentados '!G:G)</f>
        <v>0</v>
      </c>
      <c r="AM102" s="7">
        <f>SUMIF('BD Qtde Servidores Aposentados '!$D:$D,$D:$D,'BD Qtde Servidores Aposentados '!H:H)</f>
        <v>3</v>
      </c>
      <c r="AN102" s="7">
        <f>SUMIF('BD Qtde Servidores Aposentados '!$D:$D,$D:$D,'BD Qtde Servidores Aposentados '!I:I)</f>
        <v>0</v>
      </c>
      <c r="AO102" s="7">
        <f>SUMIF('BD Qtde Servidores Aposentados '!$D:$D,$D:$D,'BD Qtde Servidores Aposentados '!J:J)</f>
        <v>253</v>
      </c>
      <c r="AP102" s="7">
        <f>SUMIF('BD Qtde Servidores Aposentados '!$D:$D,$D:$D,'BD Qtde Servidores Aposentados '!K:K)</f>
        <v>69</v>
      </c>
      <c r="AQ102" s="7">
        <f>SUMIF('BD Qtde Servidores Aposentados '!$D:$D,$D:$D,'BD Qtde Servidores Aposentados '!L:L)</f>
        <v>28</v>
      </c>
      <c r="AR102" s="24">
        <f t="shared" si="12"/>
        <v>1042</v>
      </c>
      <c r="AS102" s="26"/>
      <c r="AT102" s="26"/>
      <c r="AU102" s="27">
        <f t="shared" si="62"/>
        <v>646584.49585760781</v>
      </c>
      <c r="AV102" s="27">
        <f t="shared" si="62"/>
        <v>0</v>
      </c>
      <c r="AW102" s="27">
        <f t="shared" si="62"/>
        <v>0</v>
      </c>
      <c r="AX102" s="27">
        <f t="shared" si="62"/>
        <v>43105.633057173844</v>
      </c>
      <c r="AY102" s="27">
        <f t="shared" si="62"/>
        <v>0</v>
      </c>
      <c r="AZ102" s="27">
        <f t="shared" si="62"/>
        <v>12515002.13093281</v>
      </c>
      <c r="BA102" s="27">
        <f t="shared" si="62"/>
        <v>23041397.723494664</v>
      </c>
      <c r="BB102" s="27">
        <f t="shared" si="62"/>
        <v>7342326.1640719455</v>
      </c>
      <c r="BC102" s="28">
        <f t="shared" si="14"/>
        <v>43588416.1474142</v>
      </c>
      <c r="BF102" s="26"/>
      <c r="BG102" s="27">
        <f t="shared" si="63"/>
        <v>4942779.2572226012</v>
      </c>
      <c r="BH102" s="27">
        <f t="shared" si="63"/>
        <v>7902.6993938152063</v>
      </c>
      <c r="BI102" s="27">
        <f t="shared" si="63"/>
        <v>0</v>
      </c>
      <c r="BJ102" s="27">
        <f t="shared" si="63"/>
        <v>25863.379834304309</v>
      </c>
      <c r="BK102" s="27">
        <f t="shared" si="63"/>
        <v>0</v>
      </c>
      <c r="BL102" s="27">
        <f t="shared" si="63"/>
        <v>2362907.1187507468</v>
      </c>
      <c r="BM102" s="27">
        <f t="shared" si="63"/>
        <v>753486.46583939891</v>
      </c>
      <c r="BN102" s="27">
        <f t="shared" si="63"/>
        <v>352029.33663358644</v>
      </c>
      <c r="BO102" s="28">
        <f t="shared" si="16"/>
        <v>8444968.2576744538</v>
      </c>
      <c r="BS102" s="12">
        <f t="shared" si="17"/>
        <v>704777.10048479249</v>
      </c>
      <c r="BT102" s="12">
        <f t="shared" si="64"/>
        <v>0</v>
      </c>
      <c r="BU102" s="12">
        <f t="shared" si="64"/>
        <v>0</v>
      </c>
      <c r="BV102" s="12">
        <f t="shared" si="64"/>
        <v>46985.140032319498</v>
      </c>
      <c r="BW102" s="12">
        <f t="shared" si="64"/>
        <v>0</v>
      </c>
      <c r="BX102" s="12">
        <f t="shared" si="64"/>
        <v>13641352.322716763</v>
      </c>
      <c r="BY102" s="12">
        <f t="shared" si="64"/>
        <v>25115123.518609185</v>
      </c>
      <c r="BZ102" s="12">
        <f t="shared" si="64"/>
        <v>8003135.5188384214</v>
      </c>
      <c r="CA102" s="29">
        <f t="shared" si="19"/>
        <v>47511373.600681484</v>
      </c>
      <c r="CB102" s="9"/>
      <c r="CC102" s="12">
        <v>0</v>
      </c>
      <c r="CD102" s="12">
        <f>(Z102*'Quadro Resumo'!$L$7)*($O$109*15%)</f>
        <v>0</v>
      </c>
      <c r="CE102" s="12">
        <f>(AA102*'Quadro Resumo'!$L$7)*($O$109*10%)</f>
        <v>0</v>
      </c>
      <c r="CF102" s="12">
        <f>(AB102*'Quadro Resumo'!$L$7)*($O$109*5%)</f>
        <v>255.89282965114487</v>
      </c>
      <c r="CG102" s="12">
        <f>(AC102*'Quadro Resumo'!$L$7)*($O$109*5%)</f>
        <v>0</v>
      </c>
      <c r="CH102" s="12">
        <f>(AD102*'Quadro Resumo'!$L$7)*(O102*22%)</f>
        <v>230853.65469212981</v>
      </c>
      <c r="CI102" s="12">
        <f>(AE102*'Quadro Resumo'!$L$7)*(O102*23%)</f>
        <v>380031.47429474426</v>
      </c>
      <c r="CJ102" s="12">
        <v>0</v>
      </c>
      <c r="CK102" s="29">
        <f t="shared" si="20"/>
        <v>611141.02181652526</v>
      </c>
      <c r="CL102" s="9"/>
      <c r="CM102" s="9"/>
      <c r="CN102" s="12">
        <f t="shared" si="21"/>
        <v>5387629.3903726358</v>
      </c>
      <c r="CO102" s="12">
        <f t="shared" si="65"/>
        <v>8613.9423392585759</v>
      </c>
      <c r="CP102" s="12">
        <f t="shared" si="65"/>
        <v>0</v>
      </c>
      <c r="CQ102" s="12">
        <f t="shared" si="65"/>
        <v>28191.084019391696</v>
      </c>
      <c r="CR102" s="12">
        <f t="shared" si="65"/>
        <v>0</v>
      </c>
      <c r="CS102" s="12">
        <f t="shared" si="65"/>
        <v>2575568.759438314</v>
      </c>
      <c r="CT102" s="12">
        <f t="shared" si="65"/>
        <v>821300.24776494491</v>
      </c>
      <c r="CU102" s="12">
        <f t="shared" si="65"/>
        <v>383711.97693060926</v>
      </c>
      <c r="CV102" s="29">
        <f t="shared" si="23"/>
        <v>9205015.4008651543</v>
      </c>
      <c r="CW102" s="9"/>
      <c r="CX102" s="9"/>
      <c r="CY102" s="9"/>
      <c r="CZ102" s="9"/>
      <c r="DA102" s="9"/>
      <c r="DB102" s="30"/>
      <c r="DC102" s="30"/>
    </row>
    <row r="103" spans="2:107" ht="15.75" customHeight="1" x14ac:dyDescent="0.3">
      <c r="B103" s="464"/>
      <c r="C103" s="7" t="s">
        <v>16</v>
      </c>
      <c r="D103" s="7" t="str">
        <f t="shared" si="55"/>
        <v>EP13</v>
      </c>
      <c r="E103" s="7">
        <v>13</v>
      </c>
      <c r="F103" s="8">
        <f>'2024'!O103</f>
        <v>7464.4587910672717</v>
      </c>
      <c r="G103" s="12">
        <f t="shared" si="56"/>
        <v>8210.904670173999</v>
      </c>
      <c r="H103" s="12">
        <f t="shared" si="57"/>
        <v>8584.1276097273621</v>
      </c>
      <c r="I103" s="12">
        <f t="shared" si="58"/>
        <v>8957.3505492807253</v>
      </c>
      <c r="J103" s="12">
        <f t="shared" si="59"/>
        <v>9330.5734888340903</v>
      </c>
      <c r="K103" s="12">
        <f t="shared" si="6"/>
        <v>9703.7964283874535</v>
      </c>
      <c r="L103" s="12">
        <f t="shared" si="7"/>
        <v>11345.977362422253</v>
      </c>
      <c r="M103" s="12">
        <f t="shared" si="8"/>
        <v>13062.802884367726</v>
      </c>
      <c r="O103" s="8">
        <f t="shared" si="60"/>
        <v>8136.2600822633258</v>
      </c>
      <c r="P103" s="23">
        <f t="shared" si="61"/>
        <v>8.9999999999999858E-2</v>
      </c>
      <c r="Q103" s="12">
        <f t="shared" si="66"/>
        <v>8949.8860904896592</v>
      </c>
      <c r="R103" s="12">
        <f t="shared" si="66"/>
        <v>9356.6990946028236</v>
      </c>
      <c r="S103" s="12">
        <f t="shared" si="66"/>
        <v>9763.5120987159899</v>
      </c>
      <c r="T103" s="12">
        <f t="shared" si="66"/>
        <v>10170.325102829158</v>
      </c>
      <c r="U103" s="12">
        <f t="shared" si="67"/>
        <v>10577.138106942324</v>
      </c>
      <c r="V103" s="12">
        <f t="shared" si="67"/>
        <v>12367.115325040255</v>
      </c>
      <c r="W103" s="12">
        <f t="shared" si="67"/>
        <v>14238.45514396082</v>
      </c>
      <c r="Y103" s="7">
        <f>SUMIF('BD Qtde Servidores Ativos'!$D:$D,$D:$D,'BD Qtde Servidores Ativos'!E:E)</f>
        <v>112</v>
      </c>
      <c r="Z103" s="7">
        <f>SUMIF('BD Qtde Servidores Ativos'!$D:$D,$D:$D,'BD Qtde Servidores Ativos'!F:F)</f>
        <v>0</v>
      </c>
      <c r="AA103" s="7">
        <f>SUMIF('BD Qtde Servidores Ativos'!$D:$D,$D:$D,'BD Qtde Servidores Ativos'!G:G)</f>
        <v>0</v>
      </c>
      <c r="AB103" s="7">
        <f>SUMIF('BD Qtde Servidores Ativos'!$D:$D,$D:$D,'BD Qtde Servidores Ativos'!H:H)</f>
        <v>5</v>
      </c>
      <c r="AC103" s="7">
        <f>SUMIF('BD Qtde Servidores Ativos'!$D:$D,$D:$D,'BD Qtde Servidores Ativos'!I:I)</f>
        <v>0</v>
      </c>
      <c r="AD103" s="7">
        <f>SUMIF('BD Qtde Servidores Ativos'!$D:$D,$D:$D,'BD Qtde Servidores Ativos'!J:J)</f>
        <v>1318</v>
      </c>
      <c r="AE103" s="7">
        <f>SUMIF('BD Qtde Servidores Ativos'!$D:$D,$D:$D,'BD Qtde Servidores Ativos'!K:K)</f>
        <v>2008</v>
      </c>
      <c r="AF103" s="7">
        <f>SUMIF('BD Qtde Servidores Ativos'!$D:$D,$D:$D,'BD Qtde Servidores Ativos'!L:L)</f>
        <v>727</v>
      </c>
      <c r="AG103" s="24">
        <f t="shared" si="11"/>
        <v>4170</v>
      </c>
      <c r="AH103" s="25"/>
      <c r="AI103" s="25"/>
      <c r="AJ103" s="7">
        <f>SUMIF('BD Qtde Servidores Aposentados '!$D:$D,$D:$D,'BD Qtde Servidores Aposentados '!E:E)</f>
        <v>743</v>
      </c>
      <c r="AK103" s="7">
        <f>SUMIF('BD Qtde Servidores Aposentados '!$D:$D,$D:$D,'BD Qtde Servidores Aposentados '!F:F)</f>
        <v>0</v>
      </c>
      <c r="AL103" s="7">
        <f>SUMIF('BD Qtde Servidores Aposentados '!$D:$D,$D:$D,'BD Qtde Servidores Aposentados '!G:G)</f>
        <v>0</v>
      </c>
      <c r="AM103" s="7">
        <f>SUMIF('BD Qtde Servidores Aposentados '!$D:$D,$D:$D,'BD Qtde Servidores Aposentados '!H:H)</f>
        <v>3</v>
      </c>
      <c r="AN103" s="7">
        <f>SUMIF('BD Qtde Servidores Aposentados '!$D:$D,$D:$D,'BD Qtde Servidores Aposentados '!I:I)</f>
        <v>0</v>
      </c>
      <c r="AO103" s="7">
        <f>SUMIF('BD Qtde Servidores Aposentados '!$D:$D,$D:$D,'BD Qtde Servidores Aposentados '!J:J)</f>
        <v>286</v>
      </c>
      <c r="AP103" s="7">
        <f>SUMIF('BD Qtde Servidores Aposentados '!$D:$D,$D:$D,'BD Qtde Servidores Aposentados '!K:K)</f>
        <v>74</v>
      </c>
      <c r="AQ103" s="7">
        <f>SUMIF('BD Qtde Servidores Aposentados '!$D:$D,$D:$D,'BD Qtde Servidores Aposentados '!L:L)</f>
        <v>30</v>
      </c>
      <c r="AR103" s="24">
        <f t="shared" si="12"/>
        <v>1136</v>
      </c>
      <c r="AS103" s="26"/>
      <c r="AT103" s="26"/>
      <c r="AU103" s="27">
        <f t="shared" si="62"/>
        <v>836019.38459953445</v>
      </c>
      <c r="AV103" s="27">
        <f t="shared" si="62"/>
        <v>0</v>
      </c>
      <c r="AW103" s="27">
        <f t="shared" si="62"/>
        <v>0</v>
      </c>
      <c r="AX103" s="27">
        <f t="shared" si="62"/>
        <v>44786.752746403625</v>
      </c>
      <c r="AY103" s="27">
        <f t="shared" si="62"/>
        <v>0</v>
      </c>
      <c r="AZ103" s="27">
        <f t="shared" si="62"/>
        <v>12789603.692614663</v>
      </c>
      <c r="BA103" s="27">
        <f t="shared" si="62"/>
        <v>22782722.543743882</v>
      </c>
      <c r="BB103" s="27">
        <f t="shared" si="62"/>
        <v>9496657.696935337</v>
      </c>
      <c r="BC103" s="28">
        <f t="shared" si="14"/>
        <v>45949790.070639819</v>
      </c>
      <c r="BF103" s="26"/>
      <c r="BG103" s="27">
        <f t="shared" si="63"/>
        <v>5546092.8817629833</v>
      </c>
      <c r="BH103" s="27">
        <f t="shared" si="63"/>
        <v>0</v>
      </c>
      <c r="BI103" s="27">
        <f t="shared" si="63"/>
        <v>0</v>
      </c>
      <c r="BJ103" s="27">
        <f t="shared" si="63"/>
        <v>26872.051647842178</v>
      </c>
      <c r="BK103" s="27">
        <f t="shared" si="63"/>
        <v>0</v>
      </c>
      <c r="BL103" s="27">
        <f t="shared" si="63"/>
        <v>2775285.7785188118</v>
      </c>
      <c r="BM103" s="27">
        <f t="shared" si="63"/>
        <v>839602.32481924666</v>
      </c>
      <c r="BN103" s="27">
        <f t="shared" si="63"/>
        <v>391884.08653103176</v>
      </c>
      <c r="BO103" s="28">
        <f t="shared" si="16"/>
        <v>9579737.1232799161</v>
      </c>
      <c r="BS103" s="12">
        <f t="shared" si="17"/>
        <v>911261.1292134925</v>
      </c>
      <c r="BT103" s="12">
        <f t="shared" si="64"/>
        <v>0</v>
      </c>
      <c r="BU103" s="12">
        <f t="shared" si="64"/>
        <v>0</v>
      </c>
      <c r="BV103" s="12">
        <f t="shared" si="64"/>
        <v>48817.560493579949</v>
      </c>
      <c r="BW103" s="12">
        <f t="shared" si="64"/>
        <v>0</v>
      </c>
      <c r="BX103" s="12">
        <f t="shared" si="64"/>
        <v>13940668.024949983</v>
      </c>
      <c r="BY103" s="12">
        <f t="shared" si="64"/>
        <v>24833167.572680831</v>
      </c>
      <c r="BZ103" s="12">
        <f t="shared" si="64"/>
        <v>10351356.889659517</v>
      </c>
      <c r="CA103" s="29">
        <f t="shared" si="19"/>
        <v>50085271.176997401</v>
      </c>
      <c r="CB103" s="9"/>
      <c r="CC103" s="12">
        <v>0</v>
      </c>
      <c r="CD103" s="12">
        <f>(Z103*'Quadro Resumo'!$L$7)*($O$109*15%)</f>
        <v>0</v>
      </c>
      <c r="CE103" s="12">
        <f>(AA103*'Quadro Resumo'!$L$7)*($O$109*10%)</f>
        <v>0</v>
      </c>
      <c r="CF103" s="12">
        <f>(AB103*'Quadro Resumo'!$L$7)*($O$109*5%)</f>
        <v>255.89282965114487</v>
      </c>
      <c r="CG103" s="12">
        <f>(AC103*'Quadro Resumo'!$L$7)*($O$109*5%)</f>
        <v>0</v>
      </c>
      <c r="CH103" s="12">
        <f>(AD103*'Quadro Resumo'!$L$7)*(O103*22%)</f>
        <v>235918.99734530741</v>
      </c>
      <c r="CI103" s="12">
        <f>(AE103*'Quadro Resumo'!$L$7)*(O103*23%)</f>
        <v>375765.03563924949</v>
      </c>
      <c r="CJ103" s="12">
        <v>0</v>
      </c>
      <c r="CK103" s="29">
        <f t="shared" si="20"/>
        <v>611939.92581420811</v>
      </c>
      <c r="CL103" s="9"/>
      <c r="CM103" s="9"/>
      <c r="CN103" s="12">
        <f t="shared" si="21"/>
        <v>6045241.2411216507</v>
      </c>
      <c r="CO103" s="12">
        <f t="shared" si="65"/>
        <v>0</v>
      </c>
      <c r="CP103" s="12">
        <f t="shared" si="65"/>
        <v>0</v>
      </c>
      <c r="CQ103" s="12">
        <f t="shared" si="65"/>
        <v>29290.53629614797</v>
      </c>
      <c r="CR103" s="12">
        <f t="shared" si="65"/>
        <v>0</v>
      </c>
      <c r="CS103" s="12">
        <f t="shared" si="65"/>
        <v>3025061.4985855045</v>
      </c>
      <c r="CT103" s="12">
        <f t="shared" si="65"/>
        <v>915166.53405297885</v>
      </c>
      <c r="CU103" s="12">
        <f t="shared" si="65"/>
        <v>427153.65431882459</v>
      </c>
      <c r="CV103" s="29">
        <f t="shared" si="23"/>
        <v>10441913.464375107</v>
      </c>
      <c r="CW103" s="9"/>
      <c r="CX103" s="9"/>
      <c r="CY103" s="9"/>
      <c r="CZ103" s="9"/>
      <c r="DA103" s="9"/>
      <c r="DB103" s="30"/>
      <c r="DC103" s="30"/>
    </row>
    <row r="104" spans="2:107" ht="15.75" customHeight="1" x14ac:dyDescent="0.3">
      <c r="B104" s="464"/>
      <c r="C104" s="7" t="s">
        <v>16</v>
      </c>
      <c r="D104" s="7" t="str">
        <f t="shared" si="55"/>
        <v>EP14</v>
      </c>
      <c r="E104" s="7">
        <v>14</v>
      </c>
      <c r="F104" s="8">
        <f>'2024'!O104</f>
        <v>7755.5726839188947</v>
      </c>
      <c r="G104" s="12">
        <f t="shared" si="56"/>
        <v>8531.1299523107846</v>
      </c>
      <c r="H104" s="12">
        <f t="shared" si="57"/>
        <v>8918.9085865067282</v>
      </c>
      <c r="I104" s="12">
        <f t="shared" si="58"/>
        <v>9306.6872207026736</v>
      </c>
      <c r="J104" s="12">
        <f t="shared" si="59"/>
        <v>9694.465854898619</v>
      </c>
      <c r="K104" s="12">
        <f t="shared" si="6"/>
        <v>10082.244489094563</v>
      </c>
      <c r="L104" s="12">
        <f t="shared" si="7"/>
        <v>11788.47047955672</v>
      </c>
      <c r="M104" s="12">
        <f t="shared" si="8"/>
        <v>13572.252196858066</v>
      </c>
      <c r="O104" s="8">
        <f t="shared" si="60"/>
        <v>8453.5742254715951</v>
      </c>
      <c r="P104" s="23">
        <f t="shared" si="61"/>
        <v>9.000000000000008E-2</v>
      </c>
      <c r="Q104" s="12">
        <f t="shared" si="66"/>
        <v>9298.9316480187554</v>
      </c>
      <c r="R104" s="12">
        <f t="shared" si="66"/>
        <v>9721.6103592923337</v>
      </c>
      <c r="S104" s="12">
        <f t="shared" si="66"/>
        <v>10144.289070565914</v>
      </c>
      <c r="T104" s="12">
        <f t="shared" si="66"/>
        <v>10566.967781839494</v>
      </c>
      <c r="U104" s="12">
        <f t="shared" si="67"/>
        <v>10989.646493113074</v>
      </c>
      <c r="V104" s="12">
        <f t="shared" si="67"/>
        <v>12849.432822716824</v>
      </c>
      <c r="W104" s="12">
        <f t="shared" si="67"/>
        <v>14793.754894575291</v>
      </c>
      <c r="Y104" s="7">
        <f>SUMIF('BD Qtde Servidores Ativos'!$D:$D,$D:$D,'BD Qtde Servidores Ativos'!E:E)</f>
        <v>66</v>
      </c>
      <c r="Z104" s="7">
        <f>SUMIF('BD Qtde Servidores Ativos'!$D:$D,$D:$D,'BD Qtde Servidores Ativos'!F:F)</f>
        <v>0</v>
      </c>
      <c r="AA104" s="7">
        <f>SUMIF('BD Qtde Servidores Ativos'!$D:$D,$D:$D,'BD Qtde Servidores Ativos'!G:G)</f>
        <v>0</v>
      </c>
      <c r="AB104" s="7">
        <f>SUMIF('BD Qtde Servidores Ativos'!$D:$D,$D:$D,'BD Qtde Servidores Ativos'!H:H)</f>
        <v>2</v>
      </c>
      <c r="AC104" s="7">
        <f>SUMIF('BD Qtde Servidores Ativos'!$D:$D,$D:$D,'BD Qtde Servidores Ativos'!I:I)</f>
        <v>0</v>
      </c>
      <c r="AD104" s="7">
        <f>SUMIF('BD Qtde Servidores Ativos'!$D:$D,$D:$D,'BD Qtde Servidores Ativos'!J:J)</f>
        <v>1024</v>
      </c>
      <c r="AE104" s="7">
        <f>SUMIF('BD Qtde Servidores Ativos'!$D:$D,$D:$D,'BD Qtde Servidores Ativos'!K:K)</f>
        <v>1429</v>
      </c>
      <c r="AF104" s="7">
        <f>SUMIF('BD Qtde Servidores Ativos'!$D:$D,$D:$D,'BD Qtde Servidores Ativos'!L:L)</f>
        <v>554</v>
      </c>
      <c r="AG104" s="24">
        <f t="shared" si="11"/>
        <v>3075</v>
      </c>
      <c r="AH104" s="25"/>
      <c r="AI104" s="25"/>
      <c r="AJ104" s="7">
        <f>SUMIF('BD Qtde Servidores Aposentados '!$D:$D,$D:$D,'BD Qtde Servidores Aposentados '!E:E)</f>
        <v>825</v>
      </c>
      <c r="AK104" s="7">
        <f>SUMIF('BD Qtde Servidores Aposentados '!$D:$D,$D:$D,'BD Qtde Servidores Aposentados '!F:F)</f>
        <v>2</v>
      </c>
      <c r="AL104" s="7">
        <f>SUMIF('BD Qtde Servidores Aposentados '!$D:$D,$D:$D,'BD Qtde Servidores Aposentados '!G:G)</f>
        <v>0</v>
      </c>
      <c r="AM104" s="7">
        <f>SUMIF('BD Qtde Servidores Aposentados '!$D:$D,$D:$D,'BD Qtde Servidores Aposentados '!H:H)</f>
        <v>1</v>
      </c>
      <c r="AN104" s="7">
        <f>SUMIF('BD Qtde Servidores Aposentados '!$D:$D,$D:$D,'BD Qtde Servidores Aposentados '!I:I)</f>
        <v>1</v>
      </c>
      <c r="AO104" s="7">
        <f>SUMIF('BD Qtde Servidores Aposentados '!$D:$D,$D:$D,'BD Qtde Servidores Aposentados '!J:J)</f>
        <v>382</v>
      </c>
      <c r="AP104" s="7">
        <f>SUMIF('BD Qtde Servidores Aposentados '!$D:$D,$D:$D,'BD Qtde Servidores Aposentados '!K:K)</f>
        <v>84</v>
      </c>
      <c r="AQ104" s="7">
        <f>SUMIF('BD Qtde Servidores Aposentados '!$D:$D,$D:$D,'BD Qtde Servidores Aposentados '!L:L)</f>
        <v>49</v>
      </c>
      <c r="AR104" s="24">
        <f t="shared" si="12"/>
        <v>1344</v>
      </c>
      <c r="AS104" s="26"/>
      <c r="AT104" s="26"/>
      <c r="AU104" s="27">
        <f t="shared" si="62"/>
        <v>511867.79713864706</v>
      </c>
      <c r="AV104" s="27">
        <f t="shared" si="62"/>
        <v>0</v>
      </c>
      <c r="AW104" s="27">
        <f t="shared" si="62"/>
        <v>0</v>
      </c>
      <c r="AX104" s="27">
        <f t="shared" si="62"/>
        <v>18613.374441405347</v>
      </c>
      <c r="AY104" s="27">
        <f t="shared" si="62"/>
        <v>0</v>
      </c>
      <c r="AZ104" s="27">
        <f t="shared" si="62"/>
        <v>10324218.356832832</v>
      </c>
      <c r="BA104" s="27">
        <f t="shared" si="62"/>
        <v>16845724.315286551</v>
      </c>
      <c r="BB104" s="27">
        <f t="shared" si="62"/>
        <v>7519027.7170593683</v>
      </c>
      <c r="BC104" s="28">
        <f t="shared" si="14"/>
        <v>35219451.560758799</v>
      </c>
      <c r="BF104" s="26"/>
      <c r="BG104" s="27">
        <f t="shared" si="63"/>
        <v>6398347.4642330883</v>
      </c>
      <c r="BH104" s="27">
        <f t="shared" si="63"/>
        <v>17062.259904621569</v>
      </c>
      <c r="BI104" s="27">
        <f t="shared" si="63"/>
        <v>0</v>
      </c>
      <c r="BJ104" s="27">
        <f t="shared" si="63"/>
        <v>9306.6872207026736</v>
      </c>
      <c r="BK104" s="27">
        <f t="shared" si="63"/>
        <v>9694.465854898619</v>
      </c>
      <c r="BL104" s="27">
        <f t="shared" si="63"/>
        <v>3851417.3948341231</v>
      </c>
      <c r="BM104" s="27">
        <f t="shared" si="63"/>
        <v>990231.52028276445</v>
      </c>
      <c r="BN104" s="27">
        <f t="shared" si="63"/>
        <v>665040.35764604528</v>
      </c>
      <c r="BO104" s="28">
        <f t="shared" si="16"/>
        <v>11941100.149976242</v>
      </c>
      <c r="BS104" s="12">
        <f t="shared" si="17"/>
        <v>557935.89888112526</v>
      </c>
      <c r="BT104" s="12">
        <f t="shared" si="64"/>
        <v>0</v>
      </c>
      <c r="BU104" s="12">
        <f t="shared" si="64"/>
        <v>0</v>
      </c>
      <c r="BV104" s="12">
        <f t="shared" si="64"/>
        <v>20288.578141131828</v>
      </c>
      <c r="BW104" s="12">
        <f t="shared" si="64"/>
        <v>0</v>
      </c>
      <c r="BX104" s="12">
        <f t="shared" si="64"/>
        <v>11253398.008947788</v>
      </c>
      <c r="BY104" s="12">
        <f t="shared" si="64"/>
        <v>18361839.50366234</v>
      </c>
      <c r="BZ104" s="12">
        <f t="shared" si="64"/>
        <v>8195740.2115947111</v>
      </c>
      <c r="CA104" s="29">
        <f t="shared" si="19"/>
        <v>38389202.201227091</v>
      </c>
      <c r="CB104" s="9"/>
      <c r="CC104" s="12">
        <v>0</v>
      </c>
      <c r="CD104" s="12">
        <f>(Z104*'Quadro Resumo'!$L$7)*($O$109*15%)</f>
        <v>0</v>
      </c>
      <c r="CE104" s="12">
        <f>(AA104*'Quadro Resumo'!$L$7)*($O$109*10%)</f>
        <v>0</v>
      </c>
      <c r="CF104" s="12">
        <f>(AB104*'Quadro Resumo'!$L$7)*($O$109*5%)</f>
        <v>102.35713186045795</v>
      </c>
      <c r="CG104" s="12">
        <f>(AC104*'Quadro Resumo'!$L$7)*($O$109*5%)</f>
        <v>0</v>
      </c>
      <c r="CH104" s="12">
        <f>(AD104*'Quadro Resumo'!$L$7)*(O104*22%)</f>
        <v>190442.12015142411</v>
      </c>
      <c r="CI104" s="12">
        <f>(AE104*'Quadro Resumo'!$L$7)*(O104*23%)</f>
        <v>277843.62406857492</v>
      </c>
      <c r="CJ104" s="12">
        <v>0</v>
      </c>
      <c r="CK104" s="29">
        <f t="shared" si="20"/>
        <v>468388.10135185951</v>
      </c>
      <c r="CL104" s="9"/>
      <c r="CM104" s="9"/>
      <c r="CN104" s="12">
        <f t="shared" si="21"/>
        <v>6974198.7360140663</v>
      </c>
      <c r="CO104" s="12">
        <f t="shared" si="65"/>
        <v>18597.863296037511</v>
      </c>
      <c r="CP104" s="12">
        <f t="shared" si="65"/>
        <v>0</v>
      </c>
      <c r="CQ104" s="12">
        <f t="shared" si="65"/>
        <v>10144.289070565914</v>
      </c>
      <c r="CR104" s="12">
        <f t="shared" si="65"/>
        <v>10566.967781839494</v>
      </c>
      <c r="CS104" s="12">
        <f t="shared" si="65"/>
        <v>4198044.9603691939</v>
      </c>
      <c r="CT104" s="12">
        <f t="shared" si="65"/>
        <v>1079352.3571082132</v>
      </c>
      <c r="CU104" s="12">
        <f t="shared" si="65"/>
        <v>724893.9898341893</v>
      </c>
      <c r="CV104" s="29">
        <f t="shared" si="23"/>
        <v>13015799.163474105</v>
      </c>
      <c r="CW104" s="9"/>
      <c r="CX104" s="9"/>
      <c r="CY104" s="9"/>
      <c r="CZ104" s="9"/>
      <c r="DA104" s="9"/>
      <c r="DB104" s="30"/>
      <c r="DC104" s="30"/>
    </row>
    <row r="105" spans="2:107" ht="15.75" customHeight="1" x14ac:dyDescent="0.3">
      <c r="B105" s="464"/>
      <c r="C105" s="7" t="s">
        <v>16</v>
      </c>
      <c r="D105" s="7" t="str">
        <f t="shared" si="55"/>
        <v>EP15</v>
      </c>
      <c r="E105" s="7">
        <v>15</v>
      </c>
      <c r="F105" s="8">
        <f>'2024'!O105</f>
        <v>8058.0400185917306</v>
      </c>
      <c r="G105" s="12">
        <f t="shared" si="56"/>
        <v>8863.8440204509043</v>
      </c>
      <c r="H105" s="12">
        <f t="shared" si="57"/>
        <v>9266.7460213804898</v>
      </c>
      <c r="I105" s="12">
        <f t="shared" si="58"/>
        <v>9669.6480223100771</v>
      </c>
      <c r="J105" s="12">
        <f t="shared" si="59"/>
        <v>10072.550023239663</v>
      </c>
      <c r="K105" s="12">
        <f t="shared" si="6"/>
        <v>10475.45202416925</v>
      </c>
      <c r="L105" s="12">
        <f t="shared" si="7"/>
        <v>12248.220828259431</v>
      </c>
      <c r="M105" s="12">
        <f t="shared" si="8"/>
        <v>14101.570032535528</v>
      </c>
      <c r="O105" s="8">
        <f t="shared" si="60"/>
        <v>8783.2636202649865</v>
      </c>
      <c r="P105" s="23">
        <f t="shared" si="61"/>
        <v>9.000000000000008E-2</v>
      </c>
      <c r="Q105" s="12">
        <f t="shared" si="66"/>
        <v>9661.5899822914853</v>
      </c>
      <c r="R105" s="12">
        <f t="shared" si="66"/>
        <v>10100.753163304733</v>
      </c>
      <c r="S105" s="12">
        <f t="shared" si="66"/>
        <v>10539.916344317984</v>
      </c>
      <c r="T105" s="12">
        <f t="shared" si="66"/>
        <v>10979.079525331234</v>
      </c>
      <c r="U105" s="12">
        <f t="shared" si="67"/>
        <v>11418.242706344483</v>
      </c>
      <c r="V105" s="12">
        <f t="shared" si="67"/>
        <v>13350.560702802779</v>
      </c>
      <c r="W105" s="12">
        <f t="shared" si="67"/>
        <v>15370.711335463726</v>
      </c>
      <c r="Y105" s="7">
        <f>SUMIF('BD Qtde Servidores Ativos'!$D:$D,$D:$D,'BD Qtde Servidores Ativos'!E:E)</f>
        <v>42</v>
      </c>
      <c r="Z105" s="7">
        <f>SUMIF('BD Qtde Servidores Ativos'!$D:$D,$D:$D,'BD Qtde Servidores Ativos'!F:F)</f>
        <v>0</v>
      </c>
      <c r="AA105" s="7">
        <f>SUMIF('BD Qtde Servidores Ativos'!$D:$D,$D:$D,'BD Qtde Servidores Ativos'!G:G)</f>
        <v>0</v>
      </c>
      <c r="AB105" s="7">
        <f>SUMIF('BD Qtde Servidores Ativos'!$D:$D,$D:$D,'BD Qtde Servidores Ativos'!H:H)</f>
        <v>1</v>
      </c>
      <c r="AC105" s="7">
        <f>SUMIF('BD Qtde Servidores Ativos'!$D:$D,$D:$D,'BD Qtde Servidores Ativos'!I:I)</f>
        <v>0</v>
      </c>
      <c r="AD105" s="7">
        <f>SUMIF('BD Qtde Servidores Ativos'!$D:$D,$D:$D,'BD Qtde Servidores Ativos'!J:J)</f>
        <v>742</v>
      </c>
      <c r="AE105" s="7">
        <f>SUMIF('BD Qtde Servidores Ativos'!$D:$D,$D:$D,'BD Qtde Servidores Ativos'!K:K)</f>
        <v>834</v>
      </c>
      <c r="AF105" s="7">
        <f>SUMIF('BD Qtde Servidores Ativos'!$D:$D,$D:$D,'BD Qtde Servidores Ativos'!L:L)</f>
        <v>320</v>
      </c>
      <c r="AG105" s="24">
        <f t="shared" si="11"/>
        <v>1939</v>
      </c>
      <c r="AH105" s="25"/>
      <c r="AI105" s="25"/>
      <c r="AJ105" s="7">
        <f>SUMIF('BD Qtde Servidores Aposentados '!$D:$D,$D:$D,'BD Qtde Servidores Aposentados '!E:E)</f>
        <v>910</v>
      </c>
      <c r="AK105" s="7">
        <f>SUMIF('BD Qtde Servidores Aposentados '!$D:$D,$D:$D,'BD Qtde Servidores Aposentados '!F:F)</f>
        <v>3</v>
      </c>
      <c r="AL105" s="7">
        <f>SUMIF('BD Qtde Servidores Aposentados '!$D:$D,$D:$D,'BD Qtde Servidores Aposentados '!G:G)</f>
        <v>0</v>
      </c>
      <c r="AM105" s="7">
        <f>SUMIF('BD Qtde Servidores Aposentados '!$D:$D,$D:$D,'BD Qtde Servidores Aposentados '!H:H)</f>
        <v>3</v>
      </c>
      <c r="AN105" s="7">
        <f>SUMIF('BD Qtde Servidores Aposentados '!$D:$D,$D:$D,'BD Qtde Servidores Aposentados '!I:I)</f>
        <v>0</v>
      </c>
      <c r="AO105" s="7">
        <f>SUMIF('BD Qtde Servidores Aposentados '!$D:$D,$D:$D,'BD Qtde Servidores Aposentados '!J:J)</f>
        <v>464</v>
      </c>
      <c r="AP105" s="7">
        <f>SUMIF('BD Qtde Servidores Aposentados '!$D:$D,$D:$D,'BD Qtde Servidores Aposentados '!K:K)</f>
        <v>129</v>
      </c>
      <c r="AQ105" s="7">
        <f>SUMIF('BD Qtde Servidores Aposentados '!$D:$D,$D:$D,'BD Qtde Servidores Aposentados '!L:L)</f>
        <v>67</v>
      </c>
      <c r="AR105" s="24">
        <f t="shared" si="12"/>
        <v>1576</v>
      </c>
      <c r="AS105" s="26"/>
      <c r="AT105" s="26"/>
      <c r="AU105" s="27">
        <f t="shared" si="62"/>
        <v>338437.68078085268</v>
      </c>
      <c r="AV105" s="27">
        <f t="shared" si="62"/>
        <v>0</v>
      </c>
      <c r="AW105" s="27">
        <f t="shared" si="62"/>
        <v>0</v>
      </c>
      <c r="AX105" s="27">
        <f t="shared" si="62"/>
        <v>9669.6480223100771</v>
      </c>
      <c r="AY105" s="27">
        <f t="shared" si="62"/>
        <v>0</v>
      </c>
      <c r="AZ105" s="27">
        <f t="shared" si="62"/>
        <v>7772785.4019335834</v>
      </c>
      <c r="BA105" s="27">
        <f t="shared" si="62"/>
        <v>10215016.170768365</v>
      </c>
      <c r="BB105" s="27">
        <f t="shared" si="62"/>
        <v>4512502.4104113691</v>
      </c>
      <c r="BC105" s="28">
        <f t="shared" si="14"/>
        <v>22848411.311916482</v>
      </c>
      <c r="BF105" s="26"/>
      <c r="BG105" s="27">
        <f t="shared" si="63"/>
        <v>7332816.4169184752</v>
      </c>
      <c r="BH105" s="27">
        <f t="shared" si="63"/>
        <v>26591.532061352715</v>
      </c>
      <c r="BI105" s="27">
        <f t="shared" si="63"/>
        <v>0</v>
      </c>
      <c r="BJ105" s="27">
        <f t="shared" si="63"/>
        <v>29008.944066930231</v>
      </c>
      <c r="BK105" s="27">
        <f t="shared" si="63"/>
        <v>0</v>
      </c>
      <c r="BL105" s="27">
        <f t="shared" si="63"/>
        <v>4860609.7392145321</v>
      </c>
      <c r="BM105" s="27">
        <f t="shared" si="63"/>
        <v>1580020.4868454665</v>
      </c>
      <c r="BN105" s="27">
        <f t="shared" si="63"/>
        <v>944805.19217988034</v>
      </c>
      <c r="BO105" s="28">
        <f t="shared" si="16"/>
        <v>14773852.311286639</v>
      </c>
      <c r="BS105" s="12">
        <f t="shared" si="17"/>
        <v>368897.07205112942</v>
      </c>
      <c r="BT105" s="12">
        <f t="shared" si="64"/>
        <v>0</v>
      </c>
      <c r="BU105" s="12">
        <f t="shared" si="64"/>
        <v>0</v>
      </c>
      <c r="BV105" s="12">
        <f t="shared" si="64"/>
        <v>10539.916344317984</v>
      </c>
      <c r="BW105" s="12">
        <f t="shared" si="64"/>
        <v>0</v>
      </c>
      <c r="BX105" s="12">
        <f t="shared" si="64"/>
        <v>8472336.0881076064</v>
      </c>
      <c r="BY105" s="12">
        <f t="shared" si="64"/>
        <v>11134367.626137517</v>
      </c>
      <c r="BZ105" s="12">
        <f t="shared" si="64"/>
        <v>4918627.6273483923</v>
      </c>
      <c r="CA105" s="29">
        <f t="shared" si="19"/>
        <v>24904768.329988964</v>
      </c>
      <c r="CB105" s="9"/>
      <c r="CC105" s="12">
        <v>0</v>
      </c>
      <c r="CD105" s="12">
        <f>(Z105*'Quadro Resumo'!$L$7)*($O$109*15%)</f>
        <v>0</v>
      </c>
      <c r="CE105" s="12">
        <f>(AA105*'Quadro Resumo'!$L$7)*($O$109*10%)</f>
        <v>0</v>
      </c>
      <c r="CF105" s="12">
        <f>(AB105*'Quadro Resumo'!$L$7)*($O$109*5%)</f>
        <v>51.178565930228977</v>
      </c>
      <c r="CG105" s="12">
        <f>(AC105*'Quadro Resumo'!$L$7)*($O$109*5%)</f>
        <v>0</v>
      </c>
      <c r="CH105" s="12">
        <f>(AD105*'Quadro Resumo'!$L$7)*(O105*22%)</f>
        <v>143377.99533720565</v>
      </c>
      <c r="CI105" s="12">
        <f>(AE105*'Quadro Resumo'!$L$7)*(O105*23%)</f>
        <v>168480.56276392299</v>
      </c>
      <c r="CJ105" s="12">
        <v>0</v>
      </c>
      <c r="CK105" s="29">
        <f t="shared" si="20"/>
        <v>311909.7366670589</v>
      </c>
      <c r="CL105" s="9"/>
      <c r="CM105" s="9"/>
      <c r="CN105" s="12">
        <f t="shared" si="21"/>
        <v>7992769.894441138</v>
      </c>
      <c r="CO105" s="12">
        <f t="shared" si="65"/>
        <v>28984.769946874454</v>
      </c>
      <c r="CP105" s="12">
        <f t="shared" si="65"/>
        <v>0</v>
      </c>
      <c r="CQ105" s="12">
        <f t="shared" si="65"/>
        <v>31619.749032953951</v>
      </c>
      <c r="CR105" s="12">
        <f t="shared" si="65"/>
        <v>0</v>
      </c>
      <c r="CS105" s="12">
        <f t="shared" si="65"/>
        <v>5298064.6157438401</v>
      </c>
      <c r="CT105" s="12">
        <f t="shared" si="65"/>
        <v>1722222.3306615585</v>
      </c>
      <c r="CU105" s="12">
        <f t="shared" si="65"/>
        <v>1029837.6594760696</v>
      </c>
      <c r="CV105" s="29">
        <f t="shared" si="23"/>
        <v>16103499.019302433</v>
      </c>
      <c r="CW105" s="9"/>
      <c r="CX105" s="9"/>
      <c r="CY105" s="9"/>
      <c r="CZ105" s="9"/>
      <c r="DA105" s="9"/>
      <c r="DB105" s="30"/>
      <c r="DC105" s="30"/>
    </row>
    <row r="106" spans="2:107" ht="15.75" customHeight="1" x14ac:dyDescent="0.3">
      <c r="B106" s="464"/>
      <c r="C106" s="7" t="s">
        <v>16</v>
      </c>
      <c r="D106" s="7" t="str">
        <f t="shared" si="55"/>
        <v>EP16</v>
      </c>
      <c r="E106" s="7">
        <v>16</v>
      </c>
      <c r="F106" s="8">
        <f>'2024'!O106</f>
        <v>8372.3035793168074</v>
      </c>
      <c r="G106" s="12">
        <f t="shared" si="56"/>
        <v>9209.5339372484887</v>
      </c>
      <c r="H106" s="12">
        <f t="shared" si="57"/>
        <v>9628.1491162143284</v>
      </c>
      <c r="I106" s="12">
        <f t="shared" si="58"/>
        <v>10046.764295180168</v>
      </c>
      <c r="J106" s="12">
        <f t="shared" si="59"/>
        <v>10465.37947414601</v>
      </c>
      <c r="K106" s="12">
        <f t="shared" si="6"/>
        <v>10883.994653111849</v>
      </c>
      <c r="L106" s="12">
        <f t="shared" si="7"/>
        <v>12725.901440561547</v>
      </c>
      <c r="M106" s="12">
        <f t="shared" si="8"/>
        <v>14651.531263804412</v>
      </c>
      <c r="O106" s="8">
        <f t="shared" si="60"/>
        <v>9125.8109014553211</v>
      </c>
      <c r="P106" s="23">
        <f t="shared" si="61"/>
        <v>9.000000000000008E-2</v>
      </c>
      <c r="Q106" s="12">
        <f t="shared" si="66"/>
        <v>10038.391991600854</v>
      </c>
      <c r="R106" s="12">
        <f t="shared" si="66"/>
        <v>10494.682536673619</v>
      </c>
      <c r="S106" s="12">
        <f t="shared" si="66"/>
        <v>10950.973081746384</v>
      </c>
      <c r="T106" s="12">
        <f t="shared" si="66"/>
        <v>11407.263626819151</v>
      </c>
      <c r="U106" s="12">
        <f t="shared" si="67"/>
        <v>11863.554171891918</v>
      </c>
      <c r="V106" s="12">
        <f t="shared" si="67"/>
        <v>13871.232570212089</v>
      </c>
      <c r="W106" s="12">
        <f t="shared" si="67"/>
        <v>15970.169077546812</v>
      </c>
      <c r="Y106" s="7">
        <f>SUMIF('BD Qtde Servidores Ativos'!$D:$D,$D:$D,'BD Qtde Servidores Ativos'!E:E)</f>
        <v>134</v>
      </c>
      <c r="Z106" s="7">
        <f>SUMIF('BD Qtde Servidores Ativos'!$D:$D,$D:$D,'BD Qtde Servidores Ativos'!F:F)</f>
        <v>0</v>
      </c>
      <c r="AA106" s="7">
        <f>SUMIF('BD Qtde Servidores Ativos'!$D:$D,$D:$D,'BD Qtde Servidores Ativos'!G:G)</f>
        <v>0</v>
      </c>
      <c r="AB106" s="7">
        <f>SUMIF('BD Qtde Servidores Ativos'!$D:$D,$D:$D,'BD Qtde Servidores Ativos'!H:H)</f>
        <v>3</v>
      </c>
      <c r="AC106" s="7">
        <f>SUMIF('BD Qtde Servidores Ativos'!$D:$D,$D:$D,'BD Qtde Servidores Ativos'!I:I)</f>
        <v>0</v>
      </c>
      <c r="AD106" s="7">
        <f>SUMIF('BD Qtde Servidores Ativos'!$D:$D,$D:$D,'BD Qtde Servidores Ativos'!J:J)</f>
        <v>801</v>
      </c>
      <c r="AE106" s="7">
        <f>SUMIF('BD Qtde Servidores Ativos'!$D:$D,$D:$D,'BD Qtde Servidores Ativos'!K:K)</f>
        <v>800</v>
      </c>
      <c r="AF106" s="7">
        <f>SUMIF('BD Qtde Servidores Ativos'!$D:$D,$D:$D,'BD Qtde Servidores Ativos'!L:L)</f>
        <v>484</v>
      </c>
      <c r="AG106" s="24">
        <f t="shared" si="11"/>
        <v>2222</v>
      </c>
      <c r="AH106" s="25"/>
      <c r="AI106" s="25"/>
      <c r="AJ106" s="7">
        <f>SUMIF('BD Qtde Servidores Aposentados '!$D:$D,$D:$D,'BD Qtde Servidores Aposentados '!E:E)</f>
        <v>2302</v>
      </c>
      <c r="AK106" s="7">
        <f>SUMIF('BD Qtde Servidores Aposentados '!$D:$D,$D:$D,'BD Qtde Servidores Aposentados '!F:F)</f>
        <v>3</v>
      </c>
      <c r="AL106" s="7">
        <f>SUMIF('BD Qtde Servidores Aposentados '!$D:$D,$D:$D,'BD Qtde Servidores Aposentados '!G:G)</f>
        <v>0</v>
      </c>
      <c r="AM106" s="7">
        <f>SUMIF('BD Qtde Servidores Aposentados '!$D:$D,$D:$D,'BD Qtde Servidores Aposentados '!H:H)</f>
        <v>11</v>
      </c>
      <c r="AN106" s="7">
        <f>SUMIF('BD Qtde Servidores Aposentados '!$D:$D,$D:$D,'BD Qtde Servidores Aposentados '!I:I)</f>
        <v>2</v>
      </c>
      <c r="AO106" s="7">
        <f>SUMIF('BD Qtde Servidores Aposentados '!$D:$D,$D:$D,'BD Qtde Servidores Aposentados '!J:J)</f>
        <v>1163</v>
      </c>
      <c r="AP106" s="7">
        <f>SUMIF('BD Qtde Servidores Aposentados '!$D:$D,$D:$D,'BD Qtde Servidores Aposentados '!K:K)</f>
        <v>363</v>
      </c>
      <c r="AQ106" s="7">
        <f>SUMIF('BD Qtde Servidores Aposentados '!$D:$D,$D:$D,'BD Qtde Servidores Aposentados '!L:L)</f>
        <v>271</v>
      </c>
      <c r="AR106" s="24">
        <f t="shared" si="12"/>
        <v>4115</v>
      </c>
      <c r="AS106" s="26"/>
      <c r="AT106" s="26"/>
      <c r="AU106" s="27">
        <f t="shared" si="62"/>
        <v>1121888.6796284523</v>
      </c>
      <c r="AV106" s="27">
        <f t="shared" si="62"/>
        <v>0</v>
      </c>
      <c r="AW106" s="27">
        <f t="shared" si="62"/>
        <v>0</v>
      </c>
      <c r="AX106" s="27">
        <f t="shared" si="62"/>
        <v>30140.292885540504</v>
      </c>
      <c r="AY106" s="27">
        <f t="shared" si="62"/>
        <v>0</v>
      </c>
      <c r="AZ106" s="27">
        <f t="shared" si="62"/>
        <v>8718079.7171425913</v>
      </c>
      <c r="BA106" s="27">
        <f t="shared" si="62"/>
        <v>10180721.152449237</v>
      </c>
      <c r="BB106" s="27">
        <f t="shared" si="62"/>
        <v>7091341.1316813361</v>
      </c>
      <c r="BC106" s="28">
        <f t="shared" si="14"/>
        <v>27142170.973787159</v>
      </c>
      <c r="BF106" s="26"/>
      <c r="BG106" s="27">
        <f t="shared" si="63"/>
        <v>19273042.83958729</v>
      </c>
      <c r="BH106" s="27">
        <f t="shared" si="63"/>
        <v>27628.601811745466</v>
      </c>
      <c r="BI106" s="27">
        <f t="shared" si="63"/>
        <v>0</v>
      </c>
      <c r="BJ106" s="27">
        <f t="shared" si="63"/>
        <v>110514.40724698185</v>
      </c>
      <c r="BK106" s="27">
        <f t="shared" si="63"/>
        <v>20930.758948292019</v>
      </c>
      <c r="BL106" s="27">
        <f t="shared" si="63"/>
        <v>12658085.78156908</v>
      </c>
      <c r="BM106" s="27">
        <f t="shared" si="63"/>
        <v>4619502.2229238413</v>
      </c>
      <c r="BN106" s="27">
        <f t="shared" si="63"/>
        <v>3970564.9724909957</v>
      </c>
      <c r="BO106" s="28">
        <f t="shared" si="16"/>
        <v>40680269.584578231</v>
      </c>
      <c r="BS106" s="12">
        <f t="shared" si="17"/>
        <v>1222858.660795013</v>
      </c>
      <c r="BT106" s="12">
        <f t="shared" si="64"/>
        <v>0</v>
      </c>
      <c r="BU106" s="12">
        <f t="shared" si="64"/>
        <v>0</v>
      </c>
      <c r="BV106" s="12">
        <f t="shared" si="64"/>
        <v>32852.919245239151</v>
      </c>
      <c r="BW106" s="12">
        <f t="shared" si="64"/>
        <v>0</v>
      </c>
      <c r="BX106" s="12">
        <f t="shared" si="64"/>
        <v>9502706.8916854262</v>
      </c>
      <c r="BY106" s="12">
        <f t="shared" si="64"/>
        <v>11096986.056169672</v>
      </c>
      <c r="BZ106" s="12">
        <f t="shared" si="64"/>
        <v>7729561.8335326575</v>
      </c>
      <c r="CA106" s="29">
        <f t="shared" si="19"/>
        <v>29584966.361428007</v>
      </c>
      <c r="CB106" s="9"/>
      <c r="CC106" s="12">
        <v>0</v>
      </c>
      <c r="CD106" s="12">
        <f>(Z106*'Quadro Resumo'!$L$7)*($O$109*15%)</f>
        <v>0</v>
      </c>
      <c r="CE106" s="12">
        <f>(AA106*'Quadro Resumo'!$L$7)*($O$109*10%)</f>
        <v>0</v>
      </c>
      <c r="CF106" s="12">
        <f>(AB106*'Quadro Resumo'!$L$7)*($O$109*5%)</f>
        <v>153.53569779068695</v>
      </c>
      <c r="CG106" s="12">
        <f>(AC106*'Quadro Resumo'!$L$7)*($O$109*5%)</f>
        <v>0</v>
      </c>
      <c r="CH106" s="12">
        <f>(AD106*'Quadro Resumo'!$L$7)*(O106*22%)</f>
        <v>160815.03970544567</v>
      </c>
      <c r="CI106" s="12">
        <f>(AE106*'Quadro Resumo'!$L$7)*(O106*23%)</f>
        <v>167914.92058677791</v>
      </c>
      <c r="CJ106" s="12">
        <v>0</v>
      </c>
      <c r="CK106" s="29">
        <f t="shared" si="20"/>
        <v>328883.49599001429</v>
      </c>
      <c r="CL106" s="9"/>
      <c r="CM106" s="9"/>
      <c r="CN106" s="12">
        <f t="shared" si="21"/>
        <v>21007616.695150148</v>
      </c>
      <c r="CO106" s="12">
        <f t="shared" si="65"/>
        <v>30115.175974802565</v>
      </c>
      <c r="CP106" s="12">
        <f t="shared" si="65"/>
        <v>0</v>
      </c>
      <c r="CQ106" s="12">
        <f t="shared" si="65"/>
        <v>120460.70389921023</v>
      </c>
      <c r="CR106" s="12">
        <f t="shared" si="65"/>
        <v>22814.527253638302</v>
      </c>
      <c r="CS106" s="12">
        <f t="shared" si="65"/>
        <v>13797313.501910301</v>
      </c>
      <c r="CT106" s="12">
        <f t="shared" si="65"/>
        <v>5035257.422986988</v>
      </c>
      <c r="CU106" s="12">
        <f t="shared" si="65"/>
        <v>4327915.8200151864</v>
      </c>
      <c r="CV106" s="29">
        <f t="shared" si="23"/>
        <v>44341493.847190268</v>
      </c>
      <c r="CW106" s="9"/>
      <c r="CX106" s="9"/>
      <c r="CY106" s="9"/>
      <c r="CZ106" s="9"/>
      <c r="DA106" s="9"/>
      <c r="DB106" s="30"/>
      <c r="DC106" s="30"/>
    </row>
    <row r="107" spans="2:107" ht="15.75" customHeight="1" x14ac:dyDescent="0.3">
      <c r="B107" s="464"/>
      <c r="C107" s="7" t="s">
        <v>16</v>
      </c>
      <c r="D107" s="7" t="str">
        <f t="shared" si="55"/>
        <v>EP17</v>
      </c>
      <c r="E107" s="7">
        <v>17</v>
      </c>
      <c r="F107" s="8">
        <f>'2024'!O107</f>
        <v>8698.8234189101622</v>
      </c>
      <c r="G107" s="12">
        <f t="shared" si="56"/>
        <v>9568.7057608011801</v>
      </c>
      <c r="H107" s="12">
        <f t="shared" si="57"/>
        <v>10003.646931746685</v>
      </c>
      <c r="I107" s="12">
        <f t="shared" si="58"/>
        <v>10438.588102692194</v>
      </c>
      <c r="J107" s="12">
        <f t="shared" si="59"/>
        <v>10873.529273637703</v>
      </c>
      <c r="K107" s="12">
        <f t="shared" si="6"/>
        <v>11308.470444583212</v>
      </c>
      <c r="L107" s="12">
        <f t="shared" si="7"/>
        <v>13222.211596743447</v>
      </c>
      <c r="M107" s="12">
        <f t="shared" si="8"/>
        <v>15222.940983092783</v>
      </c>
      <c r="O107" s="8">
        <f t="shared" si="60"/>
        <v>9481.7175266120776</v>
      </c>
      <c r="P107" s="23">
        <f t="shared" si="61"/>
        <v>9.000000000000008E-2</v>
      </c>
      <c r="Q107" s="12">
        <f t="shared" si="66"/>
        <v>10429.889279273286</v>
      </c>
      <c r="R107" s="12">
        <f t="shared" si="66"/>
        <v>10903.975155603888</v>
      </c>
      <c r="S107" s="12">
        <f t="shared" si="66"/>
        <v>11378.061031934492</v>
      </c>
      <c r="T107" s="12">
        <f t="shared" si="66"/>
        <v>11852.146908265096</v>
      </c>
      <c r="U107" s="12">
        <f t="shared" si="67"/>
        <v>12326.232784595701</v>
      </c>
      <c r="V107" s="12">
        <f t="shared" si="67"/>
        <v>14412.210640450357</v>
      </c>
      <c r="W107" s="12">
        <f t="shared" si="67"/>
        <v>16593.005671571136</v>
      </c>
      <c r="Y107" s="7">
        <f>SUMIF('BD Qtde Servidores Ativos'!$D:$D,$D:$D,'BD Qtde Servidores Ativos'!E:E)</f>
        <v>67</v>
      </c>
      <c r="Z107" s="7">
        <f>SUMIF('BD Qtde Servidores Ativos'!$D:$D,$D:$D,'BD Qtde Servidores Ativos'!F:F)</f>
        <v>0</v>
      </c>
      <c r="AA107" s="7">
        <f>SUMIF('BD Qtde Servidores Ativos'!$D:$D,$D:$D,'BD Qtde Servidores Ativos'!G:G)</f>
        <v>0</v>
      </c>
      <c r="AB107" s="7">
        <f>SUMIF('BD Qtde Servidores Ativos'!$D:$D,$D:$D,'BD Qtde Servidores Ativos'!H:H)</f>
        <v>2</v>
      </c>
      <c r="AC107" s="7">
        <f>SUMIF('BD Qtde Servidores Ativos'!$D:$D,$D:$D,'BD Qtde Servidores Ativos'!I:I)</f>
        <v>0</v>
      </c>
      <c r="AD107" s="7">
        <f>SUMIF('BD Qtde Servidores Ativos'!$D:$D,$D:$D,'BD Qtde Servidores Ativos'!J:J)</f>
        <v>331</v>
      </c>
      <c r="AE107" s="7">
        <f>SUMIF('BD Qtde Servidores Ativos'!$D:$D,$D:$D,'BD Qtde Servidores Ativos'!K:K)</f>
        <v>329</v>
      </c>
      <c r="AF107" s="7">
        <f>SUMIF('BD Qtde Servidores Ativos'!$D:$D,$D:$D,'BD Qtde Servidores Ativos'!L:L)</f>
        <v>208</v>
      </c>
      <c r="AG107" s="24">
        <f t="shared" si="11"/>
        <v>937</v>
      </c>
      <c r="AH107" s="25"/>
      <c r="AI107" s="25"/>
      <c r="AJ107" s="7">
        <f>SUMIF('BD Qtde Servidores Aposentados '!$D:$D,$D:$D,'BD Qtde Servidores Aposentados '!E:E)</f>
        <v>552</v>
      </c>
      <c r="AK107" s="7">
        <f>SUMIF('BD Qtde Servidores Aposentados '!$D:$D,$D:$D,'BD Qtde Servidores Aposentados '!F:F)</f>
        <v>0</v>
      </c>
      <c r="AL107" s="7">
        <f>SUMIF('BD Qtde Servidores Aposentados '!$D:$D,$D:$D,'BD Qtde Servidores Aposentados '!G:G)</f>
        <v>0</v>
      </c>
      <c r="AM107" s="7">
        <f>SUMIF('BD Qtde Servidores Aposentados '!$D:$D,$D:$D,'BD Qtde Servidores Aposentados '!H:H)</f>
        <v>6</v>
      </c>
      <c r="AN107" s="7">
        <f>SUMIF('BD Qtde Servidores Aposentados '!$D:$D,$D:$D,'BD Qtde Servidores Aposentados '!I:I)</f>
        <v>0</v>
      </c>
      <c r="AO107" s="7">
        <f>SUMIF('BD Qtde Servidores Aposentados '!$D:$D,$D:$D,'BD Qtde Servidores Aposentados '!J:J)</f>
        <v>686</v>
      </c>
      <c r="AP107" s="7">
        <f>SUMIF('BD Qtde Servidores Aposentados '!$D:$D,$D:$D,'BD Qtde Servidores Aposentados '!K:K)</f>
        <v>237</v>
      </c>
      <c r="AQ107" s="7">
        <f>SUMIF('BD Qtde Servidores Aposentados '!$D:$D,$D:$D,'BD Qtde Servidores Aposentados '!L:L)</f>
        <v>157</v>
      </c>
      <c r="AR107" s="24">
        <f t="shared" si="12"/>
        <v>1638</v>
      </c>
      <c r="AS107" s="26"/>
      <c r="AT107" s="26"/>
      <c r="AU107" s="27">
        <f t="shared" si="62"/>
        <v>582821.16906698083</v>
      </c>
      <c r="AV107" s="27">
        <f t="shared" si="62"/>
        <v>0</v>
      </c>
      <c r="AW107" s="27">
        <f t="shared" si="62"/>
        <v>0</v>
      </c>
      <c r="AX107" s="27">
        <f t="shared" si="62"/>
        <v>20877.176205384389</v>
      </c>
      <c r="AY107" s="27">
        <f t="shared" si="62"/>
        <v>0</v>
      </c>
      <c r="AZ107" s="27">
        <f t="shared" si="62"/>
        <v>3743103.7171570431</v>
      </c>
      <c r="BA107" s="27">
        <f t="shared" si="62"/>
        <v>4350107.6153285941</v>
      </c>
      <c r="BB107" s="27">
        <f t="shared" si="62"/>
        <v>3166371.7244832991</v>
      </c>
      <c r="BC107" s="28">
        <f t="shared" si="14"/>
        <v>11863281.402241301</v>
      </c>
      <c r="BF107" s="26"/>
      <c r="BG107" s="27">
        <f t="shared" si="63"/>
        <v>4801750.52723841</v>
      </c>
      <c r="BH107" s="27">
        <f t="shared" si="63"/>
        <v>0</v>
      </c>
      <c r="BI107" s="27">
        <f t="shared" si="63"/>
        <v>0</v>
      </c>
      <c r="BJ107" s="27">
        <f t="shared" si="63"/>
        <v>62631.528616153169</v>
      </c>
      <c r="BK107" s="27">
        <f t="shared" si="63"/>
        <v>0</v>
      </c>
      <c r="BL107" s="27">
        <f t="shared" si="63"/>
        <v>7757610.7249840833</v>
      </c>
      <c r="BM107" s="27">
        <f t="shared" si="63"/>
        <v>3133664.148428197</v>
      </c>
      <c r="BN107" s="27">
        <f t="shared" si="63"/>
        <v>2390001.7343455669</v>
      </c>
      <c r="BO107" s="28">
        <f t="shared" si="16"/>
        <v>18145658.66361241</v>
      </c>
      <c r="BS107" s="12">
        <f t="shared" si="17"/>
        <v>635275.07428300916</v>
      </c>
      <c r="BT107" s="12">
        <f t="shared" si="64"/>
        <v>0</v>
      </c>
      <c r="BU107" s="12">
        <f t="shared" si="64"/>
        <v>0</v>
      </c>
      <c r="BV107" s="12">
        <f t="shared" si="64"/>
        <v>22756.122063868985</v>
      </c>
      <c r="BW107" s="12">
        <f t="shared" si="64"/>
        <v>0</v>
      </c>
      <c r="BX107" s="12">
        <f t="shared" si="64"/>
        <v>4079983.0517011769</v>
      </c>
      <c r="BY107" s="12">
        <f t="shared" si="64"/>
        <v>4741617.3007081673</v>
      </c>
      <c r="BZ107" s="12">
        <f t="shared" si="64"/>
        <v>3451345.1796867964</v>
      </c>
      <c r="CA107" s="29">
        <f t="shared" si="19"/>
        <v>12930976.728443019</v>
      </c>
      <c r="CB107" s="9"/>
      <c r="CC107" s="12">
        <v>0</v>
      </c>
      <c r="CD107" s="12">
        <f>(Z107*'Quadro Resumo'!$L$7)*($O$109*15%)</f>
        <v>0</v>
      </c>
      <c r="CE107" s="12">
        <f>(AA107*'Quadro Resumo'!$L$7)*($O$109*10%)</f>
        <v>0</v>
      </c>
      <c r="CF107" s="12">
        <f>(AB107*'Quadro Resumo'!$L$7)*($O$109*5%)</f>
        <v>102.35713186045795</v>
      </c>
      <c r="CG107" s="12">
        <f>(AC107*'Quadro Resumo'!$L$7)*($O$109*5%)</f>
        <v>0</v>
      </c>
      <c r="CH107" s="12">
        <f>(AD107*'Quadro Resumo'!$L$7)*(O107*22%)</f>
        <v>69045.867028789158</v>
      </c>
      <c r="CI107" s="12">
        <f>(AE107*'Quadro Resumo'!$L$7)*(O107*23%)</f>
        <v>71748.156523873593</v>
      </c>
      <c r="CJ107" s="12">
        <v>0</v>
      </c>
      <c r="CK107" s="29">
        <f t="shared" si="20"/>
        <v>140896.3806845232</v>
      </c>
      <c r="CL107" s="9"/>
      <c r="CM107" s="9"/>
      <c r="CN107" s="12">
        <f t="shared" si="21"/>
        <v>5233908.074689867</v>
      </c>
      <c r="CO107" s="12">
        <f t="shared" si="65"/>
        <v>0</v>
      </c>
      <c r="CP107" s="12">
        <f t="shared" si="65"/>
        <v>0</v>
      </c>
      <c r="CQ107" s="12">
        <f t="shared" si="65"/>
        <v>68268.366191606954</v>
      </c>
      <c r="CR107" s="12">
        <f t="shared" si="65"/>
        <v>0</v>
      </c>
      <c r="CS107" s="12">
        <f t="shared" si="65"/>
        <v>8455795.6902326513</v>
      </c>
      <c r="CT107" s="12">
        <f t="shared" si="65"/>
        <v>3415693.9217867348</v>
      </c>
      <c r="CU107" s="12">
        <f t="shared" si="65"/>
        <v>2605101.8904366684</v>
      </c>
      <c r="CV107" s="29">
        <f t="shared" si="23"/>
        <v>19778767.943337526</v>
      </c>
      <c r="CW107" s="9"/>
      <c r="CX107" s="9"/>
      <c r="CY107" s="9"/>
      <c r="CZ107" s="9"/>
      <c r="DA107" s="9"/>
      <c r="DB107" s="30"/>
      <c r="DC107" s="30"/>
    </row>
    <row r="108" spans="2:107" ht="15.75" customHeight="1" x14ac:dyDescent="0.3">
      <c r="B108" s="464"/>
      <c r="C108" s="7" t="s">
        <v>16</v>
      </c>
      <c r="D108" s="7" t="str">
        <f t="shared" si="55"/>
        <v>EP18</v>
      </c>
      <c r="E108" s="7">
        <v>18</v>
      </c>
      <c r="F108" s="8">
        <f>'2024'!O108</f>
        <v>9038.0775322476584</v>
      </c>
      <c r="G108" s="12">
        <f t="shared" si="56"/>
        <v>9941.8852854724246</v>
      </c>
      <c r="H108" s="12">
        <f t="shared" si="57"/>
        <v>10393.789162084806</v>
      </c>
      <c r="I108" s="12">
        <f t="shared" si="58"/>
        <v>10845.693038697189</v>
      </c>
      <c r="J108" s="12">
        <f t="shared" si="59"/>
        <v>11297.596915309572</v>
      </c>
      <c r="K108" s="12">
        <f t="shared" si="6"/>
        <v>11749.500791921957</v>
      </c>
      <c r="L108" s="12">
        <f t="shared" si="7"/>
        <v>13737.87784901644</v>
      </c>
      <c r="M108" s="12">
        <f t="shared" si="8"/>
        <v>15816.635681433403</v>
      </c>
      <c r="O108" s="8">
        <f t="shared" si="60"/>
        <v>9851.5045101499472</v>
      </c>
      <c r="P108" s="23">
        <f t="shared" si="61"/>
        <v>8.9999999999999858E-2</v>
      </c>
      <c r="Q108" s="12">
        <f t="shared" si="66"/>
        <v>10836.654961164943</v>
      </c>
      <c r="R108" s="12">
        <f t="shared" si="66"/>
        <v>11329.230186672439</v>
      </c>
      <c r="S108" s="12">
        <f t="shared" si="66"/>
        <v>11821.805412179936</v>
      </c>
      <c r="T108" s="12">
        <f t="shared" si="66"/>
        <v>12314.380637687435</v>
      </c>
      <c r="U108" s="12">
        <f t="shared" si="67"/>
        <v>12806.955863194931</v>
      </c>
      <c r="V108" s="12">
        <f t="shared" si="67"/>
        <v>14974.286855427919</v>
      </c>
      <c r="W108" s="12">
        <f t="shared" si="67"/>
        <v>17240.132892762409</v>
      </c>
      <c r="Y108" s="7">
        <f>SUMIF('BD Qtde Servidores Ativos'!$D:$D,$D:$D,'BD Qtde Servidores Ativos'!E:E)</f>
        <v>33</v>
      </c>
      <c r="Z108" s="7">
        <f>SUMIF('BD Qtde Servidores Ativos'!$D:$D,$D:$D,'BD Qtde Servidores Ativos'!F:F)</f>
        <v>0</v>
      </c>
      <c r="AA108" s="7">
        <f>SUMIF('BD Qtde Servidores Ativos'!$D:$D,$D:$D,'BD Qtde Servidores Ativos'!G:G)</f>
        <v>0</v>
      </c>
      <c r="AB108" s="7">
        <f>SUMIF('BD Qtde Servidores Ativos'!$D:$D,$D:$D,'BD Qtde Servidores Ativos'!H:H)</f>
        <v>1</v>
      </c>
      <c r="AC108" s="7">
        <f>SUMIF('BD Qtde Servidores Ativos'!$D:$D,$D:$D,'BD Qtde Servidores Ativos'!I:I)</f>
        <v>0</v>
      </c>
      <c r="AD108" s="7">
        <f>SUMIF('BD Qtde Servidores Ativos'!$D:$D,$D:$D,'BD Qtde Servidores Ativos'!J:J)</f>
        <v>206</v>
      </c>
      <c r="AE108" s="7">
        <f>SUMIF('BD Qtde Servidores Ativos'!$D:$D,$D:$D,'BD Qtde Servidores Ativos'!K:K)</f>
        <v>156</v>
      </c>
      <c r="AF108" s="7">
        <f>SUMIF('BD Qtde Servidores Ativos'!$D:$D,$D:$D,'BD Qtde Servidores Ativos'!L:L)</f>
        <v>89</v>
      </c>
      <c r="AG108" s="24">
        <f t="shared" si="11"/>
        <v>485</v>
      </c>
      <c r="AH108" s="25"/>
      <c r="AI108" s="25"/>
      <c r="AJ108" s="7">
        <f>SUMIF('BD Qtde Servidores Aposentados '!$D:$D,$D:$D,'BD Qtde Servidores Aposentados '!E:E)</f>
        <v>433</v>
      </c>
      <c r="AK108" s="7">
        <f>SUMIF('BD Qtde Servidores Aposentados '!$D:$D,$D:$D,'BD Qtde Servidores Aposentados '!F:F)</f>
        <v>2</v>
      </c>
      <c r="AL108" s="7">
        <f>SUMIF('BD Qtde Servidores Aposentados '!$D:$D,$D:$D,'BD Qtde Servidores Aposentados '!G:G)</f>
        <v>0</v>
      </c>
      <c r="AM108" s="7">
        <f>SUMIF('BD Qtde Servidores Aposentados '!$D:$D,$D:$D,'BD Qtde Servidores Aposentados '!H:H)</f>
        <v>8</v>
      </c>
      <c r="AN108" s="7">
        <f>SUMIF('BD Qtde Servidores Aposentados '!$D:$D,$D:$D,'BD Qtde Servidores Aposentados '!I:I)</f>
        <v>0</v>
      </c>
      <c r="AO108" s="7">
        <f>SUMIF('BD Qtde Servidores Aposentados '!$D:$D,$D:$D,'BD Qtde Servidores Aposentados '!J:J)</f>
        <v>738</v>
      </c>
      <c r="AP108" s="7">
        <f>SUMIF('BD Qtde Servidores Aposentados '!$D:$D,$D:$D,'BD Qtde Servidores Aposentados '!K:K)</f>
        <v>242</v>
      </c>
      <c r="AQ108" s="7">
        <f>SUMIF('BD Qtde Servidores Aposentados '!$D:$D,$D:$D,'BD Qtde Servidores Aposentados '!L:L)</f>
        <v>142</v>
      </c>
      <c r="AR108" s="24">
        <f t="shared" si="12"/>
        <v>1565</v>
      </c>
      <c r="AS108" s="26"/>
      <c r="AT108" s="26"/>
      <c r="AU108" s="27">
        <f t="shared" si="62"/>
        <v>298256.55856417271</v>
      </c>
      <c r="AV108" s="27">
        <f t="shared" si="62"/>
        <v>0</v>
      </c>
      <c r="AW108" s="27">
        <f t="shared" si="62"/>
        <v>0</v>
      </c>
      <c r="AX108" s="27">
        <f t="shared" si="62"/>
        <v>10845.693038697189</v>
      </c>
      <c r="AY108" s="27">
        <f t="shared" si="62"/>
        <v>0</v>
      </c>
      <c r="AZ108" s="27">
        <f t="shared" si="62"/>
        <v>2420397.163135923</v>
      </c>
      <c r="BA108" s="27">
        <f t="shared" si="62"/>
        <v>2143108.9444465647</v>
      </c>
      <c r="BB108" s="27">
        <f t="shared" si="62"/>
        <v>1407680.575647573</v>
      </c>
      <c r="BC108" s="28">
        <f t="shared" si="14"/>
        <v>6280288.9348329306</v>
      </c>
      <c r="BF108" s="26"/>
      <c r="BG108" s="27">
        <f t="shared" si="63"/>
        <v>3913487.5714632361</v>
      </c>
      <c r="BH108" s="27">
        <f t="shared" si="63"/>
        <v>19883.770570944849</v>
      </c>
      <c r="BI108" s="27">
        <f t="shared" si="63"/>
        <v>0</v>
      </c>
      <c r="BJ108" s="27">
        <f t="shared" si="63"/>
        <v>86765.544309577512</v>
      </c>
      <c r="BK108" s="27">
        <f t="shared" si="63"/>
        <v>0</v>
      </c>
      <c r="BL108" s="27">
        <f t="shared" si="63"/>
        <v>8671131.5844384041</v>
      </c>
      <c r="BM108" s="27">
        <f t="shared" si="63"/>
        <v>3324566.4394619786</v>
      </c>
      <c r="BN108" s="27">
        <f t="shared" si="63"/>
        <v>2245962.2667635432</v>
      </c>
      <c r="BO108" s="28">
        <f t="shared" si="16"/>
        <v>18261797.177007683</v>
      </c>
      <c r="BS108" s="12">
        <f t="shared" si="17"/>
        <v>325099.64883494825</v>
      </c>
      <c r="BT108" s="12">
        <f t="shared" si="64"/>
        <v>0</v>
      </c>
      <c r="BU108" s="12">
        <f t="shared" si="64"/>
        <v>0</v>
      </c>
      <c r="BV108" s="12">
        <f t="shared" si="64"/>
        <v>11821.805412179936</v>
      </c>
      <c r="BW108" s="12">
        <f t="shared" si="64"/>
        <v>0</v>
      </c>
      <c r="BX108" s="12">
        <f t="shared" si="64"/>
        <v>2638232.9078181558</v>
      </c>
      <c r="BY108" s="12">
        <f t="shared" si="64"/>
        <v>2335988.7494467553</v>
      </c>
      <c r="BZ108" s="12">
        <f t="shared" si="64"/>
        <v>1534371.8274558545</v>
      </c>
      <c r="CA108" s="29">
        <f t="shared" si="19"/>
        <v>6845514.9389678929</v>
      </c>
      <c r="CB108" s="9"/>
      <c r="CC108" s="12">
        <v>0</v>
      </c>
      <c r="CD108" s="12">
        <f>(Z108*'Quadro Resumo'!$L$7)*($O$109*15%)</f>
        <v>0</v>
      </c>
      <c r="CE108" s="12">
        <f>(AA108*'Quadro Resumo'!$L$7)*($O$109*10%)</f>
        <v>0</v>
      </c>
      <c r="CF108" s="12">
        <f>(AB108*'Quadro Resumo'!$L$7)*($O$109*5%)</f>
        <v>51.178565930228977</v>
      </c>
      <c r="CG108" s="12">
        <f>(AC108*'Quadro Resumo'!$L$7)*($O$109*5%)</f>
        <v>0</v>
      </c>
      <c r="CH108" s="12">
        <f>(AD108*'Quadro Resumo'!$L$7)*(O108*22%)</f>
        <v>44647.018439999571</v>
      </c>
      <c r="CI108" s="12">
        <f>(AE108*'Quadro Resumo'!$L$7)*(O108*23%)</f>
        <v>35347.198182418011</v>
      </c>
      <c r="CJ108" s="12">
        <v>0</v>
      </c>
      <c r="CK108" s="29">
        <f t="shared" si="20"/>
        <v>80045.395188347815</v>
      </c>
      <c r="CL108" s="9"/>
      <c r="CM108" s="9"/>
      <c r="CN108" s="12">
        <f t="shared" si="21"/>
        <v>4265701.452894927</v>
      </c>
      <c r="CO108" s="12">
        <f t="shared" si="65"/>
        <v>21673.309922329885</v>
      </c>
      <c r="CP108" s="12">
        <f t="shared" si="65"/>
        <v>0</v>
      </c>
      <c r="CQ108" s="12">
        <f t="shared" si="65"/>
        <v>94574.443297439488</v>
      </c>
      <c r="CR108" s="12">
        <f t="shared" si="65"/>
        <v>0</v>
      </c>
      <c r="CS108" s="12">
        <f t="shared" si="65"/>
        <v>9451533.4270378593</v>
      </c>
      <c r="CT108" s="12">
        <f t="shared" si="65"/>
        <v>3623777.4190135566</v>
      </c>
      <c r="CU108" s="12">
        <f t="shared" si="65"/>
        <v>2448098.8707722621</v>
      </c>
      <c r="CV108" s="29">
        <f t="shared" si="23"/>
        <v>19905358.922938373</v>
      </c>
      <c r="CW108" s="9"/>
      <c r="CX108" s="9"/>
      <c r="CY108" s="9"/>
      <c r="CZ108" s="9"/>
      <c r="DA108" s="9"/>
      <c r="DB108" s="30"/>
      <c r="DC108" s="30"/>
    </row>
    <row r="109" spans="2:107" ht="15.75" customHeight="1" x14ac:dyDescent="0.3">
      <c r="B109" s="465"/>
      <c r="C109" s="7" t="s">
        <v>16</v>
      </c>
      <c r="D109" s="7" t="str">
        <f t="shared" si="55"/>
        <v>EP19</v>
      </c>
      <c r="E109" s="7">
        <v>19</v>
      </c>
      <c r="F109" s="8">
        <f>'2024'!O109</f>
        <v>9390.5625560053159</v>
      </c>
      <c r="G109" s="12">
        <f t="shared" si="56"/>
        <v>10329.618811605847</v>
      </c>
      <c r="H109" s="12">
        <f t="shared" si="57"/>
        <v>10799.146939406113</v>
      </c>
      <c r="I109" s="12">
        <f t="shared" si="58"/>
        <v>11268.675067206379</v>
      </c>
      <c r="J109" s="12">
        <f t="shared" si="59"/>
        <v>11738.203195006645</v>
      </c>
      <c r="K109" s="12">
        <f t="shared" si="6"/>
        <v>12207.731322806911</v>
      </c>
      <c r="L109" s="12">
        <f t="shared" si="7"/>
        <v>14273.655085128081</v>
      </c>
      <c r="M109" s="12">
        <f t="shared" si="8"/>
        <v>16433.484473009303</v>
      </c>
      <c r="O109" s="8">
        <f t="shared" si="60"/>
        <v>10235.713186045794</v>
      </c>
      <c r="P109" s="23">
        <f t="shared" si="61"/>
        <v>8.9999999999999858E-2</v>
      </c>
      <c r="Q109" s="12">
        <f t="shared" si="66"/>
        <v>11259.284504650373</v>
      </c>
      <c r="R109" s="12">
        <f t="shared" si="66"/>
        <v>11771.070163952661</v>
      </c>
      <c r="S109" s="12">
        <f t="shared" si="66"/>
        <v>12282.855823254953</v>
      </c>
      <c r="T109" s="12">
        <f t="shared" si="66"/>
        <v>12794.641482557243</v>
      </c>
      <c r="U109" s="12">
        <f t="shared" si="67"/>
        <v>13306.427141859533</v>
      </c>
      <c r="V109" s="12">
        <f t="shared" si="67"/>
        <v>15558.284042789606</v>
      </c>
      <c r="W109" s="12">
        <f t="shared" si="67"/>
        <v>17912.498075580141</v>
      </c>
      <c r="Y109" s="7">
        <f>SUMIF('BD Qtde Servidores Ativos'!$D:$D,$D:$D,'BD Qtde Servidores Ativos'!E:E)</f>
        <v>122</v>
      </c>
      <c r="Z109" s="7">
        <f>SUMIF('BD Qtde Servidores Ativos'!$D:$D,$D:$D,'BD Qtde Servidores Ativos'!F:F)</f>
        <v>0</v>
      </c>
      <c r="AA109" s="7">
        <f>SUMIF('BD Qtde Servidores Ativos'!$D:$D,$D:$D,'BD Qtde Servidores Ativos'!G:G)</f>
        <v>0</v>
      </c>
      <c r="AB109" s="7">
        <f>SUMIF('BD Qtde Servidores Ativos'!$D:$D,$D:$D,'BD Qtde Servidores Ativos'!H:H)</f>
        <v>6</v>
      </c>
      <c r="AC109" s="7">
        <f>SUMIF('BD Qtde Servidores Ativos'!$D:$D,$D:$D,'BD Qtde Servidores Ativos'!I:I)</f>
        <v>0</v>
      </c>
      <c r="AD109" s="7">
        <f>SUMIF('BD Qtde Servidores Ativos'!$D:$D,$D:$D,'BD Qtde Servidores Ativos'!J:J)</f>
        <v>1586</v>
      </c>
      <c r="AE109" s="7">
        <f>SUMIF('BD Qtde Servidores Ativos'!$D:$D,$D:$D,'BD Qtde Servidores Ativos'!K:K)</f>
        <v>1172</v>
      </c>
      <c r="AF109" s="7">
        <f>SUMIF('BD Qtde Servidores Ativos'!$D:$D,$D:$D,'BD Qtde Servidores Ativos'!L:L)</f>
        <v>578</v>
      </c>
      <c r="AG109" s="24">
        <f t="shared" si="11"/>
        <v>3464</v>
      </c>
      <c r="AH109" s="25"/>
      <c r="AI109" s="25"/>
      <c r="AJ109" s="7">
        <f>SUMIF('BD Qtde Servidores Aposentados '!$D:$D,$D:$D,'BD Qtde Servidores Aposentados '!E:E)</f>
        <v>1184</v>
      </c>
      <c r="AK109" s="7">
        <f>SUMIF('BD Qtde Servidores Aposentados '!$D:$D,$D:$D,'BD Qtde Servidores Aposentados '!F:F)</f>
        <v>1</v>
      </c>
      <c r="AL109" s="7">
        <f>SUMIF('BD Qtde Servidores Aposentados '!$D:$D,$D:$D,'BD Qtde Servidores Aposentados '!G:G)</f>
        <v>0</v>
      </c>
      <c r="AM109" s="7">
        <f>SUMIF('BD Qtde Servidores Aposentados '!$D:$D,$D:$D,'BD Qtde Servidores Aposentados '!H:H)</f>
        <v>15</v>
      </c>
      <c r="AN109" s="7">
        <f>SUMIF('BD Qtde Servidores Aposentados '!$D:$D,$D:$D,'BD Qtde Servidores Aposentados '!I:I)</f>
        <v>0</v>
      </c>
      <c r="AO109" s="7">
        <f>SUMIF('BD Qtde Servidores Aposentados '!$D:$D,$D:$D,'BD Qtde Servidores Aposentados '!J:J)</f>
        <v>3577</v>
      </c>
      <c r="AP109" s="7">
        <f>SUMIF('BD Qtde Servidores Aposentados '!$D:$D,$D:$D,'BD Qtde Servidores Aposentados '!K:K)</f>
        <v>1415</v>
      </c>
      <c r="AQ109" s="7">
        <f>SUMIF('BD Qtde Servidores Aposentados '!$D:$D,$D:$D,'BD Qtde Servidores Aposentados '!L:L)</f>
        <v>632</v>
      </c>
      <c r="AR109" s="24">
        <f t="shared" si="12"/>
        <v>6824</v>
      </c>
      <c r="AS109" s="26"/>
      <c r="AT109" s="26"/>
      <c r="AU109" s="27">
        <f t="shared" si="62"/>
        <v>1145648.6318326485</v>
      </c>
      <c r="AV109" s="27">
        <f t="shared" si="62"/>
        <v>0</v>
      </c>
      <c r="AW109" s="27">
        <f t="shared" si="62"/>
        <v>0</v>
      </c>
      <c r="AX109" s="27">
        <f t="shared" si="62"/>
        <v>67612.050403238274</v>
      </c>
      <c r="AY109" s="27">
        <f t="shared" si="62"/>
        <v>0</v>
      </c>
      <c r="AZ109" s="27">
        <f t="shared" si="62"/>
        <v>19361461.877971761</v>
      </c>
      <c r="BA109" s="27">
        <f t="shared" si="62"/>
        <v>16728723.75977011</v>
      </c>
      <c r="BB109" s="27">
        <f t="shared" si="62"/>
        <v>9498554.0253993776</v>
      </c>
      <c r="BC109" s="28">
        <f t="shared" si="14"/>
        <v>46802000.34537714</v>
      </c>
      <c r="BF109" s="26"/>
      <c r="BG109" s="27">
        <f t="shared" si="63"/>
        <v>11118426.066310294</v>
      </c>
      <c r="BH109" s="27">
        <f t="shared" si="63"/>
        <v>10329.618811605847</v>
      </c>
      <c r="BI109" s="27">
        <f t="shared" si="63"/>
        <v>0</v>
      </c>
      <c r="BJ109" s="27">
        <f t="shared" si="63"/>
        <v>169030.12600809569</v>
      </c>
      <c r="BK109" s="27">
        <f t="shared" si="63"/>
        <v>0</v>
      </c>
      <c r="BL109" s="27">
        <f t="shared" si="63"/>
        <v>43667054.94168032</v>
      </c>
      <c r="BM109" s="27">
        <f t="shared" si="63"/>
        <v>20197221.945456233</v>
      </c>
      <c r="BN109" s="27">
        <f t="shared" si="63"/>
        <v>10385962.186941879</v>
      </c>
      <c r="BO109" s="28">
        <f t="shared" si="16"/>
        <v>85548024.885208428</v>
      </c>
      <c r="BS109" s="12">
        <f t="shared" si="17"/>
        <v>1248757.0086975868</v>
      </c>
      <c r="BT109" s="12">
        <f t="shared" si="64"/>
        <v>0</v>
      </c>
      <c r="BU109" s="12">
        <f t="shared" si="64"/>
        <v>0</v>
      </c>
      <c r="BV109" s="12">
        <f t="shared" si="64"/>
        <v>73697.134939529715</v>
      </c>
      <c r="BW109" s="12">
        <f t="shared" si="64"/>
        <v>0</v>
      </c>
      <c r="BX109" s="12">
        <f t="shared" si="64"/>
        <v>21103993.44698922</v>
      </c>
      <c r="BY109" s="12">
        <f t="shared" si="64"/>
        <v>18234308.89814942</v>
      </c>
      <c r="BZ109" s="12">
        <f t="shared" si="64"/>
        <v>10353423.887685321</v>
      </c>
      <c r="CA109" s="29">
        <f t="shared" si="19"/>
        <v>51014180.376461081</v>
      </c>
      <c r="CB109" s="9"/>
      <c r="CC109" s="12">
        <v>0</v>
      </c>
      <c r="CD109" s="12">
        <f>(Z109*'Quadro Resumo'!$L$7)*($O$109*15%)</f>
        <v>0</v>
      </c>
      <c r="CE109" s="12">
        <f>(AA109*'Quadro Resumo'!$L$7)*($O$109*10%)</f>
        <v>0</v>
      </c>
      <c r="CF109" s="12">
        <f>(AB109*'Quadro Resumo'!$L$7)*($O$109*5%)</f>
        <v>307.07139558137391</v>
      </c>
      <c r="CG109" s="12">
        <f>(AC109*'Quadro Resumo'!$L$7)*($O$109*5%)</f>
        <v>0</v>
      </c>
      <c r="CH109" s="12">
        <f>(AD109*'Quadro Resumo'!$L$7)*(O109*22%)</f>
        <v>357144.5044875099</v>
      </c>
      <c r="CI109" s="12">
        <f>(AE109*'Quadro Resumo'!$L$7)*(O109*23%)</f>
        <v>275913.88464305043</v>
      </c>
      <c r="CJ109" s="12">
        <v>0</v>
      </c>
      <c r="CK109" s="29">
        <f>SUM(CC109:CI109)</f>
        <v>633365.46052614169</v>
      </c>
      <c r="CL109" s="9"/>
      <c r="CM109" s="9"/>
      <c r="CN109" s="12">
        <f t="shared" si="21"/>
        <v>12119084.41227822</v>
      </c>
      <c r="CO109" s="12">
        <f t="shared" si="65"/>
        <v>11259.284504650373</v>
      </c>
      <c r="CP109" s="12">
        <f t="shared" si="65"/>
        <v>0</v>
      </c>
      <c r="CQ109" s="12">
        <f t="shared" si="65"/>
        <v>184242.83734882431</v>
      </c>
      <c r="CR109" s="12">
        <f t="shared" si="65"/>
        <v>0</v>
      </c>
      <c r="CS109" s="12">
        <f t="shared" si="65"/>
        <v>47597089.886431545</v>
      </c>
      <c r="CT109" s="12">
        <f t="shared" si="65"/>
        <v>22014971.920547292</v>
      </c>
      <c r="CU109" s="12">
        <f t="shared" si="65"/>
        <v>11320698.78376665</v>
      </c>
      <c r="CV109" s="29">
        <f t="shared" si="23"/>
        <v>93247347.124877185</v>
      </c>
      <c r="CW109" s="9"/>
      <c r="CX109" s="9"/>
      <c r="CY109" s="9"/>
      <c r="CZ109" s="9"/>
      <c r="DA109" s="9"/>
      <c r="DB109" s="30"/>
      <c r="DC109" s="30"/>
    </row>
    <row r="110" spans="2:107" ht="15.75" customHeight="1" x14ac:dyDescent="0.3">
      <c r="P110" s="9"/>
      <c r="Y110" s="5"/>
      <c r="Z110" s="5"/>
      <c r="AA110" s="5"/>
      <c r="AB110" s="5"/>
      <c r="AC110" s="5"/>
      <c r="AD110" s="5"/>
      <c r="AE110" s="5"/>
      <c r="AF110" s="5"/>
      <c r="AG110" s="9"/>
      <c r="AH110" s="9"/>
      <c r="AI110" s="9"/>
      <c r="AJ110" s="5"/>
      <c r="AK110" s="5"/>
      <c r="AL110" s="5"/>
      <c r="AM110" s="5"/>
      <c r="AN110" s="5"/>
      <c r="AO110" s="5"/>
      <c r="AP110" s="5"/>
      <c r="AQ110" s="5"/>
      <c r="AR110" s="9"/>
      <c r="BC110" s="31">
        <f>SUM(BC15:BC109)</f>
        <v>920909893.60085428</v>
      </c>
      <c r="BO110" s="31">
        <f>SUM(BO15:BO109)</f>
        <v>560320468.00308418</v>
      </c>
      <c r="CA110" s="4">
        <f>SUM(CA15:CA109)</f>
        <v>1003791784.024931</v>
      </c>
      <c r="CK110" s="4">
        <f>SUM(CK15:CK109)</f>
        <v>15368640.905473607</v>
      </c>
      <c r="CV110" s="4">
        <f>SUM(CV15:CV109)</f>
        <v>610749310.12336147</v>
      </c>
    </row>
    <row r="111" spans="2:107" ht="15.75" customHeight="1" x14ac:dyDescent="0.3">
      <c r="P111" s="9"/>
      <c r="W111" s="3"/>
      <c r="Y111" s="5"/>
      <c r="Z111" s="5"/>
      <c r="AA111" s="5"/>
      <c r="AB111" s="5"/>
      <c r="AC111" s="5"/>
      <c r="AD111" s="5"/>
      <c r="AE111" s="5"/>
      <c r="AF111" s="5"/>
      <c r="AG111" s="9"/>
      <c r="AH111" s="9"/>
      <c r="AI111" s="9"/>
      <c r="AJ111" s="5"/>
      <c r="AK111" s="5"/>
      <c r="AL111" s="5"/>
      <c r="AM111" s="5"/>
      <c r="AN111" s="5"/>
      <c r="AO111" s="5"/>
      <c r="AP111" s="5"/>
      <c r="AQ111" s="5"/>
      <c r="AR111" s="9"/>
    </row>
    <row r="112" spans="2:107" ht="65" x14ac:dyDescent="0.3">
      <c r="P112" s="9"/>
      <c r="W112" s="3"/>
      <c r="Y112" s="18" t="s">
        <v>41</v>
      </c>
      <c r="Z112" s="18" t="s">
        <v>42</v>
      </c>
      <c r="AA112" s="18" t="s">
        <v>43</v>
      </c>
      <c r="AB112" s="18" t="s">
        <v>44</v>
      </c>
      <c r="AC112" s="18" t="s">
        <v>45</v>
      </c>
      <c r="AD112" s="18" t="s">
        <v>46</v>
      </c>
      <c r="AE112" s="18" t="s">
        <v>47</v>
      </c>
      <c r="AF112" s="18" t="s">
        <v>48</v>
      </c>
      <c r="AG112" s="6" t="s">
        <v>94</v>
      </c>
      <c r="AH112" s="9"/>
      <c r="AI112" s="9"/>
      <c r="AJ112" s="18" t="str">
        <f t="shared" ref="AJ112:AR112" si="68">AJ14</f>
        <v>Nº de Serv. Aposentados e Pensionistas
Sem IQ</v>
      </c>
      <c r="AK112" s="18" t="str">
        <f t="shared" si="68"/>
        <v>Nº de Serv. Aposentados e Pensionistas
IQ (10%)</v>
      </c>
      <c r="AL112" s="18" t="str">
        <f t="shared" si="68"/>
        <v>Nº de Serv. Aposentados e Pensionistas
IQ (15%)</v>
      </c>
      <c r="AM112" s="18" t="str">
        <f t="shared" si="68"/>
        <v>Nº de Serv. Aposentados e Pensionistas
IQ (20%)</v>
      </c>
      <c r="AN112" s="18" t="str">
        <f t="shared" si="68"/>
        <v>Nº de Serv. Aposentados e Pensionistas
IQ (25%)</v>
      </c>
      <c r="AO112" s="18" t="str">
        <f t="shared" si="68"/>
        <v>Nº de Serv. Aposentados e Pensionistas
IQ (30%)</v>
      </c>
      <c r="AP112" s="18" t="str">
        <f t="shared" si="68"/>
        <v>Nº de Serv. Aposentados e Pensionistas
IQ (52%)</v>
      </c>
      <c r="AQ112" s="18" t="str">
        <f t="shared" si="68"/>
        <v>Nº de Serv. Aposentados e Pensionistas
IQ (75%)</v>
      </c>
      <c r="AR112" s="6" t="str">
        <f t="shared" si="68"/>
        <v>Total de Servidore Aposentados e Pensionistas</v>
      </c>
      <c r="AU112" s="18" t="s">
        <v>95</v>
      </c>
      <c r="AV112" s="18" t="s">
        <v>96</v>
      </c>
      <c r="AW112" s="18" t="s">
        <v>97</v>
      </c>
      <c r="AX112" s="18" t="s">
        <v>98</v>
      </c>
      <c r="AY112" s="18" t="s">
        <v>99</v>
      </c>
      <c r="AZ112" s="18" t="s">
        <v>100</v>
      </c>
      <c r="BA112" s="18" t="s">
        <v>101</v>
      </c>
      <c r="BB112" s="18" t="s">
        <v>102</v>
      </c>
      <c r="BC112" s="6" t="s">
        <v>103</v>
      </c>
      <c r="BD112" s="6" t="s">
        <v>104</v>
      </c>
      <c r="BG112" s="18" t="str">
        <f t="shared" ref="BG112:BO112" si="69">BG14</f>
        <v>Folha Atual Aposentados e Pensionistas e Pensionistas
Sem IQ</v>
      </c>
      <c r="BH112" s="18" t="str">
        <f t="shared" si="69"/>
        <v>Folha Atual Aposentados e Pensionistas
IQ (10%)</v>
      </c>
      <c r="BI112" s="18" t="str">
        <f t="shared" si="69"/>
        <v>Folha Atual Aposentados e Pensionistas
IQ (15%)</v>
      </c>
      <c r="BJ112" s="18" t="str">
        <f t="shared" si="69"/>
        <v>Folha Atual Aposentados e Pensionistas
IQ (20%)</v>
      </c>
      <c r="BK112" s="18" t="str">
        <f t="shared" si="69"/>
        <v>Folha Atual Aposentados e Pensionistas
IQ (25%)</v>
      </c>
      <c r="BL112" s="18" t="str">
        <f t="shared" si="69"/>
        <v>Folha Atual Aposentados e Pensionistas
IQ (30%)</v>
      </c>
      <c r="BM112" s="18" t="str">
        <f t="shared" si="69"/>
        <v>Folha Atual Aposentados e Pensionistas
IQ (52%)</v>
      </c>
      <c r="BN112" s="18" t="str">
        <f t="shared" si="69"/>
        <v>Folha Atual Aposentados e Pensionistas
IQ (75%)</v>
      </c>
      <c r="BO112" s="6" t="str">
        <f t="shared" si="69"/>
        <v>Folha Atual Aposentados e Pensionistas
TOTAL</v>
      </c>
      <c r="BP112" s="6" t="s">
        <v>104</v>
      </c>
      <c r="BS112" s="20" t="str">
        <f t="shared" ref="BS112:CA112" si="70">BS14</f>
        <v>Impacto Folha Efetivos Proposta
Sem IQ</v>
      </c>
      <c r="BT112" s="20" t="str">
        <f t="shared" si="70"/>
        <v>Impacto Folha Efetivos Proposta
IQ (10%)</v>
      </c>
      <c r="BU112" s="20" t="str">
        <f t="shared" si="70"/>
        <v>Impacto Folha Efetivos Proposta
IQ (15%)</v>
      </c>
      <c r="BV112" s="20" t="str">
        <f t="shared" si="70"/>
        <v>Impacto Folha Efetivos Proposta
IQ (20%)</v>
      </c>
      <c r="BW112" s="20" t="str">
        <f t="shared" si="70"/>
        <v>Impacto Folha Efetivos Proposta
IQ (25%)</v>
      </c>
      <c r="BX112" s="20" t="str">
        <f t="shared" si="70"/>
        <v>Impacto Folha Efetivos Proposta
IQ (30%)</v>
      </c>
      <c r="BY112" s="20" t="str">
        <f t="shared" si="70"/>
        <v>Impacto Folha Efetivos Proposta
IQ (52%)</v>
      </c>
      <c r="BZ112" s="20" t="str">
        <f t="shared" si="70"/>
        <v>Impacto Folha Efetivos Proposta
IQ (75%)</v>
      </c>
      <c r="CA112" s="21" t="str">
        <f t="shared" si="70"/>
        <v>Impacto Folha Efetivos Efetivos Proposta
Total</v>
      </c>
      <c r="CC112" s="20" t="str">
        <f t="shared" ref="CC112:CK112" si="71">CC14</f>
        <v>Impacto 
Sem IQ - (Dif. 10% a 25%)</v>
      </c>
      <c r="CD112" s="20" t="str">
        <f t="shared" si="71"/>
        <v>Impacto no
IQ (10%) - (Dif. 15%)</v>
      </c>
      <c r="CE112" s="20" t="str">
        <f t="shared" si="71"/>
        <v>Impacto no
IQ (15%) - (Dif. 10%)</v>
      </c>
      <c r="CF112" s="20" t="str">
        <f t="shared" si="71"/>
        <v>Impacto no
IQ (20%) - (Dif. 5%)</v>
      </c>
      <c r="CG112" s="20" t="str">
        <f t="shared" si="71"/>
        <v>Impacto RSC no
IQ (25%) - (Dif. 5%)</v>
      </c>
      <c r="CH112" s="20" t="str">
        <f t="shared" si="71"/>
        <v>Impacto RSC no
IQ (30%) - (Dif. 22%)</v>
      </c>
      <c r="CI112" s="20" t="str">
        <f t="shared" si="71"/>
        <v>Impacto RSC no
IQ (52%) - (Dif. 23%)</v>
      </c>
      <c r="CJ112" s="20" t="str">
        <f t="shared" si="71"/>
        <v>Impacto RSC no IQ (75%)</v>
      </c>
      <c r="CK112" s="21" t="str">
        <f t="shared" si="71"/>
        <v>Impacto Folha Efetivos Efetivos Proposta
Total</v>
      </c>
      <c r="CN112" s="20" t="str">
        <f t="shared" ref="CN112:CV112" si="72">CN14</f>
        <v>Impacto Folha Aposentados e Pensionistas Proposta
Sem IQ</v>
      </c>
      <c r="CO112" s="20" t="str">
        <f t="shared" si="72"/>
        <v>Impacto Folha Aposentados e Pensionistas Proposta
IQ (10%)</v>
      </c>
      <c r="CP112" s="20" t="str">
        <f t="shared" si="72"/>
        <v>Impacto Folha Aposentados e Pensionistas Proposta
IQ (15%)</v>
      </c>
      <c r="CQ112" s="20" t="str">
        <f t="shared" si="72"/>
        <v>Impacto Folha Aposentados e Pensionistas Proposta
IQ (20%)</v>
      </c>
      <c r="CR112" s="20" t="str">
        <f t="shared" si="72"/>
        <v>Impacto Folha Aposentados e Pensionistas Proposta
IQ (25%)</v>
      </c>
      <c r="CS112" s="20" t="str">
        <f t="shared" si="72"/>
        <v>Impacto Folha Aposentados e Pensionistas Proposta
IQ (30%)</v>
      </c>
      <c r="CT112" s="20" t="str">
        <f t="shared" si="72"/>
        <v>Impacto Folha Aposentados e Pensionistas Proposta
IQ (52%)</v>
      </c>
      <c r="CU112" s="20" t="str">
        <f t="shared" si="72"/>
        <v>Impacto Folha Aposentados e Pensionistas Proposta
IQ (75%)</v>
      </c>
      <c r="CV112" s="21" t="str">
        <f t="shared" si="72"/>
        <v>Impacto Folha Aposentados e Pensionistas Proposta
Total</v>
      </c>
      <c r="CW112" s="21" t="s">
        <v>104</v>
      </c>
    </row>
    <row r="113" spans="16:106" ht="15.75" customHeight="1" x14ac:dyDescent="0.3">
      <c r="P113" s="9"/>
      <c r="W113" s="13" t="s">
        <v>8</v>
      </c>
      <c r="Y113" s="32">
        <f t="shared" ref="Y113:AG117" si="73">SUMIF($C$15:$C$109,$W113,Y$15:Y$109)</f>
        <v>772</v>
      </c>
      <c r="Z113" s="32">
        <f t="shared" si="73"/>
        <v>107</v>
      </c>
      <c r="AA113" s="32">
        <f t="shared" si="73"/>
        <v>0</v>
      </c>
      <c r="AB113" s="32">
        <f t="shared" si="73"/>
        <v>178</v>
      </c>
      <c r="AC113" s="32">
        <f t="shared" si="73"/>
        <v>191</v>
      </c>
      <c r="AD113" s="32">
        <f t="shared" si="73"/>
        <v>205</v>
      </c>
      <c r="AE113" s="32">
        <f t="shared" si="73"/>
        <v>12</v>
      </c>
      <c r="AF113" s="32">
        <f t="shared" si="73"/>
        <v>1</v>
      </c>
      <c r="AG113" s="33">
        <f t="shared" si="73"/>
        <v>1466</v>
      </c>
      <c r="AH113" s="9"/>
      <c r="AI113" s="13" t="s">
        <v>8</v>
      </c>
      <c r="AJ113" s="32">
        <f t="shared" ref="AJ113:AR117" si="74">SUMIF($C$15:$C$109,$W113,AJ$15:AJ$109)</f>
        <v>2313</v>
      </c>
      <c r="AK113" s="32">
        <f t="shared" si="74"/>
        <v>167</v>
      </c>
      <c r="AL113" s="32">
        <f t="shared" si="74"/>
        <v>442</v>
      </c>
      <c r="AM113" s="32">
        <f t="shared" si="74"/>
        <v>150</v>
      </c>
      <c r="AN113" s="32">
        <f t="shared" si="74"/>
        <v>65</v>
      </c>
      <c r="AO113" s="32">
        <f t="shared" si="74"/>
        <v>90</v>
      </c>
      <c r="AP113" s="32">
        <f t="shared" si="74"/>
        <v>0</v>
      </c>
      <c r="AQ113" s="32">
        <f t="shared" si="74"/>
        <v>0</v>
      </c>
      <c r="AR113" s="33">
        <f t="shared" si="74"/>
        <v>3227</v>
      </c>
      <c r="AT113" s="13" t="s">
        <v>8</v>
      </c>
      <c r="AU113" s="34">
        <f t="shared" ref="AU113:BC117" si="75">SUMIF($C$15:$C$109,$W113,AU$15:AU$109)</f>
        <v>2471156.9013710506</v>
      </c>
      <c r="AV113" s="34">
        <f t="shared" si="75"/>
        <v>380253.95980313612</v>
      </c>
      <c r="AW113" s="34">
        <f t="shared" si="75"/>
        <v>0</v>
      </c>
      <c r="AX113" s="34">
        <f t="shared" si="75"/>
        <v>693079.42826534109</v>
      </c>
      <c r="AY113" s="34">
        <f t="shared" si="75"/>
        <v>775977.30542694707</v>
      </c>
      <c r="AZ113" s="34">
        <f t="shared" si="75"/>
        <v>872477.11510988779</v>
      </c>
      <c r="BA113" s="34">
        <f t="shared" si="75"/>
        <v>58924.664154590901</v>
      </c>
      <c r="BB113" s="34">
        <f t="shared" si="75"/>
        <v>5751.7195655532569</v>
      </c>
      <c r="BC113" s="35">
        <f t="shared" si="75"/>
        <v>5257621.0936965076</v>
      </c>
      <c r="BD113" s="35">
        <f t="shared" ref="BD113:BD118" si="76">BC113/AG113</f>
        <v>3586.3718238038932</v>
      </c>
      <c r="BE113" s="3"/>
      <c r="BF113" s="13" t="s">
        <v>8</v>
      </c>
      <c r="BG113" s="34">
        <f t="shared" ref="BG113:BO117" si="77">SUMIF($C$15:$C$109,$W113,BG$15:BG$109)</f>
        <v>6358900.2618888924</v>
      </c>
      <c r="BH113" s="34">
        <f t="shared" si="77"/>
        <v>548014.14880332816</v>
      </c>
      <c r="BI113" s="34">
        <f t="shared" si="77"/>
        <v>1594323.2153708758</v>
      </c>
      <c r="BJ113" s="34">
        <f t="shared" si="77"/>
        <v>543055.88668077043</v>
      </c>
      <c r="BK113" s="34">
        <f t="shared" si="77"/>
        <v>259913.55832443852</v>
      </c>
      <c r="BL113" s="34">
        <f t="shared" si="77"/>
        <v>376261.300922408</v>
      </c>
      <c r="BM113" s="34">
        <f t="shared" si="77"/>
        <v>0</v>
      </c>
      <c r="BN113" s="34">
        <f t="shared" si="77"/>
        <v>0</v>
      </c>
      <c r="BO113" s="35">
        <f t="shared" si="77"/>
        <v>9680468.3719907142</v>
      </c>
      <c r="BP113" s="35">
        <f t="shared" ref="BP113:BP118" si="78">BO113/AR113</f>
        <v>2999.8352562723007</v>
      </c>
      <c r="BQ113" s="3"/>
      <c r="BR113" s="13" t="s">
        <v>8</v>
      </c>
      <c r="BS113" s="34">
        <f t="shared" ref="BS113:CA117" si="79">SUMIF($C$15:$C$109,$W113,BS$15:BS$109)</f>
        <v>2693561.0224944456</v>
      </c>
      <c r="BT113" s="34">
        <f t="shared" si="79"/>
        <v>414476.8161854184</v>
      </c>
      <c r="BU113" s="34">
        <f t="shared" si="79"/>
        <v>0</v>
      </c>
      <c r="BV113" s="34">
        <f t="shared" si="79"/>
        <v>755456.57680922188</v>
      </c>
      <c r="BW113" s="34">
        <f t="shared" si="79"/>
        <v>845815.26291537238</v>
      </c>
      <c r="BX113" s="34">
        <f t="shared" si="79"/>
        <v>951000.05546977767</v>
      </c>
      <c r="BY113" s="34">
        <f t="shared" si="79"/>
        <v>64227.883928504096</v>
      </c>
      <c r="BZ113" s="34">
        <f t="shared" si="79"/>
        <v>6269.3743264530503</v>
      </c>
      <c r="CA113" s="34">
        <f t="shared" si="79"/>
        <v>5730806.9921291927</v>
      </c>
      <c r="CC113" s="34">
        <f t="shared" ref="CC113:CK117" si="80">SUMIF($C$15:$C$109,$W113,CC$15:CC$109)</f>
        <v>79019.705796273542</v>
      </c>
      <c r="CD113" s="34">
        <f t="shared" si="80"/>
        <v>16428.319663603503</v>
      </c>
      <c r="CE113" s="34">
        <f t="shared" si="80"/>
        <v>0</v>
      </c>
      <c r="CF113" s="34">
        <f t="shared" si="80"/>
        <v>9109.7847355807571</v>
      </c>
      <c r="CG113" s="34">
        <f t="shared" si="80"/>
        <v>9775.1060926737337</v>
      </c>
      <c r="CH113" s="34">
        <f t="shared" si="80"/>
        <v>16093.847092565471</v>
      </c>
      <c r="CI113" s="34">
        <f t="shared" si="80"/>
        <v>971.86929628657515</v>
      </c>
      <c r="CJ113" s="34">
        <f t="shared" si="80"/>
        <v>0</v>
      </c>
      <c r="CK113" s="34">
        <f t="shared" si="80"/>
        <v>131398.6326769836</v>
      </c>
      <c r="CM113" s="13" t="s">
        <v>8</v>
      </c>
      <c r="CN113" s="36">
        <f t="shared" ref="CN113:CV117" si="81">SUMIF($C$15:$C$109,$W113,CN$15:CN$109)</f>
        <v>6931201.2854588935</v>
      </c>
      <c r="CO113" s="36">
        <f t="shared" si="81"/>
        <v>597335.4221956277</v>
      </c>
      <c r="CP113" s="36">
        <f t="shared" si="81"/>
        <v>1737812.3047542546</v>
      </c>
      <c r="CQ113" s="36">
        <f t="shared" si="81"/>
        <v>591930.91648203984</v>
      </c>
      <c r="CR113" s="36">
        <f t="shared" si="81"/>
        <v>283305.778573638</v>
      </c>
      <c r="CS113" s="36">
        <f t="shared" si="81"/>
        <v>410124.81800542469</v>
      </c>
      <c r="CT113" s="36">
        <f t="shared" si="81"/>
        <v>0</v>
      </c>
      <c r="CU113" s="36">
        <f t="shared" si="81"/>
        <v>0</v>
      </c>
      <c r="CV113" s="36">
        <f t="shared" si="81"/>
        <v>10551710.525469879</v>
      </c>
      <c r="CW113" s="37">
        <f t="shared" ref="CW113:CW118" si="82">CA113/AG113</f>
        <v>3909.1452879462431</v>
      </c>
    </row>
    <row r="114" spans="16:106" ht="15.75" customHeight="1" x14ac:dyDescent="0.3">
      <c r="P114" s="9"/>
      <c r="W114" s="13" t="s">
        <v>13</v>
      </c>
      <c r="Y114" s="32">
        <f t="shared" si="73"/>
        <v>1347</v>
      </c>
      <c r="Z114" s="32">
        <f t="shared" si="73"/>
        <v>119</v>
      </c>
      <c r="AA114" s="32">
        <f t="shared" si="73"/>
        <v>0</v>
      </c>
      <c r="AB114" s="32">
        <f t="shared" si="73"/>
        <v>312</v>
      </c>
      <c r="AC114" s="32">
        <f t="shared" si="73"/>
        <v>387</v>
      </c>
      <c r="AD114" s="32">
        <f t="shared" si="73"/>
        <v>559</v>
      </c>
      <c r="AE114" s="32">
        <f t="shared" si="73"/>
        <v>90</v>
      </c>
      <c r="AF114" s="32">
        <f t="shared" si="73"/>
        <v>16</v>
      </c>
      <c r="AG114" s="33">
        <f t="shared" si="73"/>
        <v>2830</v>
      </c>
      <c r="AH114" s="9"/>
      <c r="AI114" s="13" t="s">
        <v>13</v>
      </c>
      <c r="AJ114" s="32">
        <f t="shared" si="74"/>
        <v>6894</v>
      </c>
      <c r="AK114" s="32">
        <f t="shared" si="74"/>
        <v>385</v>
      </c>
      <c r="AL114" s="32">
        <f t="shared" si="74"/>
        <v>968</v>
      </c>
      <c r="AM114" s="32">
        <f t="shared" si="74"/>
        <v>321</v>
      </c>
      <c r="AN114" s="32">
        <f t="shared" si="74"/>
        <v>220</v>
      </c>
      <c r="AO114" s="32">
        <f t="shared" si="74"/>
        <v>193</v>
      </c>
      <c r="AP114" s="32">
        <f t="shared" si="74"/>
        <v>10</v>
      </c>
      <c r="AQ114" s="32">
        <f t="shared" si="74"/>
        <v>2</v>
      </c>
      <c r="AR114" s="33">
        <f t="shared" si="74"/>
        <v>8993</v>
      </c>
      <c r="AT114" s="13" t="s">
        <v>13</v>
      </c>
      <c r="AU114" s="34">
        <f t="shared" si="75"/>
        <v>4903476.9411289496</v>
      </c>
      <c r="AV114" s="34">
        <f t="shared" si="75"/>
        <v>479363.37262402731</v>
      </c>
      <c r="AW114" s="34">
        <f t="shared" si="75"/>
        <v>0</v>
      </c>
      <c r="AX114" s="34">
        <f t="shared" si="75"/>
        <v>1373543.562868611</v>
      </c>
      <c r="AY114" s="34">
        <f t="shared" si="75"/>
        <v>1760880.5005434053</v>
      </c>
      <c r="AZ114" s="34">
        <f t="shared" si="75"/>
        <v>2678648.5197705594</v>
      </c>
      <c r="BA114" s="34">
        <f t="shared" si="75"/>
        <v>487779.80663577712</v>
      </c>
      <c r="BB114" s="34">
        <f t="shared" si="75"/>
        <v>91997.818589157207</v>
      </c>
      <c r="BC114" s="35">
        <f t="shared" si="75"/>
        <v>11775690.522160487</v>
      </c>
      <c r="BD114" s="35">
        <f t="shared" si="76"/>
        <v>4161.0213859224341</v>
      </c>
      <c r="BE114" s="3"/>
      <c r="BF114" s="13" t="s">
        <v>13</v>
      </c>
      <c r="BG114" s="34">
        <f t="shared" si="77"/>
        <v>21757876.906376742</v>
      </c>
      <c r="BH114" s="34">
        <f t="shared" si="77"/>
        <v>1452612.118165222</v>
      </c>
      <c r="BI114" s="34">
        <f t="shared" si="77"/>
        <v>3974144.3555941628</v>
      </c>
      <c r="BJ114" s="34">
        <f t="shared" si="77"/>
        <v>1335011.7985389591</v>
      </c>
      <c r="BK114" s="34">
        <f t="shared" si="77"/>
        <v>987260.7501071525</v>
      </c>
      <c r="BL114" s="34">
        <f t="shared" si="77"/>
        <v>921661.32921260619</v>
      </c>
      <c r="BM114" s="34">
        <f t="shared" si="77"/>
        <v>55840.630592887195</v>
      </c>
      <c r="BN114" s="34">
        <f t="shared" si="77"/>
        <v>13146.787578407442</v>
      </c>
      <c r="BO114" s="35">
        <f t="shared" si="77"/>
        <v>30497554.67616614</v>
      </c>
      <c r="BP114" s="35">
        <f t="shared" si="78"/>
        <v>3391.2548288853709</v>
      </c>
      <c r="BQ114" s="3"/>
      <c r="BR114" s="13" t="s">
        <v>13</v>
      </c>
      <c r="BS114" s="34">
        <f t="shared" si="79"/>
        <v>5344789.8658305574</v>
      </c>
      <c r="BT114" s="34">
        <f t="shared" si="79"/>
        <v>522506.07616018993</v>
      </c>
      <c r="BU114" s="34">
        <f t="shared" si="79"/>
        <v>0</v>
      </c>
      <c r="BV114" s="34">
        <f t="shared" si="79"/>
        <v>1497162.4835267863</v>
      </c>
      <c r="BW114" s="34">
        <f t="shared" si="79"/>
        <v>1919359.7455923124</v>
      </c>
      <c r="BX114" s="34">
        <f t="shared" si="79"/>
        <v>2919726.8865499105</v>
      </c>
      <c r="BY114" s="34">
        <f t="shared" si="79"/>
        <v>531679.98923299718</v>
      </c>
      <c r="BZ114" s="34">
        <f t="shared" si="79"/>
        <v>100277.62226218138</v>
      </c>
      <c r="CA114" s="34">
        <f t="shared" si="79"/>
        <v>12835502.669154935</v>
      </c>
      <c r="CC114" s="34">
        <f t="shared" si="80"/>
        <v>137875.05661603686</v>
      </c>
      <c r="CD114" s="34">
        <f t="shared" si="80"/>
        <v>18270.748037091744</v>
      </c>
      <c r="CE114" s="34">
        <f t="shared" si="80"/>
        <v>0</v>
      </c>
      <c r="CF114" s="34">
        <f t="shared" si="80"/>
        <v>15967.712570231441</v>
      </c>
      <c r="CG114" s="34">
        <f t="shared" si="80"/>
        <v>19806.105014998611</v>
      </c>
      <c r="CH114" s="34">
        <f t="shared" si="80"/>
        <v>49410.762695460035</v>
      </c>
      <c r="CI114" s="34">
        <f t="shared" si="80"/>
        <v>8045.1577318150903</v>
      </c>
      <c r="CJ114" s="34">
        <f t="shared" si="80"/>
        <v>0</v>
      </c>
      <c r="CK114" s="34">
        <f t="shared" si="80"/>
        <v>249375.54266563378</v>
      </c>
      <c r="CM114" s="13" t="s">
        <v>13</v>
      </c>
      <c r="CN114" s="36">
        <f t="shared" si="81"/>
        <v>23716085.82795066</v>
      </c>
      <c r="CO114" s="36">
        <f t="shared" si="81"/>
        <v>1583347.2088000926</v>
      </c>
      <c r="CP114" s="36">
        <f t="shared" si="81"/>
        <v>4331817.3475976391</v>
      </c>
      <c r="CQ114" s="36">
        <f t="shared" si="81"/>
        <v>1455162.8604074661</v>
      </c>
      <c r="CR114" s="36">
        <f t="shared" si="81"/>
        <v>1076114.2176167967</v>
      </c>
      <c r="CS114" s="36">
        <f t="shared" si="81"/>
        <v>1004610.8488417411</v>
      </c>
      <c r="CT114" s="36">
        <f t="shared" si="81"/>
        <v>60866.28734624706</v>
      </c>
      <c r="CU114" s="36">
        <f t="shared" si="81"/>
        <v>14329.998460464118</v>
      </c>
      <c r="CV114" s="36">
        <f t="shared" si="81"/>
        <v>33242334.597021103</v>
      </c>
      <c r="CW114" s="37">
        <f t="shared" si="82"/>
        <v>4535.513310655454</v>
      </c>
    </row>
    <row r="115" spans="16:106" ht="15.75" customHeight="1" x14ac:dyDescent="0.3">
      <c r="P115" s="9"/>
      <c r="W115" s="13" t="s">
        <v>14</v>
      </c>
      <c r="Y115" s="32">
        <f t="shared" si="73"/>
        <v>3121</v>
      </c>
      <c r="Z115" s="32">
        <f t="shared" si="73"/>
        <v>118</v>
      </c>
      <c r="AA115" s="32">
        <f t="shared" si="73"/>
        <v>0</v>
      </c>
      <c r="AB115" s="32">
        <f t="shared" si="73"/>
        <v>1683</v>
      </c>
      <c r="AC115" s="32">
        <f t="shared" si="73"/>
        <v>2936</v>
      </c>
      <c r="AD115" s="32">
        <f t="shared" si="73"/>
        <v>7801</v>
      </c>
      <c r="AE115" s="32">
        <f t="shared" si="73"/>
        <v>1675</v>
      </c>
      <c r="AF115" s="32">
        <f t="shared" si="73"/>
        <v>183</v>
      </c>
      <c r="AG115" s="33">
        <f t="shared" si="73"/>
        <v>17517</v>
      </c>
      <c r="AH115" s="9"/>
      <c r="AI115" s="13" t="s">
        <v>14</v>
      </c>
      <c r="AJ115" s="32">
        <f t="shared" si="74"/>
        <v>16233</v>
      </c>
      <c r="AK115" s="32">
        <f t="shared" si="74"/>
        <v>283</v>
      </c>
      <c r="AL115" s="32">
        <f t="shared" si="74"/>
        <v>1542</v>
      </c>
      <c r="AM115" s="32">
        <f t="shared" si="74"/>
        <v>1691</v>
      </c>
      <c r="AN115" s="32">
        <f t="shared" si="74"/>
        <v>1047</v>
      </c>
      <c r="AO115" s="32">
        <f t="shared" si="74"/>
        <v>1844</v>
      </c>
      <c r="AP115" s="32">
        <f t="shared" si="74"/>
        <v>112</v>
      </c>
      <c r="AQ115" s="32">
        <f t="shared" si="74"/>
        <v>2</v>
      </c>
      <c r="AR115" s="33">
        <f t="shared" si="74"/>
        <v>22754</v>
      </c>
      <c r="AT115" s="13" t="s">
        <v>14</v>
      </c>
      <c r="AU115" s="34">
        <f t="shared" si="75"/>
        <v>12745726.342525482</v>
      </c>
      <c r="AV115" s="34">
        <f t="shared" si="75"/>
        <v>543590.2449272204</v>
      </c>
      <c r="AW115" s="34">
        <f t="shared" si="75"/>
        <v>0</v>
      </c>
      <c r="AX115" s="34">
        <f t="shared" si="75"/>
        <v>8171140.1640683673</v>
      </c>
      <c r="AY115" s="34">
        <f t="shared" si="75"/>
        <v>13973778.384869501</v>
      </c>
      <c r="AZ115" s="34">
        <f t="shared" si="75"/>
        <v>39160025.692954533</v>
      </c>
      <c r="BA115" s="34">
        <f t="shared" si="75"/>
        <v>9295370.4712727461</v>
      </c>
      <c r="BB115" s="34">
        <f t="shared" si="75"/>
        <v>1187946.9813734679</v>
      </c>
      <c r="BC115" s="35">
        <f t="shared" si="75"/>
        <v>85077578.281991303</v>
      </c>
      <c r="BD115" s="35">
        <f t="shared" si="76"/>
        <v>4856.8578113827316</v>
      </c>
      <c r="BE115" s="3"/>
      <c r="BF115" s="13" t="s">
        <v>14</v>
      </c>
      <c r="BG115" s="34">
        <f t="shared" si="77"/>
        <v>63724443.589106441</v>
      </c>
      <c r="BH115" s="34">
        <f t="shared" si="77"/>
        <v>1261346.7939506285</v>
      </c>
      <c r="BI115" s="34">
        <f t="shared" si="77"/>
        <v>7776348.9535142221</v>
      </c>
      <c r="BJ115" s="34">
        <f t="shared" si="77"/>
        <v>8561149.7699111998</v>
      </c>
      <c r="BK115" s="34">
        <f t="shared" si="77"/>
        <v>5685677.492398154</v>
      </c>
      <c r="BL115" s="34">
        <f t="shared" si="77"/>
        <v>10881409.388451189</v>
      </c>
      <c r="BM115" s="34">
        <f t="shared" si="77"/>
        <v>774466.10867094819</v>
      </c>
      <c r="BN115" s="34">
        <f t="shared" si="77"/>
        <v>15519.788332263093</v>
      </c>
      <c r="BO115" s="35">
        <f t="shared" si="77"/>
        <v>98680361.884335041</v>
      </c>
      <c r="BP115" s="35">
        <f t="shared" si="78"/>
        <v>4336.8358040052317</v>
      </c>
      <c r="BQ115" s="3"/>
      <c r="BR115" s="13" t="s">
        <v>14</v>
      </c>
      <c r="BS115" s="34">
        <f t="shared" si="79"/>
        <v>13892841.713352777</v>
      </c>
      <c r="BT115" s="34">
        <f t="shared" si="79"/>
        <v>592513.36697067018</v>
      </c>
      <c r="BU115" s="34">
        <f t="shared" si="79"/>
        <v>0</v>
      </c>
      <c r="BV115" s="34">
        <f t="shared" si="79"/>
        <v>8906542.7788345199</v>
      </c>
      <c r="BW115" s="34">
        <f t="shared" si="79"/>
        <v>15231418.439507753</v>
      </c>
      <c r="BX115" s="34">
        <f t="shared" si="79"/>
        <v>42684428.00532043</v>
      </c>
      <c r="BY115" s="34">
        <f t="shared" si="79"/>
        <v>10131953.813687293</v>
      </c>
      <c r="BZ115" s="34">
        <f t="shared" si="79"/>
        <v>1294862.2096970798</v>
      </c>
      <c r="CA115" s="34">
        <f t="shared" si="79"/>
        <v>92734560.327370524</v>
      </c>
      <c r="CC115" s="34">
        <f t="shared" si="80"/>
        <v>479184.91280473385</v>
      </c>
      <c r="CD115" s="34">
        <f t="shared" si="80"/>
        <v>18117.212339301055</v>
      </c>
      <c r="CE115" s="34">
        <f t="shared" si="80"/>
        <v>0</v>
      </c>
      <c r="CF115" s="34">
        <f t="shared" si="80"/>
        <v>86133.526460575362</v>
      </c>
      <c r="CG115" s="34">
        <f t="shared" si="80"/>
        <v>150260.26957115228</v>
      </c>
      <c r="CH115" s="34">
        <f t="shared" si="80"/>
        <v>722351.8585515765</v>
      </c>
      <c r="CI115" s="34">
        <f t="shared" si="80"/>
        <v>153312.45902289986</v>
      </c>
      <c r="CJ115" s="34">
        <f t="shared" si="80"/>
        <v>0</v>
      </c>
      <c r="CK115" s="34">
        <f t="shared" si="80"/>
        <v>1609360.2387502391</v>
      </c>
      <c r="CM115" s="13" t="s">
        <v>14</v>
      </c>
      <c r="CN115" s="36">
        <f t="shared" si="81"/>
        <v>69459643.512126029</v>
      </c>
      <c r="CO115" s="36">
        <f t="shared" si="81"/>
        <v>1374868.0054061853</v>
      </c>
      <c r="CP115" s="36">
        <f t="shared" si="81"/>
        <v>8476220.3593305014</v>
      </c>
      <c r="CQ115" s="36">
        <f t="shared" si="81"/>
        <v>9331653.249203207</v>
      </c>
      <c r="CR115" s="36">
        <f t="shared" si="81"/>
        <v>6197388.4667139882</v>
      </c>
      <c r="CS115" s="36">
        <f t="shared" si="81"/>
        <v>11860736.233411796</v>
      </c>
      <c r="CT115" s="36">
        <f t="shared" si="81"/>
        <v>844168.05845133343</v>
      </c>
      <c r="CU115" s="36">
        <f t="shared" si="81"/>
        <v>16916.569282166773</v>
      </c>
      <c r="CV115" s="36">
        <f t="shared" si="81"/>
        <v>107561594.45392521</v>
      </c>
      <c r="CW115" s="37">
        <f t="shared" si="82"/>
        <v>5293.9750144071777</v>
      </c>
    </row>
    <row r="116" spans="16:106" ht="15.75" customHeight="1" x14ac:dyDescent="0.3">
      <c r="P116" s="9"/>
      <c r="W116" s="13" t="s">
        <v>15</v>
      </c>
      <c r="Y116" s="32">
        <f t="shared" si="73"/>
        <v>7668</v>
      </c>
      <c r="Z116" s="32">
        <f t="shared" si="73"/>
        <v>88</v>
      </c>
      <c r="AA116" s="32">
        <f t="shared" si="73"/>
        <v>0</v>
      </c>
      <c r="AB116" s="32">
        <f t="shared" si="73"/>
        <v>642</v>
      </c>
      <c r="AC116" s="32">
        <f t="shared" si="73"/>
        <v>10340</v>
      </c>
      <c r="AD116" s="32">
        <f t="shared" si="73"/>
        <v>30196</v>
      </c>
      <c r="AE116" s="32">
        <f t="shared" si="73"/>
        <v>12174</v>
      </c>
      <c r="AF116" s="32">
        <f t="shared" si="73"/>
        <v>2569</v>
      </c>
      <c r="AG116" s="33">
        <f t="shared" si="73"/>
        <v>63677</v>
      </c>
      <c r="AH116" s="9"/>
      <c r="AI116" s="13" t="s">
        <v>15</v>
      </c>
      <c r="AJ116" s="32">
        <f t="shared" si="74"/>
        <v>24208</v>
      </c>
      <c r="AK116" s="32">
        <f t="shared" si="74"/>
        <v>70</v>
      </c>
      <c r="AL116" s="32">
        <f t="shared" si="74"/>
        <v>751</v>
      </c>
      <c r="AM116" s="32">
        <f t="shared" si="74"/>
        <v>256</v>
      </c>
      <c r="AN116" s="32">
        <f t="shared" si="74"/>
        <v>3464</v>
      </c>
      <c r="AO116" s="32">
        <f t="shared" si="74"/>
        <v>5295</v>
      </c>
      <c r="AP116" s="32">
        <f t="shared" si="74"/>
        <v>751</v>
      </c>
      <c r="AQ116" s="32">
        <f t="shared" si="74"/>
        <v>116</v>
      </c>
      <c r="AR116" s="33">
        <f t="shared" si="74"/>
        <v>34911</v>
      </c>
      <c r="AT116" s="13" t="s">
        <v>15</v>
      </c>
      <c r="AU116" s="34">
        <f t="shared" si="75"/>
        <v>32476415.537102658</v>
      </c>
      <c r="AV116" s="34">
        <f t="shared" si="75"/>
        <v>382871.19509227824</v>
      </c>
      <c r="AW116" s="34">
        <f t="shared" si="75"/>
        <v>0</v>
      </c>
      <c r="AX116" s="34">
        <f t="shared" si="75"/>
        <v>3270190.4953608327</v>
      </c>
      <c r="AY116" s="34">
        <f t="shared" si="75"/>
        <v>53039220.966400594</v>
      </c>
      <c r="AZ116" s="34">
        <f t="shared" si="75"/>
        <v>165090497.14115795</v>
      </c>
      <c r="BA116" s="34">
        <f t="shared" si="75"/>
        <v>77881455.663356513</v>
      </c>
      <c r="BB116" s="34">
        <f t="shared" si="75"/>
        <v>18465754.50801269</v>
      </c>
      <c r="BC116" s="35">
        <f t="shared" si="75"/>
        <v>350606405.5064835</v>
      </c>
      <c r="BD116" s="35">
        <f t="shared" si="76"/>
        <v>5506.0132466429559</v>
      </c>
      <c r="BE116" s="3"/>
      <c r="BF116" s="13" t="s">
        <v>15</v>
      </c>
      <c r="BG116" s="34">
        <f t="shared" si="77"/>
        <v>116691732.14467749</v>
      </c>
      <c r="BH116" s="34">
        <f t="shared" si="77"/>
        <v>370693.73927637195</v>
      </c>
      <c r="BI116" s="34">
        <f t="shared" si="77"/>
        <v>4458775.9499722086</v>
      </c>
      <c r="BJ116" s="34">
        <f t="shared" si="77"/>
        <v>1675398.1989625322</v>
      </c>
      <c r="BK116" s="34">
        <f t="shared" si="77"/>
        <v>22119462.958308205</v>
      </c>
      <c r="BL116" s="34">
        <f t="shared" si="77"/>
        <v>37751664.085323229</v>
      </c>
      <c r="BM116" s="34">
        <f t="shared" si="77"/>
        <v>6277999.4340110766</v>
      </c>
      <c r="BN116" s="34">
        <f t="shared" si="77"/>
        <v>1117705.8847352646</v>
      </c>
      <c r="BO116" s="35">
        <f t="shared" si="77"/>
        <v>190463432.39526641</v>
      </c>
      <c r="BP116" s="35">
        <f t="shared" si="78"/>
        <v>5455.6853826950364</v>
      </c>
      <c r="BQ116" s="3"/>
      <c r="BR116" s="13" t="s">
        <v>15</v>
      </c>
      <c r="BS116" s="34">
        <f t="shared" si="79"/>
        <v>35399292.935441889</v>
      </c>
      <c r="BT116" s="34">
        <f t="shared" si="79"/>
        <v>417329.6026505832</v>
      </c>
      <c r="BU116" s="34">
        <f t="shared" si="79"/>
        <v>0</v>
      </c>
      <c r="BV116" s="34">
        <f t="shared" si="79"/>
        <v>3564507.6399433077</v>
      </c>
      <c r="BW116" s="34">
        <f t="shared" si="79"/>
        <v>57812750.853376649</v>
      </c>
      <c r="BX116" s="34">
        <f t="shared" si="79"/>
        <v>179948641.88386211</v>
      </c>
      <c r="BY116" s="34">
        <f t="shared" si="79"/>
        <v>84890786.673058599</v>
      </c>
      <c r="BZ116" s="34">
        <f t="shared" si="79"/>
        <v>20127672.413733829</v>
      </c>
      <c r="CA116" s="34">
        <f t="shared" si="79"/>
        <v>382160982.00206691</v>
      </c>
      <c r="CC116" s="34">
        <f t="shared" si="80"/>
        <v>1962186.2177649785</v>
      </c>
      <c r="CD116" s="34">
        <f t="shared" si="80"/>
        <v>13511.141405580447</v>
      </c>
      <c r="CE116" s="34">
        <f t="shared" si="80"/>
        <v>0</v>
      </c>
      <c r="CF116" s="34">
        <f t="shared" si="80"/>
        <v>32856.639327206998</v>
      </c>
      <c r="CG116" s="34">
        <f t="shared" si="80"/>
        <v>529186.37171856756</v>
      </c>
      <c r="CH116" s="34">
        <f t="shared" si="80"/>
        <v>3045284.7088038204</v>
      </c>
      <c r="CI116" s="34">
        <f t="shared" si="80"/>
        <v>1284531.640447597</v>
      </c>
      <c r="CJ116" s="34">
        <f t="shared" si="80"/>
        <v>0</v>
      </c>
      <c r="CK116" s="34">
        <f t="shared" si="80"/>
        <v>6867556.7194677517</v>
      </c>
      <c r="CM116" s="13" t="s">
        <v>15</v>
      </c>
      <c r="CN116" s="36">
        <f t="shared" si="81"/>
        <v>127193988.03769846</v>
      </c>
      <c r="CO116" s="36">
        <f t="shared" si="81"/>
        <v>404056.1758112454</v>
      </c>
      <c r="CP116" s="36">
        <f t="shared" si="81"/>
        <v>4860065.7854697052</v>
      </c>
      <c r="CQ116" s="36">
        <f t="shared" si="81"/>
        <v>1826184.0368691597</v>
      </c>
      <c r="CR116" s="36">
        <f t="shared" si="81"/>
        <v>24110214.624555938</v>
      </c>
      <c r="CS116" s="36">
        <f t="shared" si="81"/>
        <v>41149313.85300231</v>
      </c>
      <c r="CT116" s="36">
        <f t="shared" si="81"/>
        <v>6843019.3830720708</v>
      </c>
      <c r="CU116" s="36">
        <f t="shared" si="81"/>
        <v>1218299.414361438</v>
      </c>
      <c r="CV116" s="36">
        <f t="shared" si="81"/>
        <v>207605141.31084031</v>
      </c>
      <c r="CW116" s="37">
        <f t="shared" si="82"/>
        <v>6001.5544388408198</v>
      </c>
    </row>
    <row r="117" spans="16:106" ht="15.75" customHeight="1" x14ac:dyDescent="0.3">
      <c r="P117" s="9"/>
      <c r="W117" s="13" t="s">
        <v>16</v>
      </c>
      <c r="Y117" s="32">
        <f t="shared" si="73"/>
        <v>2081</v>
      </c>
      <c r="Z117" s="32">
        <f t="shared" si="73"/>
        <v>0</v>
      </c>
      <c r="AA117" s="32">
        <f t="shared" si="73"/>
        <v>0</v>
      </c>
      <c r="AB117" s="32">
        <f t="shared" si="73"/>
        <v>44</v>
      </c>
      <c r="AC117" s="32">
        <f t="shared" si="73"/>
        <v>2</v>
      </c>
      <c r="AD117" s="32">
        <f t="shared" si="73"/>
        <v>18788</v>
      </c>
      <c r="AE117" s="32">
        <f t="shared" si="73"/>
        <v>19481</v>
      </c>
      <c r="AF117" s="32">
        <f t="shared" si="73"/>
        <v>6284</v>
      </c>
      <c r="AG117" s="33">
        <f t="shared" si="73"/>
        <v>46680</v>
      </c>
      <c r="AH117" s="9"/>
      <c r="AI117" s="13" t="s">
        <v>16</v>
      </c>
      <c r="AJ117" s="32">
        <f t="shared" si="74"/>
        <v>10043</v>
      </c>
      <c r="AK117" s="32">
        <f t="shared" si="74"/>
        <v>20</v>
      </c>
      <c r="AL117" s="32">
        <f t="shared" si="74"/>
        <v>0</v>
      </c>
      <c r="AM117" s="32">
        <f t="shared" si="74"/>
        <v>56</v>
      </c>
      <c r="AN117" s="32">
        <f t="shared" si="74"/>
        <v>4</v>
      </c>
      <c r="AO117" s="32">
        <f t="shared" si="74"/>
        <v>8261</v>
      </c>
      <c r="AP117" s="32">
        <f t="shared" si="74"/>
        <v>2802</v>
      </c>
      <c r="AQ117" s="32">
        <f t="shared" si="74"/>
        <v>1430</v>
      </c>
      <c r="AR117" s="33">
        <f t="shared" si="74"/>
        <v>22616</v>
      </c>
      <c r="AT117" s="13" t="s">
        <v>16</v>
      </c>
      <c r="AU117" s="34">
        <f t="shared" si="75"/>
        <v>13318381.68723402</v>
      </c>
      <c r="AV117" s="34">
        <f t="shared" si="75"/>
        <v>0</v>
      </c>
      <c r="AW117" s="34">
        <f t="shared" si="75"/>
        <v>0</v>
      </c>
      <c r="AX117" s="34">
        <f t="shared" si="75"/>
        <v>384742.41888304317</v>
      </c>
      <c r="AY117" s="34">
        <f t="shared" si="75"/>
        <v>15513.683944359784</v>
      </c>
      <c r="AZ117" s="34">
        <f t="shared" si="75"/>
        <v>167395766.41893861</v>
      </c>
      <c r="BA117" s="34">
        <f t="shared" si="75"/>
        <v>207403151.01431525</v>
      </c>
      <c r="BB117" s="34">
        <f t="shared" si="75"/>
        <v>79675042.973207116</v>
      </c>
      <c r="BC117" s="35">
        <f t="shared" si="75"/>
        <v>468192598.19652247</v>
      </c>
      <c r="BD117" s="35">
        <f t="shared" si="76"/>
        <v>10029.83286624941</v>
      </c>
      <c r="BE117" s="3"/>
      <c r="BF117" s="13" t="s">
        <v>16</v>
      </c>
      <c r="BG117" s="34">
        <f t="shared" si="77"/>
        <v>78465957.309492469</v>
      </c>
      <c r="BH117" s="34">
        <f t="shared" si="77"/>
        <v>161403.86043522821</v>
      </c>
      <c r="BI117" s="34">
        <f t="shared" si="77"/>
        <v>0</v>
      </c>
      <c r="BJ117" s="34">
        <f t="shared" si="77"/>
        <v>565428.46009119693</v>
      </c>
      <c r="BK117" s="34">
        <f t="shared" si="77"/>
        <v>38944.044187199426</v>
      </c>
      <c r="BL117" s="34">
        <f t="shared" si="77"/>
        <v>92523304.531146362</v>
      </c>
      <c r="BM117" s="34">
        <f t="shared" si="77"/>
        <v>37283540.89503587</v>
      </c>
      <c r="BN117" s="34">
        <f t="shared" si="77"/>
        <v>21960071.574937537</v>
      </c>
      <c r="BO117" s="35">
        <f t="shared" si="77"/>
        <v>230998650.67532584</v>
      </c>
      <c r="BP117" s="35">
        <f t="shared" si="78"/>
        <v>10213.94811970843</v>
      </c>
      <c r="BQ117" s="3"/>
      <c r="BR117" s="13" t="s">
        <v>16</v>
      </c>
      <c r="BS117" s="34">
        <f t="shared" si="79"/>
        <v>14517036.039085085</v>
      </c>
      <c r="BT117" s="34">
        <f t="shared" si="79"/>
        <v>0</v>
      </c>
      <c r="BU117" s="34">
        <f t="shared" si="79"/>
        <v>0</v>
      </c>
      <c r="BV117" s="34">
        <f t="shared" si="79"/>
        <v>419369.23658251704</v>
      </c>
      <c r="BW117" s="34">
        <f t="shared" si="79"/>
        <v>16909.915499352166</v>
      </c>
      <c r="BX117" s="34">
        <f t="shared" si="79"/>
        <v>182461385.39664313</v>
      </c>
      <c r="BY117" s="34">
        <f t="shared" si="79"/>
        <v>226069434.60560367</v>
      </c>
      <c r="BZ117" s="34">
        <f t="shared" si="79"/>
        <v>86845796.840795755</v>
      </c>
      <c r="CA117" s="34">
        <f t="shared" si="79"/>
        <v>510329932.03420949</v>
      </c>
      <c r="CC117" s="34">
        <f t="shared" si="80"/>
        <v>0</v>
      </c>
      <c r="CD117" s="34">
        <f t="shared" si="80"/>
        <v>0</v>
      </c>
      <c r="CE117" s="34">
        <f t="shared" si="80"/>
        <v>0</v>
      </c>
      <c r="CF117" s="34">
        <f t="shared" si="80"/>
        <v>2251.8569009300754</v>
      </c>
      <c r="CG117" s="34">
        <f t="shared" si="80"/>
        <v>102.35713186045795</v>
      </c>
      <c r="CH117" s="34">
        <f t="shared" si="80"/>
        <v>3087808.0605585757</v>
      </c>
      <c r="CI117" s="34">
        <f t="shared" si="80"/>
        <v>3420787.4973216341</v>
      </c>
      <c r="CJ117" s="34">
        <f t="shared" si="80"/>
        <v>0</v>
      </c>
      <c r="CK117" s="34">
        <f t="shared" si="80"/>
        <v>6510949.7719130004</v>
      </c>
      <c r="CM117" s="13" t="s">
        <v>16</v>
      </c>
      <c r="CN117" s="36">
        <f t="shared" si="81"/>
        <v>85527893.467346773</v>
      </c>
      <c r="CO117" s="36">
        <f t="shared" si="81"/>
        <v>175930.20787439874</v>
      </c>
      <c r="CP117" s="36">
        <f t="shared" si="81"/>
        <v>0</v>
      </c>
      <c r="CQ117" s="36">
        <f t="shared" si="81"/>
        <v>616317.02149940468</v>
      </c>
      <c r="CR117" s="36">
        <f t="shared" si="81"/>
        <v>42449.00816404738</v>
      </c>
      <c r="CS117" s="36">
        <f t="shared" si="81"/>
        <v>100850401.93894953</v>
      </c>
      <c r="CT117" s="36">
        <f t="shared" si="81"/>
        <v>40639059.575589098</v>
      </c>
      <c r="CU117" s="36">
        <f t="shared" si="81"/>
        <v>23936478.016681917</v>
      </c>
      <c r="CV117" s="36">
        <f t="shared" si="81"/>
        <v>251788529.23610517</v>
      </c>
      <c r="CW117" s="37">
        <f t="shared" si="82"/>
        <v>10932.517824211856</v>
      </c>
    </row>
    <row r="118" spans="16:106" ht="15.75" customHeight="1" x14ac:dyDescent="0.3">
      <c r="P118" s="9"/>
      <c r="W118" s="14" t="s">
        <v>5</v>
      </c>
      <c r="X118" s="9"/>
      <c r="Y118" s="33">
        <f t="shared" ref="Y118:AG118" si="83">SUM(Y113:Y117)</f>
        <v>14989</v>
      </c>
      <c r="Z118" s="33">
        <f t="shared" si="83"/>
        <v>432</v>
      </c>
      <c r="AA118" s="33">
        <f t="shared" si="83"/>
        <v>0</v>
      </c>
      <c r="AB118" s="33">
        <f t="shared" si="83"/>
        <v>2859</v>
      </c>
      <c r="AC118" s="33">
        <f t="shared" si="83"/>
        <v>13856</v>
      </c>
      <c r="AD118" s="33">
        <f t="shared" si="83"/>
        <v>57549</v>
      </c>
      <c r="AE118" s="33">
        <f t="shared" si="83"/>
        <v>33432</v>
      </c>
      <c r="AF118" s="33">
        <f t="shared" si="83"/>
        <v>9053</v>
      </c>
      <c r="AG118" s="33">
        <f t="shared" si="83"/>
        <v>132170</v>
      </c>
      <c r="AH118" s="9"/>
      <c r="AI118" s="14" t="s">
        <v>5</v>
      </c>
      <c r="AJ118" s="33">
        <f t="shared" ref="AJ118:AR118" si="84">SUM(AJ113:AJ117)</f>
        <v>59691</v>
      </c>
      <c r="AK118" s="33">
        <f t="shared" si="84"/>
        <v>925</v>
      </c>
      <c r="AL118" s="33">
        <f t="shared" si="84"/>
        <v>3703</v>
      </c>
      <c r="AM118" s="33">
        <f t="shared" si="84"/>
        <v>2474</v>
      </c>
      <c r="AN118" s="33">
        <f t="shared" si="84"/>
        <v>4800</v>
      </c>
      <c r="AO118" s="33">
        <f t="shared" si="84"/>
        <v>15683</v>
      </c>
      <c r="AP118" s="33">
        <f t="shared" si="84"/>
        <v>3675</v>
      </c>
      <c r="AQ118" s="33">
        <f t="shared" si="84"/>
        <v>1550</v>
      </c>
      <c r="AR118" s="33">
        <f t="shared" si="84"/>
        <v>92501</v>
      </c>
      <c r="AT118" s="14" t="s">
        <v>5</v>
      </c>
      <c r="AU118" s="35">
        <f t="shared" ref="AU118:BC118" si="85">SUM(AU113:AU117)</f>
        <v>65915157.40936216</v>
      </c>
      <c r="AV118" s="35">
        <f t="shared" si="85"/>
        <v>1786078.772446662</v>
      </c>
      <c r="AW118" s="35">
        <f t="shared" si="85"/>
        <v>0</v>
      </c>
      <c r="AX118" s="35">
        <f t="shared" si="85"/>
        <v>13892696.069446195</v>
      </c>
      <c r="AY118" s="35">
        <f t="shared" si="85"/>
        <v>69565370.84118481</v>
      </c>
      <c r="AZ118" s="35">
        <f t="shared" si="85"/>
        <v>375197414.88793159</v>
      </c>
      <c r="BA118" s="35">
        <f t="shared" si="85"/>
        <v>295126681.61973488</v>
      </c>
      <c r="BB118" s="35">
        <f t="shared" si="85"/>
        <v>99426494.000747979</v>
      </c>
      <c r="BC118" s="35">
        <f t="shared" si="85"/>
        <v>920909893.60085428</v>
      </c>
      <c r="BD118" s="35">
        <f t="shared" si="76"/>
        <v>6967.6166573417131</v>
      </c>
      <c r="BE118" s="9"/>
      <c r="BF118" s="14" t="s">
        <v>5</v>
      </c>
      <c r="BG118" s="35">
        <f t="shared" ref="BG118:BO118" si="86">SUM(BG113:BG117)</f>
        <v>286998910.21154201</v>
      </c>
      <c r="BH118" s="35">
        <f t="shared" si="86"/>
        <v>3794070.6606307789</v>
      </c>
      <c r="BI118" s="35">
        <f t="shared" si="86"/>
        <v>17803592.474451467</v>
      </c>
      <c r="BJ118" s="35">
        <f t="shared" si="86"/>
        <v>12680044.114184659</v>
      </c>
      <c r="BK118" s="35">
        <f t="shared" si="86"/>
        <v>29091258.80332515</v>
      </c>
      <c r="BL118" s="35">
        <f t="shared" si="86"/>
        <v>142454300.63505578</v>
      </c>
      <c r="BM118" s="35">
        <f t="shared" si="86"/>
        <v>44391847.068310782</v>
      </c>
      <c r="BN118" s="35">
        <f t="shared" si="86"/>
        <v>23106444.035583474</v>
      </c>
      <c r="BO118" s="35">
        <f t="shared" si="86"/>
        <v>560320468.00308418</v>
      </c>
      <c r="BP118" s="35">
        <f t="shared" si="78"/>
        <v>6057.4530870269964</v>
      </c>
      <c r="BQ118" s="9"/>
      <c r="BR118" s="14" t="s">
        <v>5</v>
      </c>
      <c r="BS118" s="38">
        <f t="shared" ref="BS118:CA118" si="87">SUM(BS113:BS117)</f>
        <v>71847521.576204762</v>
      </c>
      <c r="BT118" s="38">
        <f t="shared" si="87"/>
        <v>1946825.8619668619</v>
      </c>
      <c r="BU118" s="38">
        <f t="shared" si="87"/>
        <v>0</v>
      </c>
      <c r="BV118" s="38">
        <f t="shared" si="87"/>
        <v>15143038.715696353</v>
      </c>
      <c r="BW118" s="38">
        <f t="shared" si="87"/>
        <v>75826254.216891438</v>
      </c>
      <c r="BX118" s="38">
        <f t="shared" si="87"/>
        <v>408965182.22784531</v>
      </c>
      <c r="BY118" s="38">
        <f t="shared" si="87"/>
        <v>321688082.96551108</v>
      </c>
      <c r="BZ118" s="38">
        <f t="shared" si="87"/>
        <v>108374878.4608153</v>
      </c>
      <c r="CA118" s="38">
        <f t="shared" si="87"/>
        <v>1003791784.0249311</v>
      </c>
      <c r="CC118" s="38">
        <f t="shared" ref="CC118:CK118" si="88">SUM(CC113:CC117)</f>
        <v>2658265.8929820228</v>
      </c>
      <c r="CD118" s="38">
        <f t="shared" si="88"/>
        <v>66327.421445576751</v>
      </c>
      <c r="CE118" s="38">
        <f t="shared" si="88"/>
        <v>0</v>
      </c>
      <c r="CF118" s="38">
        <f t="shared" si="88"/>
        <v>146319.51999452463</v>
      </c>
      <c r="CG118" s="38">
        <f t="shared" si="88"/>
        <v>709130.20952925261</v>
      </c>
      <c r="CH118" s="38">
        <f t="shared" si="88"/>
        <v>6920949.2377019981</v>
      </c>
      <c r="CI118" s="38">
        <f t="shared" si="88"/>
        <v>4867648.6238202322</v>
      </c>
      <c r="CJ118" s="38">
        <f t="shared" si="88"/>
        <v>0</v>
      </c>
      <c r="CK118" s="38">
        <f t="shared" si="88"/>
        <v>15368640.905473609</v>
      </c>
      <c r="CM118" s="14" t="s">
        <v>5</v>
      </c>
      <c r="CN118" s="37">
        <f t="shared" ref="CN118:CV118" si="89">SUM(CN113:CN117)</f>
        <v>312828812.13058084</v>
      </c>
      <c r="CO118" s="37">
        <f t="shared" si="89"/>
        <v>4135537.0200875499</v>
      </c>
      <c r="CP118" s="37">
        <f t="shared" si="89"/>
        <v>19405915.797152102</v>
      </c>
      <c r="CQ118" s="37">
        <f t="shared" si="89"/>
        <v>13821248.084461275</v>
      </c>
      <c r="CR118" s="37">
        <f t="shared" si="89"/>
        <v>31709472.09562441</v>
      </c>
      <c r="CS118" s="37">
        <f t="shared" si="89"/>
        <v>155275187.69221079</v>
      </c>
      <c r="CT118" s="37">
        <f t="shared" si="89"/>
        <v>48387113.304458752</v>
      </c>
      <c r="CU118" s="37">
        <f t="shared" si="89"/>
        <v>25186023.998785987</v>
      </c>
      <c r="CV118" s="37">
        <f t="shared" si="89"/>
        <v>610749310.12336171</v>
      </c>
      <c r="CW118" s="37">
        <f t="shared" si="82"/>
        <v>7594.702156502467</v>
      </c>
    </row>
    <row r="119" spans="16:106" ht="15.75" customHeight="1" x14ac:dyDescent="0.3">
      <c r="P119" s="9"/>
      <c r="Y119" s="5"/>
      <c r="Z119" s="5"/>
      <c r="AA119" s="5"/>
      <c r="AB119" s="5"/>
      <c r="AC119" s="5"/>
      <c r="AD119" s="5"/>
      <c r="AE119" s="5"/>
      <c r="AF119" s="5"/>
      <c r="AG119" s="9"/>
      <c r="AH119" s="9"/>
      <c r="AI119" s="9"/>
      <c r="AJ119" s="5"/>
      <c r="AK119" s="5"/>
      <c r="AL119" s="5"/>
      <c r="AM119" s="5"/>
      <c r="AN119" s="5"/>
      <c r="AO119" s="5"/>
      <c r="AP119" s="5"/>
      <c r="AQ119" s="5"/>
      <c r="AR119" s="9"/>
      <c r="BZ119" s="3" t="s">
        <v>105</v>
      </c>
      <c r="CA119" s="15">
        <f>CA118/BC118-1</f>
        <v>8.9999999999999858E-2</v>
      </c>
      <c r="CJ119" s="3"/>
      <c r="CK119" s="15"/>
      <c r="CU119" s="3"/>
      <c r="CV119" s="15"/>
      <c r="CW119" s="15"/>
    </row>
    <row r="120" spans="16:106" ht="15.75" customHeight="1" x14ac:dyDescent="0.3">
      <c r="P120" s="9"/>
      <c r="Y120" s="5"/>
      <c r="Z120" s="5"/>
      <c r="AA120" s="5"/>
      <c r="AB120" s="5"/>
      <c r="AC120" s="5"/>
      <c r="AD120" s="5"/>
      <c r="AE120" s="5"/>
      <c r="AF120" s="5"/>
      <c r="AG120" s="9"/>
      <c r="AH120" s="9"/>
      <c r="AI120" s="9"/>
      <c r="AJ120" s="5"/>
      <c r="AK120" s="5"/>
      <c r="AL120" s="5"/>
      <c r="AM120" s="5"/>
      <c r="AN120" s="5"/>
      <c r="AO120" s="5"/>
      <c r="AP120" s="5"/>
      <c r="AQ120" s="5"/>
      <c r="AR120" s="9"/>
      <c r="BC120" s="66">
        <f>BC118/3</f>
        <v>306969964.53361809</v>
      </c>
      <c r="CA120" s="66"/>
      <c r="CY120" t="s">
        <v>562</v>
      </c>
    </row>
    <row r="121" spans="16:106" ht="33.65" customHeight="1" x14ac:dyDescent="0.3">
      <c r="P121" s="9"/>
      <c r="Y121" s="5"/>
      <c r="Z121" s="5"/>
      <c r="AA121" s="5"/>
      <c r="AB121" s="5"/>
      <c r="AC121" s="5"/>
      <c r="AD121" s="5"/>
      <c r="AE121" s="5"/>
      <c r="AF121" s="5"/>
      <c r="AG121" s="9"/>
      <c r="AH121" s="9"/>
      <c r="AI121" s="9"/>
      <c r="AJ121" s="5"/>
      <c r="AK121" s="5"/>
      <c r="AL121" s="5"/>
      <c r="AM121" s="5"/>
      <c r="AN121" s="5"/>
      <c r="AO121" s="5"/>
      <c r="AP121" s="5"/>
      <c r="AQ121" s="5"/>
      <c r="AR121" s="9"/>
      <c r="BC121" s="66">
        <f>BC118*13</f>
        <v>11971828616.811106</v>
      </c>
      <c r="CA121" s="66"/>
      <c r="CT121" s="39"/>
      <c r="CU121" s="40" t="s">
        <v>4</v>
      </c>
      <c r="CV121" s="40" t="s">
        <v>106</v>
      </c>
      <c r="CW121" s="40" t="s">
        <v>5</v>
      </c>
      <c r="CY121" s="102" t="s">
        <v>559</v>
      </c>
      <c r="CZ121" s="103">
        <v>1.0619934954796171</v>
      </c>
    </row>
    <row r="122" spans="16:106" ht="33.65" customHeight="1" x14ac:dyDescent="0.3">
      <c r="P122" s="9"/>
      <c r="Y122" s="5"/>
      <c r="Z122" s="5"/>
      <c r="AA122" s="5"/>
      <c r="AB122" s="5"/>
      <c r="AC122" s="5"/>
      <c r="AD122" s="5"/>
      <c r="AE122" s="5"/>
      <c r="AF122" s="5"/>
      <c r="AG122" s="9"/>
      <c r="AH122" s="9"/>
      <c r="AI122" s="9"/>
      <c r="AJ122" s="5"/>
      <c r="AK122" s="5"/>
      <c r="AL122" s="5"/>
      <c r="AM122" s="5"/>
      <c r="AN122" s="5"/>
      <c r="AO122" s="5"/>
      <c r="AP122" s="5"/>
      <c r="AQ122" s="5"/>
      <c r="AR122" s="9"/>
      <c r="AZ122" s="67"/>
      <c r="BC122" s="68">
        <f>SUM(BC120:BC121)</f>
        <v>12278798581.344725</v>
      </c>
      <c r="BY122" s="41"/>
      <c r="BZ122" s="42" t="s">
        <v>7</v>
      </c>
      <c r="CA122" s="43">
        <f>(BC118*13)+(BC118/3)</f>
        <v>12278798581.344725</v>
      </c>
      <c r="CI122" s="41"/>
      <c r="CJ122" s="42" t="s">
        <v>7</v>
      </c>
      <c r="CK122" s="43">
        <v>0</v>
      </c>
      <c r="CT122" s="104" t="s">
        <v>561</v>
      </c>
      <c r="CU122" s="44">
        <f>'2024'!CU122</f>
        <v>12387624887.246279</v>
      </c>
      <c r="CV122" s="44">
        <f>'2024'!CV122</f>
        <v>7925809402.3640308</v>
      </c>
      <c r="CW122" s="44">
        <f>SUM(CU122:CV122)</f>
        <v>20313434289.61031</v>
      </c>
      <c r="CY122" s="102" t="s">
        <v>560</v>
      </c>
      <c r="CZ122" s="103">
        <v>1.1542395990926253</v>
      </c>
    </row>
    <row r="123" spans="16:106" ht="33.65" customHeight="1" x14ac:dyDescent="0.3">
      <c r="P123" s="9"/>
      <c r="Y123" s="5"/>
      <c r="Z123" s="5"/>
      <c r="AA123" s="5"/>
      <c r="AB123" s="5"/>
      <c r="AC123" s="5"/>
      <c r="AD123" s="5"/>
      <c r="AE123" s="5"/>
      <c r="AF123" s="5"/>
      <c r="AG123" s="9"/>
      <c r="AH123" s="9"/>
      <c r="AI123" s="9"/>
      <c r="AJ123" s="5"/>
      <c r="AK123" s="5"/>
      <c r="AL123" s="5"/>
      <c r="AM123" s="5"/>
      <c r="AN123" s="5"/>
      <c r="AO123" s="5"/>
      <c r="AP123" s="5"/>
      <c r="AQ123" s="5"/>
      <c r="AR123" s="9"/>
      <c r="BC123" s="66">
        <f>(BC118*13)+(BC118/3)</f>
        <v>12278798581.344725</v>
      </c>
      <c r="BY123" s="41"/>
      <c r="BZ123" s="42" t="s">
        <v>10</v>
      </c>
      <c r="CA123" s="45">
        <f>(CA118*13)+(CA118/3)</f>
        <v>13383890453.665749</v>
      </c>
      <c r="CI123" s="41"/>
      <c r="CJ123" s="42" t="s">
        <v>10</v>
      </c>
      <c r="CK123" s="45">
        <f>(CK118*13)+(CK118/3)</f>
        <v>204915212.07298145</v>
      </c>
      <c r="CT123" s="105" t="s">
        <v>563</v>
      </c>
      <c r="CU123" s="46">
        <f>(CA118*CZ121*13)+(CA118*CZ121/3)</f>
        <v>14213604606.004766</v>
      </c>
      <c r="CV123" s="46">
        <f>(CV118*CZ122*13)</f>
        <v>9164363505.2175255</v>
      </c>
      <c r="CW123" s="46">
        <f>SUM(CU123:CV123)</f>
        <v>23377968111.22229</v>
      </c>
      <c r="DB123" s="15"/>
    </row>
    <row r="124" spans="16:106" ht="33.65" customHeight="1" x14ac:dyDescent="0.3">
      <c r="P124" s="9"/>
      <c r="Y124" s="5"/>
      <c r="Z124" s="5"/>
      <c r="AA124" s="5"/>
      <c r="AB124" s="5"/>
      <c r="AC124" s="5"/>
      <c r="AD124" s="5"/>
      <c r="AE124" s="5"/>
      <c r="AF124" s="5"/>
      <c r="AG124" s="9"/>
      <c r="AH124" s="9"/>
      <c r="AI124" s="9"/>
      <c r="AJ124" s="5"/>
      <c r="AK124" s="5"/>
      <c r="AL124" s="5"/>
      <c r="AM124" s="5"/>
      <c r="AN124" s="5"/>
      <c r="AO124" s="5"/>
      <c r="AP124" s="5"/>
      <c r="AQ124" s="5"/>
      <c r="AR124" s="9"/>
      <c r="BC124" s="66"/>
      <c r="BY124" s="47"/>
      <c r="BZ124" s="48" t="s">
        <v>12</v>
      </c>
      <c r="CA124" s="49">
        <f>CA123-CA122</f>
        <v>1105091872.3210239</v>
      </c>
      <c r="CI124" s="47"/>
      <c r="CJ124" s="48" t="s">
        <v>12</v>
      </c>
      <c r="CK124" s="49">
        <f>CK123-CK122</f>
        <v>204915212.07298145</v>
      </c>
      <c r="CT124" s="69" t="s">
        <v>151</v>
      </c>
      <c r="CU124" s="46">
        <f>(CK118*13)+(CK118/3)</f>
        <v>204915212.07298145</v>
      </c>
      <c r="CV124" s="46">
        <v>0</v>
      </c>
      <c r="CW124" s="46">
        <f>SUM(CU124:CV124)</f>
        <v>204915212.07298145</v>
      </c>
    </row>
    <row r="125" spans="16:106" ht="33.65" customHeight="1" x14ac:dyDescent="0.3">
      <c r="P125" s="9"/>
      <c r="Y125" s="5"/>
      <c r="Z125" s="5"/>
      <c r="AA125" s="5"/>
      <c r="AB125" s="5"/>
      <c r="AC125" s="5"/>
      <c r="AD125" s="5"/>
      <c r="AE125" s="5"/>
      <c r="AF125" s="5"/>
      <c r="AG125" s="9"/>
      <c r="AH125" s="9"/>
      <c r="AI125" s="9"/>
      <c r="AJ125" s="5"/>
      <c r="AK125" s="5"/>
      <c r="AL125" s="5"/>
      <c r="AM125" s="5"/>
      <c r="AN125" s="5"/>
      <c r="AO125" s="5"/>
      <c r="AP125" s="5"/>
      <c r="AQ125" s="5"/>
      <c r="AR125" s="9"/>
      <c r="CT125" s="50" t="s">
        <v>107</v>
      </c>
      <c r="CU125" s="51">
        <f>CU123-CU122</f>
        <v>1825979718.7584877</v>
      </c>
      <c r="CV125" s="51">
        <f>CV123-CV122</f>
        <v>1238554102.8534946</v>
      </c>
      <c r="CW125" s="51">
        <f>CW123-CW122</f>
        <v>3064533821.6119804</v>
      </c>
    </row>
    <row r="126" spans="16:106" ht="33.65" customHeight="1" x14ac:dyDescent="0.3">
      <c r="P126" s="9"/>
      <c r="Y126" s="5"/>
      <c r="Z126" s="5"/>
      <c r="AA126" s="5"/>
      <c r="AB126" s="5"/>
      <c r="AC126" s="5"/>
      <c r="AD126" s="5"/>
      <c r="AE126" s="5"/>
      <c r="AF126" s="5"/>
      <c r="AG126" s="9"/>
      <c r="AH126" s="9"/>
      <c r="AI126" s="9"/>
      <c r="AJ126" s="5"/>
      <c r="AK126" s="5"/>
      <c r="AL126" s="5"/>
      <c r="AM126" s="5"/>
      <c r="AN126" s="5"/>
      <c r="AO126" s="5"/>
      <c r="AP126" s="5"/>
      <c r="AQ126" s="5"/>
      <c r="AR126" s="9"/>
      <c r="CT126" s="52" t="s">
        <v>108</v>
      </c>
      <c r="CU126" s="53">
        <f>CU123-CU122+CU124</f>
        <v>2030894930.8314691</v>
      </c>
      <c r="CV126" s="53">
        <f>CV123-CV122+CV124</f>
        <v>1238554102.8534946</v>
      </c>
      <c r="CW126" s="53">
        <f>CW123-CW122+CW124</f>
        <v>3269449033.6849618</v>
      </c>
    </row>
    <row r="127" spans="16:106" ht="32.5" customHeight="1" x14ac:dyDescent="0.3">
      <c r="P127" s="9"/>
      <c r="Y127" s="5"/>
      <c r="Z127" s="5"/>
      <c r="AA127" s="5"/>
      <c r="AB127" s="5"/>
      <c r="AC127" s="5"/>
      <c r="AD127" s="5"/>
      <c r="AE127" s="5"/>
      <c r="AF127" s="5"/>
      <c r="AG127" s="9"/>
      <c r="AH127" s="9"/>
      <c r="AI127" s="9"/>
      <c r="AJ127" s="5"/>
      <c r="AK127" s="5"/>
      <c r="AL127" s="5"/>
      <c r="AM127" s="5"/>
      <c r="AN127" s="5"/>
      <c r="AO127" s="5"/>
      <c r="AP127" s="5"/>
      <c r="AQ127" s="5"/>
      <c r="AR127" s="9"/>
      <c r="CT127" s="91" t="s">
        <v>138</v>
      </c>
      <c r="CU127" s="92">
        <f>CU125/12</f>
        <v>152164976.5632073</v>
      </c>
      <c r="CV127" s="92">
        <f>CV125/12</f>
        <v>103212841.90445788</v>
      </c>
      <c r="CW127" s="92">
        <f>CW125/12</f>
        <v>255377818.46766505</v>
      </c>
    </row>
    <row r="128" spans="16:106" ht="32.5" customHeight="1" x14ac:dyDescent="0.3">
      <c r="P128" s="9"/>
      <c r="Y128" s="5"/>
      <c r="Z128" s="5"/>
      <c r="AA128" s="5"/>
      <c r="AB128" s="5"/>
      <c r="AC128" s="5"/>
      <c r="AD128" s="5"/>
      <c r="AE128" s="5"/>
      <c r="AF128" s="5"/>
      <c r="AG128" s="9"/>
      <c r="AH128" s="9"/>
      <c r="AI128" s="9"/>
      <c r="AJ128" s="5"/>
      <c r="AK128" s="5"/>
      <c r="AL128" s="5"/>
      <c r="AM128" s="5"/>
      <c r="AN128" s="5"/>
      <c r="AO128" s="5"/>
      <c r="AP128" s="5"/>
      <c r="AQ128" s="5"/>
      <c r="AR128" s="9"/>
      <c r="CT128" s="94" t="s">
        <v>150</v>
      </c>
      <c r="CU128" s="92">
        <f>CU124/12</f>
        <v>17076267.672748454</v>
      </c>
      <c r="CV128" s="92">
        <f>CV124/12</f>
        <v>0</v>
      </c>
      <c r="CW128" s="92">
        <f>CW124/12</f>
        <v>17076267.672748454</v>
      </c>
    </row>
    <row r="129" spans="16:101" ht="32.5" customHeight="1" x14ac:dyDescent="0.3">
      <c r="P129" s="9"/>
      <c r="Y129" s="5"/>
      <c r="Z129" s="5"/>
      <c r="AA129" s="5"/>
      <c r="AB129" s="5"/>
      <c r="AC129" s="5"/>
      <c r="AD129" s="5"/>
      <c r="AE129" s="5"/>
      <c r="AF129" s="5"/>
      <c r="AG129" s="9"/>
      <c r="AH129" s="9"/>
      <c r="AI129" s="9"/>
      <c r="AJ129" s="5"/>
      <c r="AK129" s="5"/>
      <c r="AL129" s="5"/>
      <c r="AM129" s="5"/>
      <c r="AN129" s="5"/>
      <c r="AO129" s="5"/>
      <c r="AP129" s="5"/>
      <c r="AQ129" s="5"/>
      <c r="AR129" s="9"/>
      <c r="CT129" s="91" t="s">
        <v>139</v>
      </c>
      <c r="CU129" s="92">
        <f>CU126/12</f>
        <v>169241244.23595574</v>
      </c>
      <c r="CV129" s="92">
        <f>CV126/12</f>
        <v>103212841.90445788</v>
      </c>
      <c r="CW129" s="92">
        <f>CW126/12</f>
        <v>272454086.14041346</v>
      </c>
    </row>
    <row r="130" spans="16:101" ht="15.75" customHeight="1" x14ac:dyDescent="0.3">
      <c r="P130" s="9"/>
      <c r="Y130" s="5"/>
      <c r="Z130" s="5"/>
      <c r="AA130" s="5"/>
      <c r="AB130" s="5"/>
      <c r="AC130" s="5"/>
      <c r="AD130" s="5"/>
      <c r="AE130" s="5"/>
      <c r="AF130" s="5"/>
      <c r="AG130" s="9"/>
      <c r="AH130" s="9"/>
      <c r="AI130" s="9"/>
      <c r="AJ130" s="5"/>
      <c r="AK130" s="5"/>
      <c r="AL130" s="5"/>
      <c r="AM130" s="5"/>
      <c r="AN130" s="5"/>
      <c r="AO130" s="5"/>
      <c r="AP130" s="5"/>
      <c r="AQ130" s="5"/>
      <c r="AR130" s="9"/>
    </row>
    <row r="131" spans="16:101" ht="15.75" customHeight="1" x14ac:dyDescent="0.3">
      <c r="P131" s="9"/>
      <c r="Y131" s="5"/>
      <c r="Z131" s="5"/>
      <c r="AA131" s="5"/>
      <c r="AB131" s="5"/>
      <c r="AC131" s="5"/>
      <c r="AD131" s="5"/>
      <c r="AE131" s="5"/>
      <c r="AF131" s="5"/>
      <c r="AG131" s="9"/>
      <c r="AH131" s="9"/>
      <c r="AI131" s="9"/>
      <c r="AJ131" s="5"/>
      <c r="AK131" s="5"/>
      <c r="AL131" s="5"/>
      <c r="AM131" s="5"/>
      <c r="AN131" s="5"/>
      <c r="AO131" s="5"/>
      <c r="AP131" s="5"/>
      <c r="AQ131" s="5"/>
      <c r="AR131" s="9"/>
    </row>
    <row r="132" spans="16:101" ht="15.75" customHeight="1" x14ac:dyDescent="0.3">
      <c r="P132" s="9"/>
      <c r="Y132" s="5"/>
      <c r="Z132" s="5"/>
      <c r="AA132" s="5"/>
      <c r="AB132" s="5"/>
      <c r="AC132" s="5"/>
      <c r="AD132" s="5"/>
      <c r="AE132" s="5"/>
      <c r="AF132" s="5"/>
      <c r="AG132" s="9"/>
      <c r="AH132" s="9"/>
      <c r="AI132" s="9"/>
      <c r="AJ132" s="5"/>
      <c r="AK132" s="5"/>
      <c r="AL132" s="5"/>
      <c r="AM132" s="5"/>
      <c r="AN132" s="5"/>
      <c r="AO132" s="5"/>
      <c r="AP132" s="5"/>
      <c r="AQ132" s="5"/>
      <c r="AR132" s="9"/>
    </row>
    <row r="133" spans="16:101" ht="15.75" customHeight="1" x14ac:dyDescent="0.3">
      <c r="P133" s="9"/>
      <c r="Y133" s="5"/>
      <c r="Z133" s="5"/>
      <c r="AA133" s="5"/>
      <c r="AB133" s="5"/>
      <c r="AC133" s="5"/>
      <c r="AD133" s="5"/>
      <c r="AE133" s="5"/>
      <c r="AF133" s="5"/>
      <c r="AG133" s="9"/>
      <c r="AH133" s="9"/>
      <c r="AI133" s="9"/>
      <c r="AJ133" s="5"/>
      <c r="AK133" s="5"/>
      <c r="AL133" s="5"/>
      <c r="AM133" s="5"/>
      <c r="AN133" s="5"/>
      <c r="AO133" s="5"/>
      <c r="AP133" s="5"/>
      <c r="AQ133" s="5"/>
      <c r="AR133" s="9"/>
    </row>
    <row r="134" spans="16:101" ht="15.75" customHeight="1" x14ac:dyDescent="0.3">
      <c r="P134" s="9"/>
      <c r="Y134" s="5"/>
      <c r="Z134" s="5"/>
      <c r="AA134" s="5"/>
      <c r="AB134" s="5"/>
      <c r="AC134" s="5"/>
      <c r="AD134" s="5"/>
      <c r="AE134" s="5"/>
      <c r="AF134" s="5"/>
      <c r="AG134" s="9"/>
      <c r="AH134" s="9"/>
      <c r="AI134" s="9"/>
      <c r="AJ134" s="5"/>
      <c r="AK134" s="5"/>
      <c r="AL134" s="5"/>
      <c r="AM134" s="5"/>
      <c r="AN134" s="5"/>
      <c r="AO134" s="5"/>
      <c r="AP134" s="5"/>
      <c r="AQ134" s="5"/>
      <c r="AR134" s="9"/>
    </row>
    <row r="135" spans="16:101" ht="15.75" customHeight="1" x14ac:dyDescent="0.3">
      <c r="P135" s="9"/>
      <c r="Y135" s="5"/>
      <c r="Z135" s="5"/>
      <c r="AA135" s="5"/>
      <c r="AB135" s="5"/>
      <c r="AC135" s="5"/>
      <c r="AD135" s="5"/>
      <c r="AE135" s="5"/>
      <c r="AF135" s="5"/>
      <c r="AG135" s="9"/>
      <c r="AH135" s="9"/>
      <c r="AI135" s="9"/>
      <c r="AJ135" s="5"/>
      <c r="AK135" s="5"/>
      <c r="AL135" s="5"/>
      <c r="AM135" s="5"/>
      <c r="AN135" s="5"/>
      <c r="AO135" s="5"/>
      <c r="AP135" s="5"/>
      <c r="AQ135" s="5"/>
      <c r="AR135" s="9"/>
    </row>
    <row r="136" spans="16:101" ht="15.75" customHeight="1" x14ac:dyDescent="0.3">
      <c r="P136" s="9"/>
      <c r="Y136" s="5"/>
      <c r="Z136" s="5"/>
      <c r="AA136" s="5"/>
      <c r="AB136" s="5"/>
      <c r="AC136" s="5"/>
      <c r="AD136" s="5"/>
      <c r="AE136" s="5"/>
      <c r="AF136" s="5"/>
      <c r="AG136" s="9"/>
      <c r="AH136" s="9"/>
      <c r="AI136" s="9"/>
      <c r="AJ136" s="5"/>
      <c r="AK136" s="5"/>
      <c r="AL136" s="5"/>
      <c r="AM136" s="5"/>
      <c r="AN136" s="5"/>
      <c r="AO136" s="5"/>
      <c r="AP136" s="5"/>
      <c r="AQ136" s="5"/>
      <c r="AR136" s="9"/>
    </row>
    <row r="137" spans="16:101" ht="15.75" customHeight="1" x14ac:dyDescent="0.3">
      <c r="P137" s="9"/>
      <c r="Y137" s="5"/>
      <c r="Z137" s="5"/>
      <c r="AA137" s="5"/>
      <c r="AB137" s="5"/>
      <c r="AC137" s="5"/>
      <c r="AD137" s="5"/>
      <c r="AE137" s="5"/>
      <c r="AF137" s="5"/>
      <c r="AG137" s="9"/>
      <c r="AH137" s="9"/>
      <c r="AI137" s="9"/>
      <c r="AJ137" s="5"/>
      <c r="AK137" s="5"/>
      <c r="AL137" s="5"/>
      <c r="AM137" s="5"/>
      <c r="AN137" s="5"/>
      <c r="AO137" s="5"/>
      <c r="AP137" s="5"/>
      <c r="AQ137" s="5"/>
      <c r="AR137" s="9"/>
    </row>
    <row r="138" spans="16:101" ht="15.75" customHeight="1" x14ac:dyDescent="0.3">
      <c r="P138" s="9"/>
      <c r="Y138" s="5"/>
      <c r="Z138" s="5"/>
      <c r="AA138" s="5"/>
      <c r="AB138" s="5"/>
      <c r="AC138" s="5"/>
      <c r="AD138" s="5"/>
      <c r="AE138" s="5"/>
      <c r="AF138" s="5"/>
      <c r="AG138" s="9"/>
      <c r="AH138" s="9"/>
      <c r="AI138" s="9"/>
      <c r="AJ138" s="5"/>
      <c r="AK138" s="5"/>
      <c r="AL138" s="5"/>
      <c r="AM138" s="5"/>
      <c r="AN138" s="5"/>
      <c r="AO138" s="5"/>
      <c r="AP138" s="5"/>
      <c r="AQ138" s="5"/>
      <c r="AR138" s="9"/>
    </row>
    <row r="139" spans="16:101" ht="15.75" customHeight="1" x14ac:dyDescent="0.3">
      <c r="P139" s="9"/>
      <c r="Y139" s="5"/>
      <c r="Z139" s="5"/>
      <c r="AA139" s="5"/>
      <c r="AB139" s="5"/>
      <c r="AC139" s="5"/>
      <c r="AD139" s="5"/>
      <c r="AE139" s="5"/>
      <c r="AF139" s="5"/>
      <c r="AG139" s="9"/>
      <c r="AH139" s="9"/>
      <c r="AI139" s="9"/>
      <c r="AJ139" s="5"/>
      <c r="AK139" s="5"/>
      <c r="AL139" s="5"/>
      <c r="AM139" s="5"/>
      <c r="AN139" s="5"/>
      <c r="AO139" s="5"/>
      <c r="AP139" s="5"/>
      <c r="AQ139" s="5"/>
      <c r="AR139" s="9"/>
    </row>
    <row r="140" spans="16:101" ht="15.75" customHeight="1" x14ac:dyDescent="0.3">
      <c r="P140" s="9"/>
      <c r="Y140" s="5"/>
      <c r="Z140" s="5"/>
      <c r="AA140" s="5"/>
      <c r="AB140" s="5"/>
      <c r="AC140" s="5"/>
      <c r="AD140" s="5"/>
      <c r="AE140" s="5"/>
      <c r="AF140" s="5"/>
      <c r="AG140" s="9"/>
      <c r="AH140" s="9"/>
      <c r="AI140" s="9"/>
      <c r="AJ140" s="5"/>
      <c r="AK140" s="5"/>
      <c r="AL140" s="5"/>
      <c r="AM140" s="5"/>
      <c r="AN140" s="5"/>
      <c r="AO140" s="5"/>
      <c r="AP140" s="5"/>
      <c r="AQ140" s="5"/>
      <c r="AR140" s="9"/>
    </row>
    <row r="141" spans="16:101" ht="15.75" customHeight="1" x14ac:dyDescent="0.3">
      <c r="P141" s="9"/>
      <c r="Y141" s="5"/>
      <c r="Z141" s="5"/>
      <c r="AA141" s="5"/>
      <c r="AB141" s="5"/>
      <c r="AC141" s="5"/>
      <c r="AD141" s="5"/>
      <c r="AE141" s="5"/>
      <c r="AF141" s="5"/>
      <c r="AG141" s="9"/>
      <c r="AH141" s="9"/>
      <c r="AI141" s="9"/>
      <c r="AJ141" s="5"/>
      <c r="AK141" s="5"/>
      <c r="AL141" s="5"/>
      <c r="AM141" s="5"/>
      <c r="AN141" s="5"/>
      <c r="AO141" s="5"/>
      <c r="AP141" s="5"/>
      <c r="AQ141" s="5"/>
      <c r="AR141" s="9"/>
    </row>
    <row r="142" spans="16:101" ht="15.75" customHeight="1" x14ac:dyDescent="0.3">
      <c r="P142" s="9"/>
      <c r="Y142" s="5"/>
      <c r="Z142" s="5"/>
      <c r="AA142" s="5"/>
      <c r="AB142" s="5"/>
      <c r="AC142" s="5"/>
      <c r="AD142" s="5"/>
      <c r="AE142" s="5"/>
      <c r="AF142" s="5"/>
      <c r="AG142" s="9"/>
      <c r="AH142" s="9"/>
      <c r="AI142" s="9"/>
      <c r="AJ142" s="5"/>
      <c r="AK142" s="5"/>
      <c r="AL142" s="5"/>
      <c r="AM142" s="5"/>
      <c r="AN142" s="5"/>
      <c r="AO142" s="5"/>
      <c r="AP142" s="5"/>
      <c r="AQ142" s="5"/>
      <c r="AR142" s="9"/>
    </row>
    <row r="143" spans="16:101" ht="15.75" customHeight="1" x14ac:dyDescent="0.3">
      <c r="P143" s="9"/>
      <c r="Y143" s="5"/>
      <c r="Z143" s="5"/>
      <c r="AA143" s="5"/>
      <c r="AB143" s="5"/>
      <c r="AC143" s="5"/>
      <c r="AD143" s="5"/>
      <c r="AE143" s="5"/>
      <c r="AF143" s="5"/>
      <c r="AG143" s="9"/>
      <c r="AH143" s="9"/>
      <c r="AI143" s="9"/>
      <c r="AJ143" s="5"/>
      <c r="AK143" s="5"/>
      <c r="AL143" s="5"/>
      <c r="AM143" s="5"/>
      <c r="AN143" s="5"/>
      <c r="AO143" s="5"/>
      <c r="AP143" s="5"/>
      <c r="AQ143" s="5"/>
      <c r="AR143" s="9"/>
    </row>
    <row r="144" spans="16:101" ht="15.75" customHeight="1" x14ac:dyDescent="0.3">
      <c r="P144" s="9"/>
      <c r="Y144" s="5"/>
      <c r="Z144" s="5"/>
      <c r="AA144" s="5"/>
      <c r="AB144" s="5"/>
      <c r="AC144" s="5"/>
      <c r="AD144" s="5"/>
      <c r="AE144" s="5"/>
      <c r="AF144" s="5"/>
      <c r="AG144" s="9"/>
      <c r="AH144" s="9"/>
      <c r="AI144" s="9"/>
      <c r="AJ144" s="5"/>
      <c r="AK144" s="5"/>
      <c r="AL144" s="5"/>
      <c r="AM144" s="5"/>
      <c r="AN144" s="5"/>
      <c r="AO144" s="5"/>
      <c r="AP144" s="5"/>
      <c r="AQ144" s="5"/>
      <c r="AR144" s="9"/>
    </row>
    <row r="145" spans="16:44" ht="15.75" customHeight="1" x14ac:dyDescent="0.3">
      <c r="P145" s="9"/>
      <c r="Y145" s="5"/>
      <c r="Z145" s="5"/>
      <c r="AA145" s="5"/>
      <c r="AB145" s="5"/>
      <c r="AC145" s="5"/>
      <c r="AD145" s="5"/>
      <c r="AE145" s="5"/>
      <c r="AF145" s="5"/>
      <c r="AG145" s="9"/>
      <c r="AH145" s="9"/>
      <c r="AI145" s="9"/>
      <c r="AJ145" s="5"/>
      <c r="AK145" s="5"/>
      <c r="AL145" s="5"/>
      <c r="AM145" s="5"/>
      <c r="AN145" s="5"/>
      <c r="AO145" s="5"/>
      <c r="AP145" s="5"/>
      <c r="AQ145" s="5"/>
      <c r="AR145" s="9"/>
    </row>
    <row r="146" spans="16:44" ht="15.75" customHeight="1" x14ac:dyDescent="0.3">
      <c r="P146" s="9"/>
      <c r="Y146" s="5"/>
      <c r="Z146" s="5"/>
      <c r="AA146" s="5"/>
      <c r="AB146" s="5"/>
      <c r="AC146" s="5"/>
      <c r="AD146" s="5"/>
      <c r="AE146" s="5"/>
      <c r="AF146" s="5"/>
      <c r="AG146" s="9"/>
      <c r="AH146" s="9"/>
      <c r="AI146" s="9"/>
      <c r="AJ146" s="5"/>
      <c r="AK146" s="5"/>
      <c r="AL146" s="5"/>
      <c r="AM146" s="5"/>
      <c r="AN146" s="5"/>
      <c r="AO146" s="5"/>
      <c r="AP146" s="5"/>
      <c r="AQ146" s="5"/>
      <c r="AR146" s="9"/>
    </row>
    <row r="147" spans="16:44" ht="15.75" customHeight="1" x14ac:dyDescent="0.3">
      <c r="P147" s="9"/>
      <c r="Y147" s="5"/>
      <c r="Z147" s="5"/>
      <c r="AA147" s="5"/>
      <c r="AB147" s="5"/>
      <c r="AC147" s="5"/>
      <c r="AD147" s="5"/>
      <c r="AE147" s="5"/>
      <c r="AF147" s="5"/>
      <c r="AG147" s="9"/>
      <c r="AH147" s="9"/>
      <c r="AI147" s="9"/>
      <c r="AJ147" s="5"/>
      <c r="AK147" s="5"/>
      <c r="AL147" s="5"/>
      <c r="AM147" s="5"/>
      <c r="AN147" s="5"/>
      <c r="AO147" s="5"/>
      <c r="AP147" s="5"/>
      <c r="AQ147" s="5"/>
      <c r="AR147" s="9"/>
    </row>
    <row r="148" spans="16:44" ht="15.75" customHeight="1" x14ac:dyDescent="0.3">
      <c r="P148" s="9"/>
      <c r="Y148" s="5"/>
      <c r="Z148" s="5"/>
      <c r="AA148" s="5"/>
      <c r="AB148" s="5"/>
      <c r="AC148" s="5"/>
      <c r="AD148" s="5"/>
      <c r="AE148" s="5"/>
      <c r="AF148" s="5"/>
      <c r="AG148" s="9"/>
      <c r="AH148" s="9"/>
      <c r="AI148" s="9"/>
      <c r="AJ148" s="5"/>
      <c r="AK148" s="5"/>
      <c r="AL148" s="5"/>
      <c r="AM148" s="5"/>
      <c r="AN148" s="5"/>
      <c r="AO148" s="5"/>
      <c r="AP148" s="5"/>
      <c r="AQ148" s="5"/>
      <c r="AR148" s="9"/>
    </row>
    <row r="149" spans="16:44" ht="15.75" customHeight="1" x14ac:dyDescent="0.3">
      <c r="P149" s="9"/>
      <c r="Y149" s="5"/>
      <c r="Z149" s="5"/>
      <c r="AA149" s="5"/>
      <c r="AB149" s="5"/>
      <c r="AC149" s="5"/>
      <c r="AD149" s="5"/>
      <c r="AE149" s="5"/>
      <c r="AF149" s="5"/>
      <c r="AG149" s="9"/>
      <c r="AH149" s="9"/>
      <c r="AI149" s="9"/>
      <c r="AJ149" s="5"/>
      <c r="AK149" s="5"/>
      <c r="AL149" s="5"/>
      <c r="AM149" s="5"/>
      <c r="AN149" s="5"/>
      <c r="AO149" s="5"/>
      <c r="AP149" s="5"/>
      <c r="AQ149" s="5"/>
      <c r="AR149" s="9"/>
    </row>
    <row r="150" spans="16:44" ht="15.75" customHeight="1" x14ac:dyDescent="0.3">
      <c r="P150" s="9"/>
      <c r="Y150" s="5"/>
      <c r="Z150" s="5"/>
      <c r="AA150" s="5"/>
      <c r="AB150" s="5"/>
      <c r="AC150" s="5"/>
      <c r="AD150" s="5"/>
      <c r="AE150" s="5"/>
      <c r="AF150" s="5"/>
      <c r="AG150" s="9"/>
      <c r="AH150" s="9"/>
      <c r="AI150" s="9"/>
      <c r="AJ150" s="5"/>
      <c r="AK150" s="5"/>
      <c r="AL150" s="5"/>
      <c r="AM150" s="5"/>
      <c r="AN150" s="5"/>
      <c r="AO150" s="5"/>
      <c r="AP150" s="5"/>
      <c r="AQ150" s="5"/>
      <c r="AR150" s="9"/>
    </row>
    <row r="151" spans="16:44" ht="15.75" customHeight="1" x14ac:dyDescent="0.3">
      <c r="P151" s="9"/>
      <c r="Y151" s="5"/>
      <c r="Z151" s="5"/>
      <c r="AA151" s="5"/>
      <c r="AB151" s="5"/>
      <c r="AC151" s="5"/>
      <c r="AD151" s="5"/>
      <c r="AE151" s="5"/>
      <c r="AF151" s="5"/>
      <c r="AG151" s="9"/>
      <c r="AH151" s="9"/>
      <c r="AI151" s="9"/>
      <c r="AJ151" s="5"/>
      <c r="AK151" s="5"/>
      <c r="AL151" s="5"/>
      <c r="AM151" s="5"/>
      <c r="AN151" s="5"/>
      <c r="AO151" s="5"/>
      <c r="AP151" s="5"/>
      <c r="AQ151" s="5"/>
      <c r="AR151" s="9"/>
    </row>
    <row r="152" spans="16:44" ht="15.75" customHeight="1" x14ac:dyDescent="0.3">
      <c r="P152" s="9"/>
      <c r="Y152" s="5"/>
      <c r="Z152" s="5"/>
      <c r="AA152" s="5"/>
      <c r="AB152" s="5"/>
      <c r="AC152" s="5"/>
      <c r="AD152" s="5"/>
      <c r="AE152" s="5"/>
      <c r="AF152" s="5"/>
      <c r="AG152" s="9"/>
      <c r="AH152" s="9"/>
      <c r="AI152" s="9"/>
      <c r="AJ152" s="5"/>
      <c r="AK152" s="5"/>
      <c r="AL152" s="5"/>
      <c r="AM152" s="5"/>
      <c r="AN152" s="5"/>
      <c r="AO152" s="5"/>
      <c r="AP152" s="5"/>
      <c r="AQ152" s="5"/>
      <c r="AR152" s="9"/>
    </row>
    <row r="153" spans="16:44" ht="15.75" customHeight="1" x14ac:dyDescent="0.3">
      <c r="P153" s="9"/>
      <c r="Y153" s="5"/>
      <c r="Z153" s="5"/>
      <c r="AA153" s="5"/>
      <c r="AB153" s="5"/>
      <c r="AC153" s="5"/>
      <c r="AD153" s="5"/>
      <c r="AE153" s="5"/>
      <c r="AF153" s="5"/>
      <c r="AG153" s="9"/>
      <c r="AH153" s="9"/>
      <c r="AI153" s="9"/>
      <c r="AJ153" s="5"/>
      <c r="AK153" s="5"/>
      <c r="AL153" s="5"/>
      <c r="AM153" s="5"/>
      <c r="AN153" s="5"/>
      <c r="AO153" s="5"/>
      <c r="AP153" s="5"/>
      <c r="AQ153" s="5"/>
      <c r="AR153" s="9"/>
    </row>
    <row r="154" spans="16:44" ht="15.75" customHeight="1" x14ac:dyDescent="0.3">
      <c r="P154" s="9"/>
      <c r="Y154" s="5"/>
      <c r="Z154" s="5"/>
      <c r="AA154" s="5"/>
      <c r="AB154" s="5"/>
      <c r="AC154" s="5"/>
      <c r="AD154" s="5"/>
      <c r="AE154" s="5"/>
      <c r="AF154" s="5"/>
      <c r="AG154" s="9"/>
      <c r="AH154" s="9"/>
      <c r="AI154" s="9"/>
      <c r="AJ154" s="5"/>
      <c r="AK154" s="5"/>
      <c r="AL154" s="5"/>
      <c r="AM154" s="5"/>
      <c r="AN154" s="5"/>
      <c r="AO154" s="5"/>
      <c r="AP154" s="5"/>
      <c r="AQ154" s="5"/>
      <c r="AR154" s="9"/>
    </row>
    <row r="155" spans="16:44" ht="15.75" customHeight="1" x14ac:dyDescent="0.3">
      <c r="P155" s="9"/>
      <c r="Y155" s="5"/>
      <c r="Z155" s="5"/>
      <c r="AA155" s="5"/>
      <c r="AB155" s="5"/>
      <c r="AC155" s="5"/>
      <c r="AD155" s="5"/>
      <c r="AE155" s="5"/>
      <c r="AF155" s="5"/>
      <c r="AG155" s="9"/>
      <c r="AH155" s="9"/>
      <c r="AI155" s="9"/>
      <c r="AJ155" s="5"/>
      <c r="AK155" s="5"/>
      <c r="AL155" s="5"/>
      <c r="AM155" s="5"/>
      <c r="AN155" s="5"/>
      <c r="AO155" s="5"/>
      <c r="AP155" s="5"/>
      <c r="AQ155" s="5"/>
      <c r="AR155" s="9"/>
    </row>
    <row r="156" spans="16:44" ht="15.75" customHeight="1" x14ac:dyDescent="0.3">
      <c r="P156" s="9"/>
      <c r="Y156" s="5"/>
      <c r="Z156" s="5"/>
      <c r="AA156" s="5"/>
      <c r="AB156" s="5"/>
      <c r="AC156" s="5"/>
      <c r="AD156" s="5"/>
      <c r="AE156" s="5"/>
      <c r="AF156" s="5"/>
      <c r="AG156" s="9"/>
      <c r="AH156" s="9"/>
      <c r="AI156" s="9"/>
      <c r="AJ156" s="5"/>
      <c r="AK156" s="5"/>
      <c r="AL156" s="5"/>
      <c r="AM156" s="5"/>
      <c r="AN156" s="5"/>
      <c r="AO156" s="5"/>
      <c r="AP156" s="5"/>
      <c r="AQ156" s="5"/>
      <c r="AR156" s="9"/>
    </row>
    <row r="157" spans="16:44" ht="15.75" customHeight="1" x14ac:dyDescent="0.3">
      <c r="P157" s="9"/>
      <c r="Y157" s="5"/>
      <c r="Z157" s="5"/>
      <c r="AA157" s="5"/>
      <c r="AB157" s="5"/>
      <c r="AC157" s="5"/>
      <c r="AD157" s="5"/>
      <c r="AE157" s="5"/>
      <c r="AF157" s="5"/>
      <c r="AG157" s="9"/>
      <c r="AH157" s="9"/>
      <c r="AI157" s="9"/>
      <c r="AJ157" s="5"/>
      <c r="AK157" s="5"/>
      <c r="AL157" s="5"/>
      <c r="AM157" s="5"/>
      <c r="AN157" s="5"/>
      <c r="AO157" s="5"/>
      <c r="AP157" s="5"/>
      <c r="AQ157" s="5"/>
      <c r="AR157" s="9"/>
    </row>
    <row r="158" spans="16:44" ht="15.75" customHeight="1" x14ac:dyDescent="0.3">
      <c r="P158" s="9"/>
      <c r="Y158" s="5"/>
      <c r="Z158" s="5"/>
      <c r="AA158" s="5"/>
      <c r="AB158" s="5"/>
      <c r="AC158" s="5"/>
      <c r="AD158" s="5"/>
      <c r="AE158" s="5"/>
      <c r="AF158" s="5"/>
      <c r="AG158" s="9"/>
      <c r="AH158" s="9"/>
      <c r="AI158" s="9"/>
      <c r="AJ158" s="5"/>
      <c r="AK158" s="5"/>
      <c r="AL158" s="5"/>
      <c r="AM158" s="5"/>
      <c r="AN158" s="5"/>
      <c r="AO158" s="5"/>
      <c r="AP158" s="5"/>
      <c r="AQ158" s="5"/>
      <c r="AR158" s="9"/>
    </row>
    <row r="159" spans="16:44" ht="15.75" customHeight="1" x14ac:dyDescent="0.3">
      <c r="P159" s="9"/>
      <c r="Y159" s="5"/>
      <c r="Z159" s="5"/>
      <c r="AA159" s="5"/>
      <c r="AB159" s="5"/>
      <c r="AC159" s="5"/>
      <c r="AD159" s="5"/>
      <c r="AE159" s="5"/>
      <c r="AF159" s="5"/>
      <c r="AG159" s="9"/>
      <c r="AH159" s="9"/>
      <c r="AI159" s="9"/>
      <c r="AJ159" s="5"/>
      <c r="AK159" s="5"/>
      <c r="AL159" s="5"/>
      <c r="AM159" s="5"/>
      <c r="AN159" s="5"/>
      <c r="AO159" s="5"/>
      <c r="AP159" s="5"/>
      <c r="AQ159" s="5"/>
      <c r="AR159" s="9"/>
    </row>
    <row r="160" spans="16:44" ht="15.75" customHeight="1" x14ac:dyDescent="0.3">
      <c r="P160" s="9"/>
      <c r="Y160" s="5"/>
      <c r="Z160" s="5"/>
      <c r="AA160" s="5"/>
      <c r="AB160" s="5"/>
      <c r="AC160" s="5"/>
      <c r="AD160" s="5"/>
      <c r="AE160" s="5"/>
      <c r="AF160" s="5"/>
      <c r="AG160" s="9"/>
      <c r="AH160" s="9"/>
      <c r="AI160" s="9"/>
      <c r="AJ160" s="5"/>
      <c r="AK160" s="5"/>
      <c r="AL160" s="5"/>
      <c r="AM160" s="5"/>
      <c r="AN160" s="5"/>
      <c r="AO160" s="5"/>
      <c r="AP160" s="5"/>
      <c r="AQ160" s="5"/>
      <c r="AR160" s="9"/>
    </row>
    <row r="161" spans="16:44" ht="15.75" customHeight="1" x14ac:dyDescent="0.3">
      <c r="P161" s="9"/>
      <c r="Y161" s="5"/>
      <c r="Z161" s="5"/>
      <c r="AA161" s="5"/>
      <c r="AB161" s="5"/>
      <c r="AC161" s="5"/>
      <c r="AD161" s="5"/>
      <c r="AE161" s="5"/>
      <c r="AF161" s="5"/>
      <c r="AG161" s="9"/>
      <c r="AH161" s="9"/>
      <c r="AI161" s="9"/>
      <c r="AJ161" s="5"/>
      <c r="AK161" s="5"/>
      <c r="AL161" s="5"/>
      <c r="AM161" s="5"/>
      <c r="AN161" s="5"/>
      <c r="AO161" s="5"/>
      <c r="AP161" s="5"/>
      <c r="AQ161" s="5"/>
      <c r="AR161" s="9"/>
    </row>
    <row r="162" spans="16:44" ht="15.75" customHeight="1" x14ac:dyDescent="0.3">
      <c r="P162" s="9"/>
      <c r="Y162" s="5"/>
      <c r="Z162" s="5"/>
      <c r="AA162" s="5"/>
      <c r="AB162" s="5"/>
      <c r="AC162" s="5"/>
      <c r="AD162" s="5"/>
      <c r="AE162" s="5"/>
      <c r="AF162" s="5"/>
      <c r="AG162" s="9"/>
      <c r="AH162" s="9"/>
      <c r="AI162" s="9"/>
      <c r="AJ162" s="5"/>
      <c r="AK162" s="5"/>
      <c r="AL162" s="5"/>
      <c r="AM162" s="5"/>
      <c r="AN162" s="5"/>
      <c r="AO162" s="5"/>
      <c r="AP162" s="5"/>
      <c r="AQ162" s="5"/>
      <c r="AR162" s="9"/>
    </row>
    <row r="163" spans="16:44" ht="15.75" customHeight="1" x14ac:dyDescent="0.3">
      <c r="P163" s="9"/>
      <c r="Y163" s="5"/>
      <c r="Z163" s="5"/>
      <c r="AA163" s="5"/>
      <c r="AB163" s="5"/>
      <c r="AC163" s="5"/>
      <c r="AD163" s="5"/>
      <c r="AE163" s="5"/>
      <c r="AF163" s="5"/>
      <c r="AG163" s="9"/>
      <c r="AH163" s="9"/>
      <c r="AI163" s="9"/>
      <c r="AJ163" s="5"/>
      <c r="AK163" s="5"/>
      <c r="AL163" s="5"/>
      <c r="AM163" s="5"/>
      <c r="AN163" s="5"/>
      <c r="AO163" s="5"/>
      <c r="AP163" s="5"/>
      <c r="AQ163" s="5"/>
      <c r="AR163" s="9"/>
    </row>
    <row r="164" spans="16:44" ht="15.75" customHeight="1" x14ac:dyDescent="0.3">
      <c r="P164" s="9"/>
      <c r="Y164" s="5"/>
      <c r="Z164" s="5"/>
      <c r="AA164" s="5"/>
      <c r="AB164" s="5"/>
      <c r="AC164" s="5"/>
      <c r="AD164" s="5"/>
      <c r="AE164" s="5"/>
      <c r="AF164" s="5"/>
      <c r="AG164" s="9"/>
      <c r="AH164" s="9"/>
      <c r="AI164" s="9"/>
      <c r="AJ164" s="5"/>
      <c r="AK164" s="5"/>
      <c r="AL164" s="5"/>
      <c r="AM164" s="5"/>
      <c r="AN164" s="5"/>
      <c r="AO164" s="5"/>
      <c r="AP164" s="5"/>
      <c r="AQ164" s="5"/>
      <c r="AR164" s="9"/>
    </row>
    <row r="165" spans="16:44" ht="15.75" customHeight="1" x14ac:dyDescent="0.3">
      <c r="P165" s="9"/>
      <c r="Y165" s="5"/>
      <c r="Z165" s="5"/>
      <c r="AA165" s="5"/>
      <c r="AB165" s="5"/>
      <c r="AC165" s="5"/>
      <c r="AD165" s="5"/>
      <c r="AE165" s="5"/>
      <c r="AF165" s="5"/>
      <c r="AG165" s="9"/>
      <c r="AH165" s="9"/>
      <c r="AI165" s="9"/>
      <c r="AJ165" s="5"/>
      <c r="AK165" s="5"/>
      <c r="AL165" s="5"/>
      <c r="AM165" s="5"/>
      <c r="AN165" s="5"/>
      <c r="AO165" s="5"/>
      <c r="AP165" s="5"/>
      <c r="AQ165" s="5"/>
      <c r="AR165" s="9"/>
    </row>
    <row r="166" spans="16:44" ht="15.75" customHeight="1" x14ac:dyDescent="0.3">
      <c r="P166" s="9"/>
      <c r="Y166" s="5"/>
      <c r="Z166" s="5"/>
      <c r="AA166" s="5"/>
      <c r="AB166" s="5"/>
      <c r="AC166" s="5"/>
      <c r="AD166" s="5"/>
      <c r="AE166" s="5"/>
      <c r="AF166" s="5"/>
      <c r="AG166" s="9"/>
      <c r="AH166" s="9"/>
      <c r="AI166" s="9"/>
      <c r="AJ166" s="5"/>
      <c r="AK166" s="5"/>
      <c r="AL166" s="5"/>
      <c r="AM166" s="5"/>
      <c r="AN166" s="5"/>
      <c r="AO166" s="5"/>
      <c r="AP166" s="5"/>
      <c r="AQ166" s="5"/>
      <c r="AR166" s="9"/>
    </row>
    <row r="167" spans="16:44" ht="15.75" customHeight="1" x14ac:dyDescent="0.3">
      <c r="P167" s="9"/>
      <c r="Y167" s="5"/>
      <c r="Z167" s="5"/>
      <c r="AA167" s="5"/>
      <c r="AB167" s="5"/>
      <c r="AC167" s="5"/>
      <c r="AD167" s="5"/>
      <c r="AE167" s="5"/>
      <c r="AF167" s="5"/>
      <c r="AG167" s="9"/>
      <c r="AH167" s="9"/>
      <c r="AI167" s="9"/>
      <c r="AJ167" s="5"/>
      <c r="AK167" s="5"/>
      <c r="AL167" s="5"/>
      <c r="AM167" s="5"/>
      <c r="AN167" s="5"/>
      <c r="AO167" s="5"/>
      <c r="AP167" s="5"/>
      <c r="AQ167" s="5"/>
      <c r="AR167" s="9"/>
    </row>
    <row r="168" spans="16:44" ht="15.75" customHeight="1" x14ac:dyDescent="0.3">
      <c r="P168" s="9"/>
      <c r="Y168" s="5"/>
      <c r="Z168" s="5"/>
      <c r="AA168" s="5"/>
      <c r="AB168" s="5"/>
      <c r="AC168" s="5"/>
      <c r="AD168" s="5"/>
      <c r="AE168" s="5"/>
      <c r="AF168" s="5"/>
      <c r="AG168" s="9"/>
      <c r="AH168" s="9"/>
      <c r="AI168" s="9"/>
      <c r="AJ168" s="5"/>
      <c r="AK168" s="5"/>
      <c r="AL168" s="5"/>
      <c r="AM168" s="5"/>
      <c r="AN168" s="5"/>
      <c r="AO168" s="5"/>
      <c r="AP168" s="5"/>
      <c r="AQ168" s="5"/>
      <c r="AR168" s="9"/>
    </row>
    <row r="169" spans="16:44" ht="15.75" customHeight="1" x14ac:dyDescent="0.3">
      <c r="P169" s="9"/>
      <c r="Y169" s="5"/>
      <c r="Z169" s="5"/>
      <c r="AA169" s="5"/>
      <c r="AB169" s="5"/>
      <c r="AC169" s="5"/>
      <c r="AD169" s="5"/>
      <c r="AE169" s="5"/>
      <c r="AF169" s="5"/>
      <c r="AG169" s="9"/>
      <c r="AH169" s="9"/>
      <c r="AI169" s="9"/>
      <c r="AJ169" s="5"/>
      <c r="AK169" s="5"/>
      <c r="AL169" s="5"/>
      <c r="AM169" s="5"/>
      <c r="AN169" s="5"/>
      <c r="AO169" s="5"/>
      <c r="AP169" s="5"/>
      <c r="AQ169" s="5"/>
      <c r="AR169" s="9"/>
    </row>
    <row r="170" spans="16:44" ht="15.75" customHeight="1" x14ac:dyDescent="0.3">
      <c r="P170" s="9"/>
      <c r="Y170" s="5"/>
      <c r="Z170" s="5"/>
      <c r="AA170" s="5"/>
      <c r="AB170" s="5"/>
      <c r="AC170" s="5"/>
      <c r="AD170" s="5"/>
      <c r="AE170" s="5"/>
      <c r="AF170" s="5"/>
      <c r="AG170" s="9"/>
      <c r="AH170" s="9"/>
      <c r="AI170" s="9"/>
      <c r="AJ170" s="5"/>
      <c r="AK170" s="5"/>
      <c r="AL170" s="5"/>
      <c r="AM170" s="5"/>
      <c r="AN170" s="5"/>
      <c r="AO170" s="5"/>
      <c r="AP170" s="5"/>
      <c r="AQ170" s="5"/>
      <c r="AR170" s="9"/>
    </row>
    <row r="171" spans="16:44" ht="15.75" customHeight="1" x14ac:dyDescent="0.3">
      <c r="P171" s="9"/>
      <c r="Y171" s="5"/>
      <c r="Z171" s="5"/>
      <c r="AA171" s="5"/>
      <c r="AB171" s="5"/>
      <c r="AC171" s="5"/>
      <c r="AD171" s="5"/>
      <c r="AE171" s="5"/>
      <c r="AF171" s="5"/>
      <c r="AG171" s="9"/>
      <c r="AH171" s="9"/>
      <c r="AI171" s="9"/>
      <c r="AJ171" s="5"/>
      <c r="AK171" s="5"/>
      <c r="AL171" s="5"/>
      <c r="AM171" s="5"/>
      <c r="AN171" s="5"/>
      <c r="AO171" s="5"/>
      <c r="AP171" s="5"/>
      <c r="AQ171" s="5"/>
      <c r="AR171" s="9"/>
    </row>
    <row r="172" spans="16:44" ht="15.75" customHeight="1" x14ac:dyDescent="0.3">
      <c r="P172" s="9"/>
      <c r="Y172" s="5"/>
      <c r="Z172" s="5"/>
      <c r="AA172" s="5"/>
      <c r="AB172" s="5"/>
      <c r="AC172" s="5"/>
      <c r="AD172" s="5"/>
      <c r="AE172" s="5"/>
      <c r="AF172" s="5"/>
      <c r="AG172" s="9"/>
      <c r="AH172" s="9"/>
      <c r="AI172" s="9"/>
      <c r="AJ172" s="5"/>
      <c r="AK172" s="5"/>
      <c r="AL172" s="5"/>
      <c r="AM172" s="5"/>
      <c r="AN172" s="5"/>
      <c r="AO172" s="5"/>
      <c r="AP172" s="5"/>
      <c r="AQ172" s="5"/>
      <c r="AR172" s="9"/>
    </row>
    <row r="173" spans="16:44" ht="15.75" customHeight="1" x14ac:dyDescent="0.3">
      <c r="P173" s="9"/>
      <c r="Y173" s="5"/>
      <c r="Z173" s="5"/>
      <c r="AA173" s="5"/>
      <c r="AB173" s="5"/>
      <c r="AC173" s="5"/>
      <c r="AD173" s="5"/>
      <c r="AE173" s="5"/>
      <c r="AF173" s="5"/>
      <c r="AG173" s="9"/>
      <c r="AH173" s="9"/>
      <c r="AI173" s="9"/>
      <c r="AJ173" s="5"/>
      <c r="AK173" s="5"/>
      <c r="AL173" s="5"/>
      <c r="AM173" s="5"/>
      <c r="AN173" s="5"/>
      <c r="AO173" s="5"/>
      <c r="AP173" s="5"/>
      <c r="AQ173" s="5"/>
      <c r="AR173" s="9"/>
    </row>
    <row r="174" spans="16:44" ht="15.75" customHeight="1" x14ac:dyDescent="0.3">
      <c r="P174" s="9"/>
      <c r="Y174" s="5"/>
      <c r="Z174" s="5"/>
      <c r="AA174" s="5"/>
      <c r="AB174" s="5"/>
      <c r="AC174" s="5"/>
      <c r="AD174" s="5"/>
      <c r="AE174" s="5"/>
      <c r="AF174" s="5"/>
      <c r="AG174" s="9"/>
      <c r="AH174" s="9"/>
      <c r="AI174" s="9"/>
      <c r="AJ174" s="5"/>
      <c r="AK174" s="5"/>
      <c r="AL174" s="5"/>
      <c r="AM174" s="5"/>
      <c r="AN174" s="5"/>
      <c r="AO174" s="5"/>
      <c r="AP174" s="5"/>
      <c r="AQ174" s="5"/>
      <c r="AR174" s="9"/>
    </row>
    <row r="175" spans="16:44" ht="15.75" customHeight="1" x14ac:dyDescent="0.3">
      <c r="P175" s="9"/>
      <c r="Y175" s="5"/>
      <c r="Z175" s="5"/>
      <c r="AA175" s="5"/>
      <c r="AB175" s="5"/>
      <c r="AC175" s="5"/>
      <c r="AD175" s="5"/>
      <c r="AE175" s="5"/>
      <c r="AF175" s="5"/>
      <c r="AG175" s="9"/>
      <c r="AH175" s="9"/>
      <c r="AI175" s="9"/>
      <c r="AJ175" s="5"/>
      <c r="AK175" s="5"/>
      <c r="AL175" s="5"/>
      <c r="AM175" s="5"/>
      <c r="AN175" s="5"/>
      <c r="AO175" s="5"/>
      <c r="AP175" s="5"/>
      <c r="AQ175" s="5"/>
      <c r="AR175" s="9"/>
    </row>
    <row r="176" spans="16:44" ht="15.75" customHeight="1" x14ac:dyDescent="0.3">
      <c r="P176" s="9"/>
      <c r="Y176" s="5"/>
      <c r="Z176" s="5"/>
      <c r="AA176" s="5"/>
      <c r="AB176" s="5"/>
      <c r="AC176" s="5"/>
      <c r="AD176" s="5"/>
      <c r="AE176" s="5"/>
      <c r="AF176" s="5"/>
      <c r="AG176" s="9"/>
      <c r="AH176" s="9"/>
      <c r="AI176" s="9"/>
      <c r="AJ176" s="5"/>
      <c r="AK176" s="5"/>
      <c r="AL176" s="5"/>
      <c r="AM176" s="5"/>
      <c r="AN176" s="5"/>
      <c r="AO176" s="5"/>
      <c r="AP176" s="5"/>
      <c r="AQ176" s="5"/>
      <c r="AR176" s="9"/>
    </row>
    <row r="177" spans="16:44" ht="15.75" customHeight="1" x14ac:dyDescent="0.3">
      <c r="P177" s="9"/>
      <c r="Y177" s="5"/>
      <c r="Z177" s="5"/>
      <c r="AA177" s="5"/>
      <c r="AB177" s="5"/>
      <c r="AC177" s="5"/>
      <c r="AD177" s="5"/>
      <c r="AE177" s="5"/>
      <c r="AF177" s="5"/>
      <c r="AG177" s="9"/>
      <c r="AH177" s="9"/>
      <c r="AI177" s="9"/>
      <c r="AJ177" s="5"/>
      <c r="AK177" s="5"/>
      <c r="AL177" s="5"/>
      <c r="AM177" s="5"/>
      <c r="AN177" s="5"/>
      <c r="AO177" s="5"/>
      <c r="AP177" s="5"/>
      <c r="AQ177" s="5"/>
      <c r="AR177" s="9"/>
    </row>
    <row r="178" spans="16:44" ht="15.75" customHeight="1" x14ac:dyDescent="0.3">
      <c r="P178" s="9"/>
      <c r="Y178" s="5"/>
      <c r="Z178" s="5"/>
      <c r="AA178" s="5"/>
      <c r="AB178" s="5"/>
      <c r="AC178" s="5"/>
      <c r="AD178" s="5"/>
      <c r="AE178" s="5"/>
      <c r="AF178" s="5"/>
      <c r="AG178" s="9"/>
      <c r="AH178" s="9"/>
      <c r="AI178" s="9"/>
      <c r="AJ178" s="5"/>
      <c r="AK178" s="5"/>
      <c r="AL178" s="5"/>
      <c r="AM178" s="5"/>
      <c r="AN178" s="5"/>
      <c r="AO178" s="5"/>
      <c r="AP178" s="5"/>
      <c r="AQ178" s="5"/>
      <c r="AR178" s="9"/>
    </row>
    <row r="179" spans="16:44" ht="15.75" customHeight="1" x14ac:dyDescent="0.3">
      <c r="P179" s="9"/>
      <c r="Y179" s="5"/>
      <c r="Z179" s="5"/>
      <c r="AA179" s="5"/>
      <c r="AB179" s="5"/>
      <c r="AC179" s="5"/>
      <c r="AD179" s="5"/>
      <c r="AE179" s="5"/>
      <c r="AF179" s="5"/>
      <c r="AG179" s="9"/>
      <c r="AH179" s="9"/>
      <c r="AI179" s="9"/>
      <c r="AJ179" s="5"/>
      <c r="AK179" s="5"/>
      <c r="AL179" s="5"/>
      <c r="AM179" s="5"/>
      <c r="AN179" s="5"/>
      <c r="AO179" s="5"/>
      <c r="AP179" s="5"/>
      <c r="AQ179" s="5"/>
      <c r="AR179" s="9"/>
    </row>
    <row r="180" spans="16:44" ht="15.75" customHeight="1" x14ac:dyDescent="0.3">
      <c r="P180" s="9"/>
      <c r="Y180" s="5"/>
      <c r="Z180" s="5"/>
      <c r="AA180" s="5"/>
      <c r="AB180" s="5"/>
      <c r="AC180" s="5"/>
      <c r="AD180" s="5"/>
      <c r="AE180" s="5"/>
      <c r="AF180" s="5"/>
      <c r="AG180" s="9"/>
      <c r="AH180" s="9"/>
      <c r="AI180" s="9"/>
      <c r="AJ180" s="5"/>
      <c r="AK180" s="5"/>
      <c r="AL180" s="5"/>
      <c r="AM180" s="5"/>
      <c r="AN180" s="5"/>
      <c r="AO180" s="5"/>
      <c r="AP180" s="5"/>
      <c r="AQ180" s="5"/>
      <c r="AR180" s="9"/>
    </row>
    <row r="181" spans="16:44" ht="15.75" customHeight="1" x14ac:dyDescent="0.3">
      <c r="P181" s="9"/>
      <c r="Y181" s="5"/>
      <c r="Z181" s="5"/>
      <c r="AA181" s="5"/>
      <c r="AB181" s="5"/>
      <c r="AC181" s="5"/>
      <c r="AD181" s="5"/>
      <c r="AE181" s="5"/>
      <c r="AF181" s="5"/>
      <c r="AG181" s="9"/>
      <c r="AH181" s="9"/>
      <c r="AI181" s="9"/>
      <c r="AJ181" s="5"/>
      <c r="AK181" s="5"/>
      <c r="AL181" s="5"/>
      <c r="AM181" s="5"/>
      <c r="AN181" s="5"/>
      <c r="AO181" s="5"/>
      <c r="AP181" s="5"/>
      <c r="AQ181" s="5"/>
      <c r="AR181" s="9"/>
    </row>
    <row r="182" spans="16:44" ht="15.75" customHeight="1" x14ac:dyDescent="0.3">
      <c r="P182" s="9"/>
      <c r="Y182" s="5"/>
      <c r="Z182" s="5"/>
      <c r="AA182" s="5"/>
      <c r="AB182" s="5"/>
      <c r="AC182" s="5"/>
      <c r="AD182" s="5"/>
      <c r="AE182" s="5"/>
      <c r="AF182" s="5"/>
      <c r="AG182" s="9"/>
      <c r="AH182" s="9"/>
      <c r="AI182" s="9"/>
      <c r="AJ182" s="5"/>
      <c r="AK182" s="5"/>
      <c r="AL182" s="5"/>
      <c r="AM182" s="5"/>
      <c r="AN182" s="5"/>
      <c r="AO182" s="5"/>
      <c r="AP182" s="5"/>
      <c r="AQ182" s="5"/>
      <c r="AR182" s="9"/>
    </row>
    <row r="183" spans="16:44" ht="15.75" customHeight="1" x14ac:dyDescent="0.3">
      <c r="P183" s="9"/>
      <c r="Y183" s="5"/>
      <c r="Z183" s="5"/>
      <c r="AA183" s="5"/>
      <c r="AB183" s="5"/>
      <c r="AC183" s="5"/>
      <c r="AD183" s="5"/>
      <c r="AE183" s="5"/>
      <c r="AF183" s="5"/>
      <c r="AG183" s="9"/>
      <c r="AH183" s="9"/>
      <c r="AI183" s="9"/>
      <c r="AJ183" s="5"/>
      <c r="AK183" s="5"/>
      <c r="AL183" s="5"/>
      <c r="AM183" s="5"/>
      <c r="AN183" s="5"/>
      <c r="AO183" s="5"/>
      <c r="AP183" s="5"/>
      <c r="AQ183" s="5"/>
      <c r="AR183" s="9"/>
    </row>
    <row r="184" spans="16:44" ht="15.75" customHeight="1" x14ac:dyDescent="0.3">
      <c r="P184" s="9"/>
      <c r="Y184" s="5"/>
      <c r="Z184" s="5"/>
      <c r="AA184" s="5"/>
      <c r="AB184" s="5"/>
      <c r="AC184" s="5"/>
      <c r="AD184" s="5"/>
      <c r="AE184" s="5"/>
      <c r="AF184" s="5"/>
      <c r="AG184" s="9"/>
      <c r="AH184" s="9"/>
      <c r="AI184" s="9"/>
      <c r="AJ184" s="5"/>
      <c r="AK184" s="5"/>
      <c r="AL184" s="5"/>
      <c r="AM184" s="5"/>
      <c r="AN184" s="5"/>
      <c r="AO184" s="5"/>
      <c r="AP184" s="5"/>
      <c r="AQ184" s="5"/>
      <c r="AR184" s="9"/>
    </row>
    <row r="185" spans="16:44" ht="15.75" customHeight="1" x14ac:dyDescent="0.3">
      <c r="P185" s="9"/>
      <c r="Y185" s="5"/>
      <c r="Z185" s="5"/>
      <c r="AA185" s="5"/>
      <c r="AB185" s="5"/>
      <c r="AC185" s="5"/>
      <c r="AD185" s="5"/>
      <c r="AE185" s="5"/>
      <c r="AF185" s="5"/>
      <c r="AG185" s="9"/>
      <c r="AH185" s="9"/>
      <c r="AI185" s="9"/>
      <c r="AJ185" s="5"/>
      <c r="AK185" s="5"/>
      <c r="AL185" s="5"/>
      <c r="AM185" s="5"/>
      <c r="AN185" s="5"/>
      <c r="AO185" s="5"/>
      <c r="AP185" s="5"/>
      <c r="AQ185" s="5"/>
      <c r="AR185" s="9"/>
    </row>
    <row r="186" spans="16:44" ht="15.75" customHeight="1" x14ac:dyDescent="0.3">
      <c r="P186" s="9"/>
      <c r="Y186" s="5"/>
      <c r="Z186" s="5"/>
      <c r="AA186" s="5"/>
      <c r="AB186" s="5"/>
      <c r="AC186" s="5"/>
      <c r="AD186" s="5"/>
      <c r="AE186" s="5"/>
      <c r="AF186" s="5"/>
      <c r="AG186" s="9"/>
      <c r="AH186" s="9"/>
      <c r="AI186" s="9"/>
      <c r="AJ186" s="5"/>
      <c r="AK186" s="5"/>
      <c r="AL186" s="5"/>
      <c r="AM186" s="5"/>
      <c r="AN186" s="5"/>
      <c r="AO186" s="5"/>
      <c r="AP186" s="5"/>
      <c r="AQ186" s="5"/>
      <c r="AR186" s="9"/>
    </row>
    <row r="187" spans="16:44" ht="15.75" customHeight="1" x14ac:dyDescent="0.3">
      <c r="P187" s="9"/>
      <c r="Y187" s="5"/>
      <c r="Z187" s="5"/>
      <c r="AA187" s="5"/>
      <c r="AB187" s="5"/>
      <c r="AC187" s="5"/>
      <c r="AD187" s="5"/>
      <c r="AE187" s="5"/>
      <c r="AF187" s="5"/>
      <c r="AG187" s="9"/>
      <c r="AH187" s="9"/>
      <c r="AI187" s="9"/>
      <c r="AJ187" s="5"/>
      <c r="AK187" s="5"/>
      <c r="AL187" s="5"/>
      <c r="AM187" s="5"/>
      <c r="AN187" s="5"/>
      <c r="AO187" s="5"/>
      <c r="AP187" s="5"/>
      <c r="AQ187" s="5"/>
      <c r="AR187" s="9"/>
    </row>
    <row r="188" spans="16:44" ht="15.75" customHeight="1" x14ac:dyDescent="0.3">
      <c r="P188" s="9"/>
      <c r="Y188" s="5"/>
      <c r="Z188" s="5"/>
      <c r="AA188" s="5"/>
      <c r="AB188" s="5"/>
      <c r="AC188" s="5"/>
      <c r="AD188" s="5"/>
      <c r="AE188" s="5"/>
      <c r="AF188" s="5"/>
      <c r="AG188" s="9"/>
      <c r="AH188" s="9"/>
      <c r="AI188" s="9"/>
      <c r="AJ188" s="5"/>
      <c r="AK188" s="5"/>
      <c r="AL188" s="5"/>
      <c r="AM188" s="5"/>
      <c r="AN188" s="5"/>
      <c r="AO188" s="5"/>
      <c r="AP188" s="5"/>
      <c r="AQ188" s="5"/>
      <c r="AR188" s="9"/>
    </row>
    <row r="189" spans="16:44" ht="15.75" customHeight="1" x14ac:dyDescent="0.3">
      <c r="P189" s="9"/>
      <c r="Y189" s="5"/>
      <c r="Z189" s="5"/>
      <c r="AA189" s="5"/>
      <c r="AB189" s="5"/>
      <c r="AC189" s="5"/>
      <c r="AD189" s="5"/>
      <c r="AE189" s="5"/>
      <c r="AF189" s="5"/>
      <c r="AG189" s="9"/>
      <c r="AH189" s="9"/>
      <c r="AI189" s="9"/>
      <c r="AJ189" s="5"/>
      <c r="AK189" s="5"/>
      <c r="AL189" s="5"/>
      <c r="AM189" s="5"/>
      <c r="AN189" s="5"/>
      <c r="AO189" s="5"/>
      <c r="AP189" s="5"/>
      <c r="AQ189" s="5"/>
      <c r="AR189" s="9"/>
    </row>
    <row r="190" spans="16:44" ht="15.75" customHeight="1" x14ac:dyDescent="0.3">
      <c r="P190" s="9"/>
      <c r="Y190" s="5"/>
      <c r="Z190" s="5"/>
      <c r="AA190" s="5"/>
      <c r="AB190" s="5"/>
      <c r="AC190" s="5"/>
      <c r="AD190" s="5"/>
      <c r="AE190" s="5"/>
      <c r="AF190" s="5"/>
      <c r="AG190" s="9"/>
      <c r="AH190" s="9"/>
      <c r="AI190" s="9"/>
      <c r="AJ190" s="5"/>
      <c r="AK190" s="5"/>
      <c r="AL190" s="5"/>
      <c r="AM190" s="5"/>
      <c r="AN190" s="5"/>
      <c r="AO190" s="5"/>
      <c r="AP190" s="5"/>
      <c r="AQ190" s="5"/>
      <c r="AR190" s="9"/>
    </row>
    <row r="191" spans="16:44" ht="15.75" customHeight="1" x14ac:dyDescent="0.3">
      <c r="P191" s="9"/>
      <c r="Y191" s="5"/>
      <c r="Z191" s="5"/>
      <c r="AA191" s="5"/>
      <c r="AB191" s="5"/>
      <c r="AC191" s="5"/>
      <c r="AD191" s="5"/>
      <c r="AE191" s="5"/>
      <c r="AF191" s="5"/>
      <c r="AG191" s="9"/>
      <c r="AH191" s="9"/>
      <c r="AI191" s="9"/>
      <c r="AJ191" s="5"/>
      <c r="AK191" s="5"/>
      <c r="AL191" s="5"/>
      <c r="AM191" s="5"/>
      <c r="AN191" s="5"/>
      <c r="AO191" s="5"/>
      <c r="AP191" s="5"/>
      <c r="AQ191" s="5"/>
      <c r="AR191" s="9"/>
    </row>
    <row r="192" spans="16:44" ht="15.75" customHeight="1" x14ac:dyDescent="0.3">
      <c r="P192" s="9"/>
      <c r="Y192" s="5"/>
      <c r="Z192" s="5"/>
      <c r="AA192" s="5"/>
      <c r="AB192" s="5"/>
      <c r="AC192" s="5"/>
      <c r="AD192" s="5"/>
      <c r="AE192" s="5"/>
      <c r="AF192" s="5"/>
      <c r="AG192" s="9"/>
      <c r="AH192" s="9"/>
      <c r="AI192" s="9"/>
      <c r="AJ192" s="5"/>
      <c r="AK192" s="5"/>
      <c r="AL192" s="5"/>
      <c r="AM192" s="5"/>
      <c r="AN192" s="5"/>
      <c r="AO192" s="5"/>
      <c r="AP192" s="5"/>
      <c r="AQ192" s="5"/>
      <c r="AR192" s="9"/>
    </row>
    <row r="193" spans="16:44" ht="15.75" customHeight="1" x14ac:dyDescent="0.3">
      <c r="P193" s="9"/>
      <c r="Y193" s="5"/>
      <c r="Z193" s="5"/>
      <c r="AA193" s="5"/>
      <c r="AB193" s="5"/>
      <c r="AC193" s="5"/>
      <c r="AD193" s="5"/>
      <c r="AE193" s="5"/>
      <c r="AF193" s="5"/>
      <c r="AG193" s="9"/>
      <c r="AH193" s="9"/>
      <c r="AI193" s="9"/>
      <c r="AJ193" s="5"/>
      <c r="AK193" s="5"/>
      <c r="AL193" s="5"/>
      <c r="AM193" s="5"/>
      <c r="AN193" s="5"/>
      <c r="AO193" s="5"/>
      <c r="AP193" s="5"/>
      <c r="AQ193" s="5"/>
      <c r="AR193" s="9"/>
    </row>
    <row r="194" spans="16:44" ht="15.75" customHeight="1" x14ac:dyDescent="0.3">
      <c r="P194" s="9"/>
      <c r="Y194" s="5"/>
      <c r="Z194" s="5"/>
      <c r="AA194" s="5"/>
      <c r="AB194" s="5"/>
      <c r="AC194" s="5"/>
      <c r="AD194" s="5"/>
      <c r="AE194" s="5"/>
      <c r="AF194" s="5"/>
      <c r="AG194" s="9"/>
      <c r="AH194" s="9"/>
      <c r="AI194" s="9"/>
      <c r="AJ194" s="5"/>
      <c r="AK194" s="5"/>
      <c r="AL194" s="5"/>
      <c r="AM194" s="5"/>
      <c r="AN194" s="5"/>
      <c r="AO194" s="5"/>
      <c r="AP194" s="5"/>
      <c r="AQ194" s="5"/>
      <c r="AR194" s="9"/>
    </row>
    <row r="195" spans="16:44" ht="15.75" customHeight="1" x14ac:dyDescent="0.3">
      <c r="P195" s="9"/>
      <c r="Y195" s="5"/>
      <c r="Z195" s="5"/>
      <c r="AA195" s="5"/>
      <c r="AB195" s="5"/>
      <c r="AC195" s="5"/>
      <c r="AD195" s="5"/>
      <c r="AE195" s="5"/>
      <c r="AF195" s="5"/>
      <c r="AG195" s="9"/>
      <c r="AH195" s="9"/>
      <c r="AI195" s="9"/>
      <c r="AJ195" s="5"/>
      <c r="AK195" s="5"/>
      <c r="AL195" s="5"/>
      <c r="AM195" s="5"/>
      <c r="AN195" s="5"/>
      <c r="AO195" s="5"/>
      <c r="AP195" s="5"/>
      <c r="AQ195" s="5"/>
      <c r="AR195" s="9"/>
    </row>
    <row r="196" spans="16:44" ht="15.75" customHeight="1" x14ac:dyDescent="0.3">
      <c r="P196" s="9"/>
      <c r="Y196" s="5"/>
      <c r="Z196" s="5"/>
      <c r="AA196" s="5"/>
      <c r="AB196" s="5"/>
      <c r="AC196" s="5"/>
      <c r="AD196" s="5"/>
      <c r="AE196" s="5"/>
      <c r="AF196" s="5"/>
      <c r="AG196" s="9"/>
      <c r="AH196" s="9"/>
      <c r="AI196" s="9"/>
      <c r="AJ196" s="5"/>
      <c r="AK196" s="5"/>
      <c r="AL196" s="5"/>
      <c r="AM196" s="5"/>
      <c r="AN196" s="5"/>
      <c r="AO196" s="5"/>
      <c r="AP196" s="5"/>
      <c r="AQ196" s="5"/>
      <c r="AR196" s="9"/>
    </row>
    <row r="197" spans="16:44" ht="15.75" customHeight="1" x14ac:dyDescent="0.3">
      <c r="P197" s="9"/>
      <c r="Y197" s="5"/>
      <c r="Z197" s="5"/>
      <c r="AA197" s="5"/>
      <c r="AB197" s="5"/>
      <c r="AC197" s="5"/>
      <c r="AD197" s="5"/>
      <c r="AE197" s="5"/>
      <c r="AF197" s="5"/>
      <c r="AG197" s="9"/>
      <c r="AH197" s="9"/>
      <c r="AI197" s="9"/>
      <c r="AJ197" s="5"/>
      <c r="AK197" s="5"/>
      <c r="AL197" s="5"/>
      <c r="AM197" s="5"/>
      <c r="AN197" s="5"/>
      <c r="AO197" s="5"/>
      <c r="AP197" s="5"/>
      <c r="AQ197" s="5"/>
      <c r="AR197" s="9"/>
    </row>
    <row r="198" spans="16:44" ht="15.75" customHeight="1" x14ac:dyDescent="0.3">
      <c r="P198" s="9"/>
      <c r="Y198" s="5"/>
      <c r="Z198" s="5"/>
      <c r="AA198" s="5"/>
      <c r="AB198" s="5"/>
      <c r="AC198" s="5"/>
      <c r="AD198" s="5"/>
      <c r="AE198" s="5"/>
      <c r="AF198" s="5"/>
      <c r="AG198" s="9"/>
      <c r="AH198" s="9"/>
      <c r="AI198" s="9"/>
      <c r="AJ198" s="5"/>
      <c r="AK198" s="5"/>
      <c r="AL198" s="5"/>
      <c r="AM198" s="5"/>
      <c r="AN198" s="5"/>
      <c r="AO198" s="5"/>
      <c r="AP198" s="5"/>
      <c r="AQ198" s="5"/>
      <c r="AR198" s="9"/>
    </row>
    <row r="199" spans="16:44" ht="15.75" customHeight="1" x14ac:dyDescent="0.3">
      <c r="P199" s="9"/>
      <c r="Y199" s="5"/>
      <c r="Z199" s="5"/>
      <c r="AA199" s="5"/>
      <c r="AB199" s="5"/>
      <c r="AC199" s="5"/>
      <c r="AD199" s="5"/>
      <c r="AE199" s="5"/>
      <c r="AF199" s="5"/>
      <c r="AG199" s="9"/>
      <c r="AH199" s="9"/>
      <c r="AI199" s="9"/>
      <c r="AJ199" s="5"/>
      <c r="AK199" s="5"/>
      <c r="AL199" s="5"/>
      <c r="AM199" s="5"/>
      <c r="AN199" s="5"/>
      <c r="AO199" s="5"/>
      <c r="AP199" s="5"/>
      <c r="AQ199" s="5"/>
      <c r="AR199" s="9"/>
    </row>
    <row r="200" spans="16:44" ht="15.75" customHeight="1" x14ac:dyDescent="0.3">
      <c r="P200" s="9"/>
      <c r="Y200" s="5"/>
      <c r="Z200" s="5"/>
      <c r="AA200" s="5"/>
      <c r="AB200" s="5"/>
      <c r="AC200" s="5"/>
      <c r="AD200" s="5"/>
      <c r="AE200" s="5"/>
      <c r="AF200" s="5"/>
      <c r="AG200" s="9"/>
      <c r="AH200" s="9"/>
      <c r="AI200" s="9"/>
      <c r="AJ200" s="5"/>
      <c r="AK200" s="5"/>
      <c r="AL200" s="5"/>
      <c r="AM200" s="5"/>
      <c r="AN200" s="5"/>
      <c r="AO200" s="5"/>
      <c r="AP200" s="5"/>
      <c r="AQ200" s="5"/>
      <c r="AR200" s="9"/>
    </row>
    <row r="201" spans="16:44" ht="15.75" customHeight="1" x14ac:dyDescent="0.3">
      <c r="P201" s="9"/>
      <c r="Y201" s="5"/>
      <c r="Z201" s="5"/>
      <c r="AA201" s="5"/>
      <c r="AB201" s="5"/>
      <c r="AC201" s="5"/>
      <c r="AD201" s="5"/>
      <c r="AE201" s="5"/>
      <c r="AF201" s="5"/>
      <c r="AG201" s="9"/>
      <c r="AH201" s="9"/>
      <c r="AI201" s="9"/>
      <c r="AJ201" s="5"/>
      <c r="AK201" s="5"/>
      <c r="AL201" s="5"/>
      <c r="AM201" s="5"/>
      <c r="AN201" s="5"/>
      <c r="AO201" s="5"/>
      <c r="AP201" s="5"/>
      <c r="AQ201" s="5"/>
      <c r="AR201" s="9"/>
    </row>
    <row r="202" spans="16:44" ht="15.75" customHeight="1" x14ac:dyDescent="0.3">
      <c r="P202" s="9"/>
      <c r="Y202" s="5"/>
      <c r="Z202" s="5"/>
      <c r="AA202" s="5"/>
      <c r="AB202" s="5"/>
      <c r="AC202" s="5"/>
      <c r="AD202" s="5"/>
      <c r="AE202" s="5"/>
      <c r="AF202" s="5"/>
      <c r="AG202" s="9"/>
      <c r="AH202" s="9"/>
      <c r="AI202" s="9"/>
      <c r="AJ202" s="5"/>
      <c r="AK202" s="5"/>
      <c r="AL202" s="5"/>
      <c r="AM202" s="5"/>
      <c r="AN202" s="5"/>
      <c r="AO202" s="5"/>
      <c r="AP202" s="5"/>
      <c r="AQ202" s="5"/>
      <c r="AR202" s="9"/>
    </row>
    <row r="203" spans="16:44" ht="15.75" customHeight="1" x14ac:dyDescent="0.3">
      <c r="P203" s="9"/>
      <c r="Y203" s="5"/>
      <c r="Z203" s="5"/>
      <c r="AA203" s="5"/>
      <c r="AB203" s="5"/>
      <c r="AC203" s="5"/>
      <c r="AD203" s="5"/>
      <c r="AE203" s="5"/>
      <c r="AF203" s="5"/>
      <c r="AG203" s="9"/>
      <c r="AH203" s="9"/>
      <c r="AI203" s="9"/>
      <c r="AJ203" s="5"/>
      <c r="AK203" s="5"/>
      <c r="AL203" s="5"/>
      <c r="AM203" s="5"/>
      <c r="AN203" s="5"/>
      <c r="AO203" s="5"/>
      <c r="AP203" s="5"/>
      <c r="AQ203" s="5"/>
      <c r="AR203" s="9"/>
    </row>
    <row r="204" spans="16:44" ht="15.75" customHeight="1" x14ac:dyDescent="0.3">
      <c r="P204" s="9"/>
      <c r="Y204" s="5"/>
      <c r="Z204" s="5"/>
      <c r="AA204" s="5"/>
      <c r="AB204" s="5"/>
      <c r="AC204" s="5"/>
      <c r="AD204" s="5"/>
      <c r="AE204" s="5"/>
      <c r="AF204" s="5"/>
      <c r="AG204" s="9"/>
      <c r="AH204" s="9"/>
      <c r="AI204" s="9"/>
      <c r="AJ204" s="5"/>
      <c r="AK204" s="5"/>
      <c r="AL204" s="5"/>
      <c r="AM204" s="5"/>
      <c r="AN204" s="5"/>
      <c r="AO204" s="5"/>
      <c r="AP204" s="5"/>
      <c r="AQ204" s="5"/>
      <c r="AR204" s="9"/>
    </row>
    <row r="205" spans="16:44" ht="15.75" customHeight="1" x14ac:dyDescent="0.3">
      <c r="P205" s="9"/>
      <c r="Y205" s="5"/>
      <c r="Z205" s="5"/>
      <c r="AA205" s="5"/>
      <c r="AB205" s="5"/>
      <c r="AC205" s="5"/>
      <c r="AD205" s="5"/>
      <c r="AE205" s="5"/>
      <c r="AF205" s="5"/>
      <c r="AG205" s="9"/>
      <c r="AH205" s="9"/>
      <c r="AI205" s="9"/>
      <c r="AJ205" s="5"/>
      <c r="AK205" s="5"/>
      <c r="AL205" s="5"/>
      <c r="AM205" s="5"/>
      <c r="AN205" s="5"/>
      <c r="AO205" s="5"/>
      <c r="AP205" s="5"/>
      <c r="AQ205" s="5"/>
      <c r="AR205" s="9"/>
    </row>
    <row r="206" spans="16:44" ht="15.75" customHeight="1" x14ac:dyDescent="0.3">
      <c r="P206" s="9"/>
      <c r="Y206" s="5"/>
      <c r="Z206" s="5"/>
      <c r="AA206" s="5"/>
      <c r="AB206" s="5"/>
      <c r="AC206" s="5"/>
      <c r="AD206" s="5"/>
      <c r="AE206" s="5"/>
      <c r="AF206" s="5"/>
      <c r="AG206" s="9"/>
      <c r="AH206" s="9"/>
      <c r="AI206" s="9"/>
      <c r="AJ206" s="5"/>
      <c r="AK206" s="5"/>
      <c r="AL206" s="5"/>
      <c r="AM206" s="5"/>
      <c r="AN206" s="5"/>
      <c r="AO206" s="5"/>
      <c r="AP206" s="5"/>
      <c r="AQ206" s="5"/>
      <c r="AR206" s="9"/>
    </row>
    <row r="207" spans="16:44" ht="15.75" customHeight="1" x14ac:dyDescent="0.3">
      <c r="P207" s="9"/>
      <c r="Y207" s="5"/>
      <c r="Z207" s="5"/>
      <c r="AA207" s="5"/>
      <c r="AB207" s="5"/>
      <c r="AC207" s="5"/>
      <c r="AD207" s="5"/>
      <c r="AE207" s="5"/>
      <c r="AF207" s="5"/>
      <c r="AG207" s="9"/>
      <c r="AH207" s="9"/>
      <c r="AI207" s="9"/>
      <c r="AJ207" s="5"/>
      <c r="AK207" s="5"/>
      <c r="AL207" s="5"/>
      <c r="AM207" s="5"/>
      <c r="AN207" s="5"/>
      <c r="AO207" s="5"/>
      <c r="AP207" s="5"/>
      <c r="AQ207" s="5"/>
      <c r="AR207" s="9"/>
    </row>
    <row r="208" spans="16:44" ht="15.75" customHeight="1" x14ac:dyDescent="0.3">
      <c r="P208" s="9"/>
      <c r="Y208" s="5"/>
      <c r="Z208" s="5"/>
      <c r="AA208" s="5"/>
      <c r="AB208" s="5"/>
      <c r="AC208" s="5"/>
      <c r="AD208" s="5"/>
      <c r="AE208" s="5"/>
      <c r="AF208" s="5"/>
      <c r="AG208" s="9"/>
      <c r="AH208" s="9"/>
      <c r="AI208" s="9"/>
      <c r="AJ208" s="5"/>
      <c r="AK208" s="5"/>
      <c r="AL208" s="5"/>
      <c r="AM208" s="5"/>
      <c r="AN208" s="5"/>
      <c r="AO208" s="5"/>
      <c r="AP208" s="5"/>
      <c r="AQ208" s="5"/>
      <c r="AR208" s="9"/>
    </row>
    <row r="209" spans="16:44" ht="15.75" customHeight="1" x14ac:dyDescent="0.3">
      <c r="P209" s="9"/>
      <c r="Y209" s="5"/>
      <c r="Z209" s="5"/>
      <c r="AA209" s="5"/>
      <c r="AB209" s="5"/>
      <c r="AC209" s="5"/>
      <c r="AD209" s="5"/>
      <c r="AE209" s="5"/>
      <c r="AF209" s="5"/>
      <c r="AG209" s="9"/>
      <c r="AH209" s="9"/>
      <c r="AI209" s="9"/>
      <c r="AJ209" s="5"/>
      <c r="AK209" s="5"/>
      <c r="AL209" s="5"/>
      <c r="AM209" s="5"/>
      <c r="AN209" s="5"/>
      <c r="AO209" s="5"/>
      <c r="AP209" s="5"/>
      <c r="AQ209" s="5"/>
      <c r="AR209" s="9"/>
    </row>
    <row r="210" spans="16:44" ht="15.75" customHeight="1" x14ac:dyDescent="0.3">
      <c r="P210" s="9"/>
      <c r="Y210" s="5"/>
      <c r="Z210" s="5"/>
      <c r="AA210" s="5"/>
      <c r="AB210" s="5"/>
      <c r="AC210" s="5"/>
      <c r="AD210" s="5"/>
      <c r="AE210" s="5"/>
      <c r="AF210" s="5"/>
      <c r="AG210" s="9"/>
      <c r="AH210" s="9"/>
      <c r="AI210" s="9"/>
      <c r="AJ210" s="5"/>
      <c r="AK210" s="5"/>
      <c r="AL210" s="5"/>
      <c r="AM210" s="5"/>
      <c r="AN210" s="5"/>
      <c r="AO210" s="5"/>
      <c r="AP210" s="5"/>
      <c r="AQ210" s="5"/>
      <c r="AR210" s="9"/>
    </row>
    <row r="211" spans="16:44" ht="15.75" customHeight="1" x14ac:dyDescent="0.3">
      <c r="P211" s="9"/>
      <c r="Y211" s="5"/>
      <c r="Z211" s="5"/>
      <c r="AA211" s="5"/>
      <c r="AB211" s="5"/>
      <c r="AC211" s="5"/>
      <c r="AD211" s="5"/>
      <c r="AE211" s="5"/>
      <c r="AF211" s="5"/>
      <c r="AG211" s="9"/>
      <c r="AH211" s="9"/>
      <c r="AI211" s="9"/>
      <c r="AJ211" s="5"/>
      <c r="AK211" s="5"/>
      <c r="AL211" s="5"/>
      <c r="AM211" s="5"/>
      <c r="AN211" s="5"/>
      <c r="AO211" s="5"/>
      <c r="AP211" s="5"/>
      <c r="AQ211" s="5"/>
      <c r="AR211" s="9"/>
    </row>
    <row r="212" spans="16:44" ht="15.75" customHeight="1" x14ac:dyDescent="0.3">
      <c r="P212" s="9"/>
      <c r="Y212" s="5"/>
      <c r="Z212" s="5"/>
      <c r="AA212" s="5"/>
      <c r="AB212" s="5"/>
      <c r="AC212" s="5"/>
      <c r="AD212" s="5"/>
      <c r="AE212" s="5"/>
      <c r="AF212" s="5"/>
      <c r="AG212" s="9"/>
      <c r="AH212" s="9"/>
      <c r="AI212" s="9"/>
      <c r="AJ212" s="5"/>
      <c r="AK212" s="5"/>
      <c r="AL212" s="5"/>
      <c r="AM212" s="5"/>
      <c r="AN212" s="5"/>
      <c r="AO212" s="5"/>
      <c r="AP212" s="5"/>
      <c r="AQ212" s="5"/>
      <c r="AR212" s="9"/>
    </row>
    <row r="213" spans="16:44" ht="15.75" customHeight="1" x14ac:dyDescent="0.3">
      <c r="P213" s="9"/>
      <c r="Y213" s="5"/>
      <c r="Z213" s="5"/>
      <c r="AA213" s="5"/>
      <c r="AB213" s="5"/>
      <c r="AC213" s="5"/>
      <c r="AD213" s="5"/>
      <c r="AE213" s="5"/>
      <c r="AF213" s="5"/>
      <c r="AG213" s="9"/>
      <c r="AH213" s="9"/>
      <c r="AI213" s="9"/>
      <c r="AJ213" s="5"/>
      <c r="AK213" s="5"/>
      <c r="AL213" s="5"/>
      <c r="AM213" s="5"/>
      <c r="AN213" s="5"/>
      <c r="AO213" s="5"/>
      <c r="AP213" s="5"/>
      <c r="AQ213" s="5"/>
      <c r="AR213" s="9"/>
    </row>
    <row r="214" spans="16:44" ht="15.75" customHeight="1" x14ac:dyDescent="0.3">
      <c r="P214" s="9"/>
      <c r="Y214" s="5"/>
      <c r="Z214" s="5"/>
      <c r="AA214" s="5"/>
      <c r="AB214" s="5"/>
      <c r="AC214" s="5"/>
      <c r="AD214" s="5"/>
      <c r="AE214" s="5"/>
      <c r="AF214" s="5"/>
      <c r="AG214" s="9"/>
      <c r="AH214" s="9"/>
      <c r="AI214" s="9"/>
      <c r="AJ214" s="5"/>
      <c r="AK214" s="5"/>
      <c r="AL214" s="5"/>
      <c r="AM214" s="5"/>
      <c r="AN214" s="5"/>
      <c r="AO214" s="5"/>
      <c r="AP214" s="5"/>
      <c r="AQ214" s="5"/>
      <c r="AR214" s="9"/>
    </row>
    <row r="215" spans="16:44" ht="15.75" customHeight="1" x14ac:dyDescent="0.3">
      <c r="P215" s="9"/>
      <c r="Y215" s="5"/>
      <c r="Z215" s="5"/>
      <c r="AA215" s="5"/>
      <c r="AB215" s="5"/>
      <c r="AC215" s="5"/>
      <c r="AD215" s="5"/>
      <c r="AE215" s="5"/>
      <c r="AF215" s="5"/>
      <c r="AG215" s="9"/>
      <c r="AH215" s="9"/>
      <c r="AI215" s="9"/>
      <c r="AJ215" s="5"/>
      <c r="AK215" s="5"/>
      <c r="AL215" s="5"/>
      <c r="AM215" s="5"/>
      <c r="AN215" s="5"/>
      <c r="AO215" s="5"/>
      <c r="AP215" s="5"/>
      <c r="AQ215" s="5"/>
      <c r="AR215" s="9"/>
    </row>
    <row r="216" spans="16:44" ht="15.75" customHeight="1" x14ac:dyDescent="0.3">
      <c r="P216" s="9"/>
      <c r="Y216" s="5"/>
      <c r="Z216" s="5"/>
      <c r="AA216" s="5"/>
      <c r="AB216" s="5"/>
      <c r="AC216" s="5"/>
      <c r="AD216" s="5"/>
      <c r="AE216" s="5"/>
      <c r="AF216" s="5"/>
      <c r="AG216" s="9"/>
      <c r="AH216" s="9"/>
      <c r="AI216" s="9"/>
      <c r="AJ216" s="5"/>
      <c r="AK216" s="5"/>
      <c r="AL216" s="5"/>
      <c r="AM216" s="5"/>
      <c r="AN216" s="5"/>
      <c r="AO216" s="5"/>
      <c r="AP216" s="5"/>
      <c r="AQ216" s="5"/>
      <c r="AR216" s="9"/>
    </row>
    <row r="217" spans="16:44" ht="15.75" customHeight="1" x14ac:dyDescent="0.3">
      <c r="P217" s="9"/>
      <c r="Y217" s="5"/>
      <c r="Z217" s="5"/>
      <c r="AA217" s="5"/>
      <c r="AB217" s="5"/>
      <c r="AC217" s="5"/>
      <c r="AD217" s="5"/>
      <c r="AE217" s="5"/>
      <c r="AF217" s="5"/>
      <c r="AG217" s="9"/>
      <c r="AH217" s="9"/>
      <c r="AI217" s="9"/>
      <c r="AJ217" s="5"/>
      <c r="AK217" s="5"/>
      <c r="AL217" s="5"/>
      <c r="AM217" s="5"/>
      <c r="AN217" s="5"/>
      <c r="AO217" s="5"/>
      <c r="AP217" s="5"/>
      <c r="AQ217" s="5"/>
      <c r="AR217" s="9"/>
    </row>
    <row r="218" spans="16:44" ht="15.75" customHeight="1" x14ac:dyDescent="0.3">
      <c r="P218" s="9"/>
      <c r="Y218" s="5"/>
      <c r="Z218" s="5"/>
      <c r="AA218" s="5"/>
      <c r="AB218" s="5"/>
      <c r="AC218" s="5"/>
      <c r="AD218" s="5"/>
      <c r="AE218" s="5"/>
      <c r="AF218" s="5"/>
      <c r="AG218" s="9"/>
      <c r="AH218" s="9"/>
      <c r="AI218" s="9"/>
      <c r="AJ218" s="5"/>
      <c r="AK218" s="5"/>
      <c r="AL218" s="5"/>
      <c r="AM218" s="5"/>
      <c r="AN218" s="5"/>
      <c r="AO218" s="5"/>
      <c r="AP218" s="5"/>
      <c r="AQ218" s="5"/>
      <c r="AR218" s="9"/>
    </row>
    <row r="219" spans="16:44" ht="15.75" customHeight="1" x14ac:dyDescent="0.3">
      <c r="P219" s="9"/>
      <c r="Y219" s="5"/>
      <c r="Z219" s="5"/>
      <c r="AA219" s="5"/>
      <c r="AB219" s="5"/>
      <c r="AC219" s="5"/>
      <c r="AD219" s="5"/>
      <c r="AE219" s="5"/>
      <c r="AF219" s="5"/>
      <c r="AG219" s="9"/>
      <c r="AH219" s="9"/>
      <c r="AI219" s="9"/>
      <c r="AJ219" s="5"/>
      <c r="AK219" s="5"/>
      <c r="AL219" s="5"/>
      <c r="AM219" s="5"/>
      <c r="AN219" s="5"/>
      <c r="AO219" s="5"/>
      <c r="AP219" s="5"/>
      <c r="AQ219" s="5"/>
      <c r="AR219" s="9"/>
    </row>
    <row r="220" spans="16:44" ht="15.75" customHeight="1" x14ac:dyDescent="0.3">
      <c r="P220" s="9"/>
      <c r="Y220" s="5"/>
      <c r="Z220" s="5"/>
      <c r="AA220" s="5"/>
      <c r="AB220" s="5"/>
      <c r="AC220" s="5"/>
      <c r="AD220" s="5"/>
      <c r="AE220" s="5"/>
      <c r="AF220" s="5"/>
      <c r="AG220" s="9"/>
      <c r="AH220" s="9"/>
      <c r="AI220" s="9"/>
      <c r="AJ220" s="5"/>
      <c r="AK220" s="5"/>
      <c r="AL220" s="5"/>
      <c r="AM220" s="5"/>
      <c r="AN220" s="5"/>
      <c r="AO220" s="5"/>
      <c r="AP220" s="5"/>
      <c r="AQ220" s="5"/>
      <c r="AR220" s="9"/>
    </row>
    <row r="221" spans="16:44" ht="15.75" customHeight="1" x14ac:dyDescent="0.3">
      <c r="P221" s="9"/>
      <c r="Y221" s="5"/>
      <c r="Z221" s="5"/>
      <c r="AA221" s="5"/>
      <c r="AB221" s="5"/>
      <c r="AC221" s="5"/>
      <c r="AD221" s="5"/>
      <c r="AE221" s="5"/>
      <c r="AF221" s="5"/>
      <c r="AG221" s="9"/>
      <c r="AH221" s="9"/>
      <c r="AI221" s="9"/>
      <c r="AJ221" s="5"/>
      <c r="AK221" s="5"/>
      <c r="AL221" s="5"/>
      <c r="AM221" s="5"/>
      <c r="AN221" s="5"/>
      <c r="AO221" s="5"/>
      <c r="AP221" s="5"/>
      <c r="AQ221" s="5"/>
      <c r="AR221" s="9"/>
    </row>
    <row r="222" spans="16:44" ht="15.75" customHeight="1" x14ac:dyDescent="0.3">
      <c r="P222" s="9"/>
      <c r="Y222" s="5"/>
      <c r="Z222" s="5"/>
      <c r="AA222" s="5"/>
      <c r="AB222" s="5"/>
      <c r="AC222" s="5"/>
      <c r="AD222" s="5"/>
      <c r="AE222" s="5"/>
      <c r="AF222" s="5"/>
      <c r="AG222" s="9"/>
      <c r="AH222" s="9"/>
      <c r="AI222" s="9"/>
      <c r="AJ222" s="5"/>
      <c r="AK222" s="5"/>
      <c r="AL222" s="5"/>
      <c r="AM222" s="5"/>
      <c r="AN222" s="5"/>
      <c r="AO222" s="5"/>
      <c r="AP222" s="5"/>
      <c r="AQ222" s="5"/>
      <c r="AR222" s="9"/>
    </row>
    <row r="223" spans="16:44" ht="15.75" customHeight="1" x14ac:dyDescent="0.3">
      <c r="P223" s="9"/>
      <c r="Y223" s="5"/>
      <c r="Z223" s="5"/>
      <c r="AA223" s="5"/>
      <c r="AB223" s="5"/>
      <c r="AC223" s="5"/>
      <c r="AD223" s="5"/>
      <c r="AE223" s="5"/>
      <c r="AF223" s="5"/>
      <c r="AG223" s="9"/>
      <c r="AH223" s="9"/>
      <c r="AI223" s="9"/>
      <c r="AJ223" s="5"/>
      <c r="AK223" s="5"/>
      <c r="AL223" s="5"/>
      <c r="AM223" s="5"/>
      <c r="AN223" s="5"/>
      <c r="AO223" s="5"/>
      <c r="AP223" s="5"/>
      <c r="AQ223" s="5"/>
      <c r="AR223" s="9"/>
    </row>
    <row r="224" spans="16:44" ht="15.75" customHeight="1" x14ac:dyDescent="0.3">
      <c r="P224" s="9"/>
      <c r="Y224" s="5"/>
      <c r="Z224" s="5"/>
      <c r="AA224" s="5"/>
      <c r="AB224" s="5"/>
      <c r="AC224" s="5"/>
      <c r="AD224" s="5"/>
      <c r="AE224" s="5"/>
      <c r="AF224" s="5"/>
      <c r="AG224" s="9"/>
      <c r="AH224" s="9"/>
      <c r="AI224" s="9"/>
      <c r="AJ224" s="5"/>
      <c r="AK224" s="5"/>
      <c r="AL224" s="5"/>
      <c r="AM224" s="5"/>
      <c r="AN224" s="5"/>
      <c r="AO224" s="5"/>
      <c r="AP224" s="5"/>
      <c r="AQ224" s="5"/>
      <c r="AR224" s="9"/>
    </row>
    <row r="225" spans="16:44" ht="15.75" customHeight="1" x14ac:dyDescent="0.3">
      <c r="P225" s="9"/>
      <c r="Y225" s="5"/>
      <c r="Z225" s="5"/>
      <c r="AA225" s="5"/>
      <c r="AB225" s="5"/>
      <c r="AC225" s="5"/>
      <c r="AD225" s="5"/>
      <c r="AE225" s="5"/>
      <c r="AF225" s="5"/>
      <c r="AG225" s="9"/>
      <c r="AH225" s="9"/>
      <c r="AI225" s="9"/>
      <c r="AJ225" s="5"/>
      <c r="AK225" s="5"/>
      <c r="AL225" s="5"/>
      <c r="AM225" s="5"/>
      <c r="AN225" s="5"/>
      <c r="AO225" s="5"/>
      <c r="AP225" s="5"/>
      <c r="AQ225" s="5"/>
      <c r="AR225" s="9"/>
    </row>
    <row r="226" spans="16:44" ht="15.75" customHeight="1" x14ac:dyDescent="0.3">
      <c r="P226" s="9"/>
      <c r="Y226" s="5"/>
      <c r="Z226" s="5"/>
      <c r="AA226" s="5"/>
      <c r="AB226" s="5"/>
      <c r="AC226" s="5"/>
      <c r="AD226" s="5"/>
      <c r="AE226" s="5"/>
      <c r="AF226" s="5"/>
      <c r="AG226" s="9"/>
      <c r="AH226" s="9"/>
      <c r="AI226" s="9"/>
      <c r="AJ226" s="5"/>
      <c r="AK226" s="5"/>
      <c r="AL226" s="5"/>
      <c r="AM226" s="5"/>
      <c r="AN226" s="5"/>
      <c r="AO226" s="5"/>
      <c r="AP226" s="5"/>
      <c r="AQ226" s="5"/>
      <c r="AR226" s="9"/>
    </row>
    <row r="227" spans="16:44" ht="15.75" customHeight="1" x14ac:dyDescent="0.3">
      <c r="P227" s="9"/>
      <c r="Y227" s="5"/>
      <c r="Z227" s="5"/>
      <c r="AA227" s="5"/>
      <c r="AB227" s="5"/>
      <c r="AC227" s="5"/>
      <c r="AD227" s="5"/>
      <c r="AE227" s="5"/>
      <c r="AF227" s="5"/>
      <c r="AG227" s="9"/>
      <c r="AH227" s="9"/>
      <c r="AI227" s="9"/>
      <c r="AJ227" s="5"/>
      <c r="AK227" s="5"/>
      <c r="AL227" s="5"/>
      <c r="AM227" s="5"/>
      <c r="AN227" s="5"/>
      <c r="AO227" s="5"/>
      <c r="AP227" s="5"/>
      <c r="AQ227" s="5"/>
      <c r="AR227" s="9"/>
    </row>
    <row r="228" spans="16:44" ht="15.75" customHeight="1" x14ac:dyDescent="0.3">
      <c r="P228" s="9"/>
      <c r="Y228" s="5"/>
      <c r="Z228" s="5"/>
      <c r="AA228" s="5"/>
      <c r="AB228" s="5"/>
      <c r="AC228" s="5"/>
      <c r="AD228" s="5"/>
      <c r="AE228" s="5"/>
      <c r="AF228" s="5"/>
      <c r="AG228" s="9"/>
      <c r="AH228" s="9"/>
      <c r="AI228" s="9"/>
      <c r="AJ228" s="5"/>
      <c r="AK228" s="5"/>
      <c r="AL228" s="5"/>
      <c r="AM228" s="5"/>
      <c r="AN228" s="5"/>
      <c r="AO228" s="5"/>
      <c r="AP228" s="5"/>
      <c r="AQ228" s="5"/>
      <c r="AR228" s="9"/>
    </row>
    <row r="229" spans="16:44" ht="15.75" customHeight="1" x14ac:dyDescent="0.3">
      <c r="P229" s="9"/>
      <c r="Y229" s="5"/>
      <c r="Z229" s="5"/>
      <c r="AA229" s="5"/>
      <c r="AB229" s="5"/>
      <c r="AC229" s="5"/>
      <c r="AD229" s="5"/>
      <c r="AE229" s="5"/>
      <c r="AF229" s="5"/>
      <c r="AG229" s="9"/>
      <c r="AH229" s="9"/>
      <c r="AI229" s="9"/>
      <c r="AJ229" s="5"/>
      <c r="AK229" s="5"/>
      <c r="AL229" s="5"/>
      <c r="AM229" s="5"/>
      <c r="AN229" s="5"/>
      <c r="AO229" s="5"/>
      <c r="AP229" s="5"/>
      <c r="AQ229" s="5"/>
      <c r="AR229" s="9"/>
    </row>
    <row r="230" spans="16:44" ht="15.75" customHeight="1" x14ac:dyDescent="0.3">
      <c r="P230" s="9"/>
      <c r="Y230" s="5"/>
      <c r="Z230" s="5"/>
      <c r="AA230" s="5"/>
      <c r="AB230" s="5"/>
      <c r="AC230" s="5"/>
      <c r="AD230" s="5"/>
      <c r="AE230" s="5"/>
      <c r="AF230" s="5"/>
      <c r="AG230" s="9"/>
      <c r="AH230" s="9"/>
      <c r="AI230" s="9"/>
      <c r="AJ230" s="5"/>
      <c r="AK230" s="5"/>
      <c r="AL230" s="5"/>
      <c r="AM230" s="5"/>
      <c r="AN230" s="5"/>
      <c r="AO230" s="5"/>
      <c r="AP230" s="5"/>
      <c r="AQ230" s="5"/>
      <c r="AR230" s="9"/>
    </row>
    <row r="231" spans="16:44" ht="15.75" customHeight="1" x14ac:dyDescent="0.3">
      <c r="P231" s="9"/>
      <c r="Y231" s="5"/>
      <c r="Z231" s="5"/>
      <c r="AA231" s="5"/>
      <c r="AB231" s="5"/>
      <c r="AC231" s="5"/>
      <c r="AD231" s="5"/>
      <c r="AE231" s="5"/>
      <c r="AF231" s="5"/>
      <c r="AG231" s="9"/>
      <c r="AH231" s="9"/>
      <c r="AI231" s="9"/>
      <c r="AJ231" s="5"/>
      <c r="AK231" s="5"/>
      <c r="AL231" s="5"/>
      <c r="AM231" s="5"/>
      <c r="AN231" s="5"/>
      <c r="AO231" s="5"/>
      <c r="AP231" s="5"/>
      <c r="AQ231" s="5"/>
      <c r="AR231" s="9"/>
    </row>
    <row r="232" spans="16:44" ht="15.75" customHeight="1" x14ac:dyDescent="0.3">
      <c r="P232" s="9"/>
      <c r="Y232" s="5"/>
      <c r="Z232" s="5"/>
      <c r="AA232" s="5"/>
      <c r="AB232" s="5"/>
      <c r="AC232" s="5"/>
      <c r="AD232" s="5"/>
      <c r="AE232" s="5"/>
      <c r="AF232" s="5"/>
      <c r="AG232" s="9"/>
      <c r="AH232" s="9"/>
      <c r="AI232" s="9"/>
      <c r="AJ232" s="5"/>
      <c r="AK232" s="5"/>
      <c r="AL232" s="5"/>
      <c r="AM232" s="5"/>
      <c r="AN232" s="5"/>
      <c r="AO232" s="5"/>
      <c r="AP232" s="5"/>
      <c r="AQ232" s="5"/>
      <c r="AR232" s="9"/>
    </row>
    <row r="233" spans="16:44" ht="15.75" customHeight="1" x14ac:dyDescent="0.3">
      <c r="P233" s="9"/>
      <c r="Y233" s="5"/>
      <c r="Z233" s="5"/>
      <c r="AA233" s="5"/>
      <c r="AB233" s="5"/>
      <c r="AC233" s="5"/>
      <c r="AD233" s="5"/>
      <c r="AE233" s="5"/>
      <c r="AF233" s="5"/>
      <c r="AG233" s="9"/>
      <c r="AH233" s="9"/>
      <c r="AI233" s="9"/>
      <c r="AJ233" s="5"/>
      <c r="AK233" s="5"/>
      <c r="AL233" s="5"/>
      <c r="AM233" s="5"/>
      <c r="AN233" s="5"/>
      <c r="AO233" s="5"/>
      <c r="AP233" s="5"/>
      <c r="AQ233" s="5"/>
      <c r="AR233" s="9"/>
    </row>
    <row r="234" spans="16:44" ht="15.75" customHeight="1" x14ac:dyDescent="0.3">
      <c r="P234" s="9"/>
      <c r="Y234" s="5"/>
      <c r="Z234" s="5"/>
      <c r="AA234" s="5"/>
      <c r="AB234" s="5"/>
      <c r="AC234" s="5"/>
      <c r="AD234" s="5"/>
      <c r="AE234" s="5"/>
      <c r="AF234" s="5"/>
      <c r="AG234" s="9"/>
      <c r="AH234" s="9"/>
      <c r="AI234" s="9"/>
      <c r="AJ234" s="5"/>
      <c r="AK234" s="5"/>
      <c r="AL234" s="5"/>
      <c r="AM234" s="5"/>
      <c r="AN234" s="5"/>
      <c r="AO234" s="5"/>
      <c r="AP234" s="5"/>
      <c r="AQ234" s="5"/>
      <c r="AR234" s="9"/>
    </row>
    <row r="235" spans="16:44" ht="15.75" customHeight="1" x14ac:dyDescent="0.3">
      <c r="P235" s="9"/>
      <c r="Y235" s="5"/>
      <c r="Z235" s="5"/>
      <c r="AA235" s="5"/>
      <c r="AB235" s="5"/>
      <c r="AC235" s="5"/>
      <c r="AD235" s="5"/>
      <c r="AE235" s="5"/>
      <c r="AF235" s="5"/>
      <c r="AG235" s="9"/>
      <c r="AH235" s="9"/>
      <c r="AI235" s="9"/>
      <c r="AJ235" s="5"/>
      <c r="AK235" s="5"/>
      <c r="AL235" s="5"/>
      <c r="AM235" s="5"/>
      <c r="AN235" s="5"/>
      <c r="AO235" s="5"/>
      <c r="AP235" s="5"/>
      <c r="AQ235" s="5"/>
      <c r="AR235" s="9"/>
    </row>
    <row r="236" spans="16:44" ht="15.75" customHeight="1" x14ac:dyDescent="0.3">
      <c r="P236" s="9"/>
      <c r="Y236" s="5"/>
      <c r="Z236" s="5"/>
      <c r="AA236" s="5"/>
      <c r="AB236" s="5"/>
      <c r="AC236" s="5"/>
      <c r="AD236" s="5"/>
      <c r="AE236" s="5"/>
      <c r="AF236" s="5"/>
      <c r="AG236" s="9"/>
      <c r="AH236" s="9"/>
      <c r="AI236" s="9"/>
      <c r="AJ236" s="5"/>
      <c r="AK236" s="5"/>
      <c r="AL236" s="5"/>
      <c r="AM236" s="5"/>
      <c r="AN236" s="5"/>
      <c r="AO236" s="5"/>
      <c r="AP236" s="5"/>
      <c r="AQ236" s="5"/>
      <c r="AR236" s="9"/>
    </row>
    <row r="237" spans="16:44" ht="15.75" customHeight="1" x14ac:dyDescent="0.3">
      <c r="P237" s="9"/>
      <c r="Y237" s="5"/>
      <c r="Z237" s="5"/>
      <c r="AA237" s="5"/>
      <c r="AB237" s="5"/>
      <c r="AC237" s="5"/>
      <c r="AD237" s="5"/>
      <c r="AE237" s="5"/>
      <c r="AF237" s="5"/>
      <c r="AG237" s="9"/>
      <c r="AH237" s="9"/>
      <c r="AI237" s="9"/>
      <c r="AJ237" s="5"/>
      <c r="AK237" s="5"/>
      <c r="AL237" s="5"/>
      <c r="AM237" s="5"/>
      <c r="AN237" s="5"/>
      <c r="AO237" s="5"/>
      <c r="AP237" s="5"/>
      <c r="AQ237" s="5"/>
      <c r="AR237" s="9"/>
    </row>
    <row r="238" spans="16:44" ht="15.75" customHeight="1" x14ac:dyDescent="0.3">
      <c r="P238" s="9"/>
      <c r="Y238" s="5"/>
      <c r="Z238" s="5"/>
      <c r="AA238" s="5"/>
      <c r="AB238" s="5"/>
      <c r="AC238" s="5"/>
      <c r="AD238" s="5"/>
      <c r="AE238" s="5"/>
      <c r="AF238" s="5"/>
      <c r="AG238" s="9"/>
      <c r="AH238" s="9"/>
      <c r="AI238" s="9"/>
      <c r="AJ238" s="5"/>
      <c r="AK238" s="5"/>
      <c r="AL238" s="5"/>
      <c r="AM238" s="5"/>
      <c r="AN238" s="5"/>
      <c r="AO238" s="5"/>
      <c r="AP238" s="5"/>
      <c r="AQ238" s="5"/>
      <c r="AR238" s="9"/>
    </row>
    <row r="239" spans="16:44" ht="15.75" customHeight="1" x14ac:dyDescent="0.3">
      <c r="P239" s="9"/>
      <c r="Y239" s="5"/>
      <c r="Z239" s="5"/>
      <c r="AA239" s="5"/>
      <c r="AB239" s="5"/>
      <c r="AC239" s="5"/>
      <c r="AD239" s="5"/>
      <c r="AE239" s="5"/>
      <c r="AF239" s="5"/>
      <c r="AG239" s="9"/>
      <c r="AH239" s="9"/>
      <c r="AI239" s="9"/>
      <c r="AJ239" s="5"/>
      <c r="AK239" s="5"/>
      <c r="AL239" s="5"/>
      <c r="AM239" s="5"/>
      <c r="AN239" s="5"/>
      <c r="AO239" s="5"/>
      <c r="AP239" s="5"/>
      <c r="AQ239" s="5"/>
      <c r="AR239" s="9"/>
    </row>
    <row r="240" spans="16:44" ht="15.75" customHeight="1" x14ac:dyDescent="0.3">
      <c r="P240" s="9"/>
      <c r="Y240" s="5"/>
      <c r="Z240" s="5"/>
      <c r="AA240" s="5"/>
      <c r="AB240" s="5"/>
      <c r="AC240" s="5"/>
      <c r="AD240" s="5"/>
      <c r="AE240" s="5"/>
      <c r="AF240" s="5"/>
      <c r="AG240" s="9"/>
      <c r="AH240" s="9"/>
      <c r="AI240" s="9"/>
      <c r="AJ240" s="5"/>
      <c r="AK240" s="5"/>
      <c r="AL240" s="5"/>
      <c r="AM240" s="5"/>
      <c r="AN240" s="5"/>
      <c r="AO240" s="5"/>
      <c r="AP240" s="5"/>
      <c r="AQ240" s="5"/>
      <c r="AR240" s="9"/>
    </row>
    <row r="241" spans="16:44" ht="15.75" customHeight="1" x14ac:dyDescent="0.3">
      <c r="P241" s="9"/>
      <c r="Y241" s="5"/>
      <c r="Z241" s="5"/>
      <c r="AA241" s="5"/>
      <c r="AB241" s="5"/>
      <c r="AC241" s="5"/>
      <c r="AD241" s="5"/>
      <c r="AE241" s="5"/>
      <c r="AF241" s="5"/>
      <c r="AG241" s="9"/>
      <c r="AH241" s="9"/>
      <c r="AI241" s="9"/>
      <c r="AJ241" s="5"/>
      <c r="AK241" s="5"/>
      <c r="AL241" s="5"/>
      <c r="AM241" s="5"/>
      <c r="AN241" s="5"/>
      <c r="AO241" s="5"/>
      <c r="AP241" s="5"/>
      <c r="AQ241" s="5"/>
      <c r="AR241" s="9"/>
    </row>
    <row r="242" spans="16:44" ht="15.75" customHeight="1" x14ac:dyDescent="0.3">
      <c r="P242" s="9"/>
      <c r="Y242" s="5"/>
      <c r="Z242" s="5"/>
      <c r="AA242" s="5"/>
      <c r="AB242" s="5"/>
      <c r="AC242" s="5"/>
      <c r="AD242" s="5"/>
      <c r="AE242" s="5"/>
      <c r="AF242" s="5"/>
      <c r="AG242" s="9"/>
      <c r="AH242" s="9"/>
      <c r="AI242" s="9"/>
      <c r="AJ242" s="5"/>
      <c r="AK242" s="5"/>
      <c r="AL242" s="5"/>
      <c r="AM242" s="5"/>
      <c r="AN242" s="5"/>
      <c r="AO242" s="5"/>
      <c r="AP242" s="5"/>
      <c r="AQ242" s="5"/>
      <c r="AR242" s="9"/>
    </row>
    <row r="243" spans="16:44" ht="15.75" customHeight="1" x14ac:dyDescent="0.3">
      <c r="P243" s="9"/>
      <c r="Y243" s="5"/>
      <c r="Z243" s="5"/>
      <c r="AA243" s="5"/>
      <c r="AB243" s="5"/>
      <c r="AC243" s="5"/>
      <c r="AD243" s="5"/>
      <c r="AE243" s="5"/>
      <c r="AF243" s="5"/>
      <c r="AG243" s="9"/>
      <c r="AH243" s="9"/>
      <c r="AI243" s="9"/>
      <c r="AJ243" s="5"/>
      <c r="AK243" s="5"/>
      <c r="AL243" s="5"/>
      <c r="AM243" s="5"/>
      <c r="AN243" s="5"/>
      <c r="AO243" s="5"/>
      <c r="AP243" s="5"/>
      <c r="AQ243" s="5"/>
      <c r="AR243" s="9"/>
    </row>
    <row r="244" spans="16:44" ht="15.75" customHeight="1" x14ac:dyDescent="0.3">
      <c r="P244" s="9"/>
      <c r="Y244" s="5"/>
      <c r="Z244" s="5"/>
      <c r="AA244" s="5"/>
      <c r="AB244" s="5"/>
      <c r="AC244" s="5"/>
      <c r="AD244" s="5"/>
      <c r="AE244" s="5"/>
      <c r="AF244" s="5"/>
      <c r="AG244" s="9"/>
      <c r="AH244" s="9"/>
      <c r="AI244" s="9"/>
      <c r="AJ244" s="5"/>
      <c r="AK244" s="5"/>
      <c r="AL244" s="5"/>
      <c r="AM244" s="5"/>
      <c r="AN244" s="5"/>
      <c r="AO244" s="5"/>
      <c r="AP244" s="5"/>
      <c r="AQ244" s="5"/>
      <c r="AR244" s="9"/>
    </row>
    <row r="245" spans="16:44" ht="15.75" customHeight="1" x14ac:dyDescent="0.3">
      <c r="P245" s="9"/>
      <c r="Y245" s="5"/>
      <c r="Z245" s="5"/>
      <c r="AA245" s="5"/>
      <c r="AB245" s="5"/>
      <c r="AC245" s="5"/>
      <c r="AD245" s="5"/>
      <c r="AE245" s="5"/>
      <c r="AF245" s="5"/>
      <c r="AG245" s="9"/>
      <c r="AH245" s="9"/>
      <c r="AI245" s="9"/>
      <c r="AJ245" s="5"/>
      <c r="AK245" s="5"/>
      <c r="AL245" s="5"/>
      <c r="AM245" s="5"/>
      <c r="AN245" s="5"/>
      <c r="AO245" s="5"/>
      <c r="AP245" s="5"/>
      <c r="AQ245" s="5"/>
      <c r="AR245" s="9"/>
    </row>
    <row r="246" spans="16:44" ht="15.75" customHeight="1" x14ac:dyDescent="0.3">
      <c r="P246" s="9"/>
      <c r="Y246" s="5"/>
      <c r="Z246" s="5"/>
      <c r="AA246" s="5"/>
      <c r="AB246" s="5"/>
      <c r="AC246" s="5"/>
      <c r="AD246" s="5"/>
      <c r="AE246" s="5"/>
      <c r="AF246" s="5"/>
      <c r="AG246" s="9"/>
      <c r="AH246" s="9"/>
      <c r="AI246" s="9"/>
      <c r="AJ246" s="5"/>
      <c r="AK246" s="5"/>
      <c r="AL246" s="5"/>
      <c r="AM246" s="5"/>
      <c r="AN246" s="5"/>
      <c r="AO246" s="5"/>
      <c r="AP246" s="5"/>
      <c r="AQ246" s="5"/>
      <c r="AR246" s="9"/>
    </row>
    <row r="247" spans="16:44" ht="15.75" customHeight="1" x14ac:dyDescent="0.3">
      <c r="P247" s="9"/>
      <c r="Y247" s="5"/>
      <c r="Z247" s="5"/>
      <c r="AA247" s="5"/>
      <c r="AB247" s="5"/>
      <c r="AC247" s="5"/>
      <c r="AD247" s="5"/>
      <c r="AE247" s="5"/>
      <c r="AF247" s="5"/>
      <c r="AG247" s="9"/>
      <c r="AH247" s="9"/>
      <c r="AI247" s="9"/>
      <c r="AJ247" s="5"/>
      <c r="AK247" s="5"/>
      <c r="AL247" s="5"/>
      <c r="AM247" s="5"/>
      <c r="AN247" s="5"/>
      <c r="AO247" s="5"/>
      <c r="AP247" s="5"/>
      <c r="AQ247" s="5"/>
      <c r="AR247" s="9"/>
    </row>
    <row r="248" spans="16:44" ht="15.75" customHeight="1" x14ac:dyDescent="0.3">
      <c r="P248" s="9"/>
      <c r="Y248" s="5"/>
      <c r="Z248" s="5"/>
      <c r="AA248" s="5"/>
      <c r="AB248" s="5"/>
      <c r="AC248" s="5"/>
      <c r="AD248" s="5"/>
      <c r="AE248" s="5"/>
      <c r="AF248" s="5"/>
      <c r="AG248" s="9"/>
      <c r="AH248" s="9"/>
      <c r="AI248" s="9"/>
      <c r="AJ248" s="5"/>
      <c r="AK248" s="5"/>
      <c r="AL248" s="5"/>
      <c r="AM248" s="5"/>
      <c r="AN248" s="5"/>
      <c r="AO248" s="5"/>
      <c r="AP248" s="5"/>
      <c r="AQ248" s="5"/>
      <c r="AR248" s="9"/>
    </row>
    <row r="249" spans="16:44" ht="15.75" customHeight="1" x14ac:dyDescent="0.3">
      <c r="P249" s="9"/>
      <c r="Y249" s="5"/>
      <c r="Z249" s="5"/>
      <c r="AA249" s="5"/>
      <c r="AB249" s="5"/>
      <c r="AC249" s="5"/>
      <c r="AD249" s="5"/>
      <c r="AE249" s="5"/>
      <c r="AF249" s="5"/>
      <c r="AG249" s="9"/>
      <c r="AH249" s="9"/>
      <c r="AI249" s="9"/>
      <c r="AJ249" s="5"/>
      <c r="AK249" s="5"/>
      <c r="AL249" s="5"/>
      <c r="AM249" s="5"/>
      <c r="AN249" s="5"/>
      <c r="AO249" s="5"/>
      <c r="AP249" s="5"/>
      <c r="AQ249" s="5"/>
      <c r="AR249" s="9"/>
    </row>
    <row r="250" spans="16:44" ht="15.75" customHeight="1" x14ac:dyDescent="0.3">
      <c r="P250" s="9"/>
      <c r="Y250" s="5"/>
      <c r="Z250" s="5"/>
      <c r="AA250" s="5"/>
      <c r="AB250" s="5"/>
      <c r="AC250" s="5"/>
      <c r="AD250" s="5"/>
      <c r="AE250" s="5"/>
      <c r="AF250" s="5"/>
      <c r="AG250" s="9"/>
      <c r="AH250" s="9"/>
      <c r="AI250" s="9"/>
      <c r="AJ250" s="5"/>
      <c r="AK250" s="5"/>
      <c r="AL250" s="5"/>
      <c r="AM250" s="5"/>
      <c r="AN250" s="5"/>
      <c r="AO250" s="5"/>
      <c r="AP250" s="5"/>
      <c r="AQ250" s="5"/>
      <c r="AR250" s="9"/>
    </row>
    <row r="251" spans="16:44" ht="15.75" customHeight="1" x14ac:dyDescent="0.3">
      <c r="P251" s="9"/>
      <c r="Y251" s="5"/>
      <c r="Z251" s="5"/>
      <c r="AA251" s="5"/>
      <c r="AB251" s="5"/>
      <c r="AC251" s="5"/>
      <c r="AD251" s="5"/>
      <c r="AE251" s="5"/>
      <c r="AF251" s="5"/>
      <c r="AG251" s="9"/>
      <c r="AH251" s="9"/>
      <c r="AI251" s="9"/>
      <c r="AJ251" s="5"/>
      <c r="AK251" s="5"/>
      <c r="AL251" s="5"/>
      <c r="AM251" s="5"/>
      <c r="AN251" s="5"/>
      <c r="AO251" s="5"/>
      <c r="AP251" s="5"/>
      <c r="AQ251" s="5"/>
      <c r="AR251" s="9"/>
    </row>
    <row r="252" spans="16:44" ht="15.75" customHeight="1" x14ac:dyDescent="0.3">
      <c r="P252" s="9"/>
      <c r="Y252" s="5"/>
      <c r="Z252" s="5"/>
      <c r="AA252" s="5"/>
      <c r="AB252" s="5"/>
      <c r="AC252" s="5"/>
      <c r="AD252" s="5"/>
      <c r="AE252" s="5"/>
      <c r="AF252" s="5"/>
      <c r="AG252" s="9"/>
      <c r="AH252" s="9"/>
      <c r="AI252" s="9"/>
      <c r="AJ252" s="5"/>
      <c r="AK252" s="5"/>
      <c r="AL252" s="5"/>
      <c r="AM252" s="5"/>
      <c r="AN252" s="5"/>
      <c r="AO252" s="5"/>
      <c r="AP252" s="5"/>
      <c r="AQ252" s="5"/>
      <c r="AR252" s="9"/>
    </row>
    <row r="253" spans="16:44" ht="15.75" customHeight="1" x14ac:dyDescent="0.3">
      <c r="P253" s="9"/>
      <c r="Y253" s="5"/>
      <c r="Z253" s="5"/>
      <c r="AA253" s="5"/>
      <c r="AB253" s="5"/>
      <c r="AC253" s="5"/>
      <c r="AD253" s="5"/>
      <c r="AE253" s="5"/>
      <c r="AF253" s="5"/>
      <c r="AG253" s="9"/>
      <c r="AH253" s="9"/>
      <c r="AI253" s="9"/>
      <c r="AJ253" s="5"/>
      <c r="AK253" s="5"/>
      <c r="AL253" s="5"/>
      <c r="AM253" s="5"/>
      <c r="AN253" s="5"/>
      <c r="AO253" s="5"/>
      <c r="AP253" s="5"/>
      <c r="AQ253" s="5"/>
      <c r="AR253" s="9"/>
    </row>
    <row r="254" spans="16:44" ht="15.75" customHeight="1" x14ac:dyDescent="0.3">
      <c r="P254" s="9"/>
      <c r="Y254" s="5"/>
      <c r="Z254" s="5"/>
      <c r="AA254" s="5"/>
      <c r="AB254" s="5"/>
      <c r="AC254" s="5"/>
      <c r="AD254" s="5"/>
      <c r="AE254" s="5"/>
      <c r="AF254" s="5"/>
      <c r="AG254" s="9"/>
      <c r="AH254" s="9"/>
      <c r="AI254" s="9"/>
      <c r="AJ254" s="5"/>
      <c r="AK254" s="5"/>
      <c r="AL254" s="5"/>
      <c r="AM254" s="5"/>
      <c r="AN254" s="5"/>
      <c r="AO254" s="5"/>
      <c r="AP254" s="5"/>
      <c r="AQ254" s="5"/>
      <c r="AR254" s="9"/>
    </row>
    <row r="255" spans="16:44" ht="15.75" customHeight="1" x14ac:dyDescent="0.3">
      <c r="P255" s="9"/>
      <c r="Y255" s="5"/>
      <c r="Z255" s="5"/>
      <c r="AA255" s="5"/>
      <c r="AB255" s="5"/>
      <c r="AC255" s="5"/>
      <c r="AD255" s="5"/>
      <c r="AE255" s="5"/>
      <c r="AF255" s="5"/>
      <c r="AG255" s="9"/>
      <c r="AH255" s="9"/>
      <c r="AI255" s="9"/>
      <c r="AJ255" s="5"/>
      <c r="AK255" s="5"/>
      <c r="AL255" s="5"/>
      <c r="AM255" s="5"/>
      <c r="AN255" s="5"/>
      <c r="AO255" s="5"/>
      <c r="AP255" s="5"/>
      <c r="AQ255" s="5"/>
      <c r="AR255" s="9"/>
    </row>
    <row r="256" spans="16:44" ht="15.75" customHeight="1" x14ac:dyDescent="0.3">
      <c r="P256" s="9"/>
      <c r="Y256" s="5"/>
      <c r="Z256" s="5"/>
      <c r="AA256" s="5"/>
      <c r="AB256" s="5"/>
      <c r="AC256" s="5"/>
      <c r="AD256" s="5"/>
      <c r="AE256" s="5"/>
      <c r="AF256" s="5"/>
      <c r="AG256" s="9"/>
      <c r="AH256" s="9"/>
      <c r="AI256" s="9"/>
      <c r="AJ256" s="5"/>
      <c r="AK256" s="5"/>
      <c r="AL256" s="5"/>
      <c r="AM256" s="5"/>
      <c r="AN256" s="5"/>
      <c r="AO256" s="5"/>
      <c r="AP256" s="5"/>
      <c r="AQ256" s="5"/>
      <c r="AR256" s="9"/>
    </row>
    <row r="257" spans="16:44" ht="15.75" customHeight="1" x14ac:dyDescent="0.3">
      <c r="P257" s="9"/>
      <c r="Y257" s="5"/>
      <c r="Z257" s="5"/>
      <c r="AA257" s="5"/>
      <c r="AB257" s="5"/>
      <c r="AC257" s="5"/>
      <c r="AD257" s="5"/>
      <c r="AE257" s="5"/>
      <c r="AF257" s="5"/>
      <c r="AG257" s="9"/>
      <c r="AH257" s="9"/>
      <c r="AI257" s="9"/>
      <c r="AJ257" s="5"/>
      <c r="AK257" s="5"/>
      <c r="AL257" s="5"/>
      <c r="AM257" s="5"/>
      <c r="AN257" s="5"/>
      <c r="AO257" s="5"/>
      <c r="AP257" s="5"/>
      <c r="AQ257" s="5"/>
      <c r="AR257" s="9"/>
    </row>
    <row r="258" spans="16:44" ht="15.75" customHeight="1" x14ac:dyDescent="0.3">
      <c r="P258" s="9"/>
      <c r="Y258" s="5"/>
      <c r="Z258" s="5"/>
      <c r="AA258" s="5"/>
      <c r="AB258" s="5"/>
      <c r="AC258" s="5"/>
      <c r="AD258" s="5"/>
      <c r="AE258" s="5"/>
      <c r="AF258" s="5"/>
      <c r="AG258" s="9"/>
      <c r="AH258" s="9"/>
      <c r="AI258" s="9"/>
      <c r="AJ258" s="5"/>
      <c r="AK258" s="5"/>
      <c r="AL258" s="5"/>
      <c r="AM258" s="5"/>
      <c r="AN258" s="5"/>
      <c r="AO258" s="5"/>
      <c r="AP258" s="5"/>
      <c r="AQ258" s="5"/>
      <c r="AR258" s="9"/>
    </row>
    <row r="259" spans="16:44" ht="15.75" customHeight="1" x14ac:dyDescent="0.3">
      <c r="P259" s="9"/>
      <c r="Y259" s="5"/>
      <c r="Z259" s="5"/>
      <c r="AA259" s="5"/>
      <c r="AB259" s="5"/>
      <c r="AC259" s="5"/>
      <c r="AD259" s="5"/>
      <c r="AE259" s="5"/>
      <c r="AF259" s="5"/>
      <c r="AG259" s="9"/>
      <c r="AH259" s="9"/>
      <c r="AI259" s="9"/>
      <c r="AJ259" s="5"/>
      <c r="AK259" s="5"/>
      <c r="AL259" s="5"/>
      <c r="AM259" s="5"/>
      <c r="AN259" s="5"/>
      <c r="AO259" s="5"/>
      <c r="AP259" s="5"/>
      <c r="AQ259" s="5"/>
      <c r="AR259" s="9"/>
    </row>
    <row r="260" spans="16:44" ht="15.75" customHeight="1" x14ac:dyDescent="0.3">
      <c r="P260" s="9"/>
      <c r="Y260" s="5"/>
      <c r="Z260" s="5"/>
      <c r="AA260" s="5"/>
      <c r="AB260" s="5"/>
      <c r="AC260" s="5"/>
      <c r="AD260" s="5"/>
      <c r="AE260" s="5"/>
      <c r="AF260" s="5"/>
      <c r="AG260" s="9"/>
      <c r="AH260" s="9"/>
      <c r="AI260" s="9"/>
      <c r="AJ260" s="5"/>
      <c r="AK260" s="5"/>
      <c r="AL260" s="5"/>
      <c r="AM260" s="5"/>
      <c r="AN260" s="5"/>
      <c r="AO260" s="5"/>
      <c r="AP260" s="5"/>
      <c r="AQ260" s="5"/>
      <c r="AR260" s="9"/>
    </row>
    <row r="261" spans="16:44" ht="15.75" customHeight="1" x14ac:dyDescent="0.3">
      <c r="P261" s="9"/>
      <c r="Y261" s="5"/>
      <c r="Z261" s="5"/>
      <c r="AA261" s="5"/>
      <c r="AB261" s="5"/>
      <c r="AC261" s="5"/>
      <c r="AD261" s="5"/>
      <c r="AE261" s="5"/>
      <c r="AF261" s="5"/>
      <c r="AG261" s="9"/>
      <c r="AH261" s="9"/>
      <c r="AI261" s="9"/>
      <c r="AJ261" s="5"/>
      <c r="AK261" s="5"/>
      <c r="AL261" s="5"/>
      <c r="AM261" s="5"/>
      <c r="AN261" s="5"/>
      <c r="AO261" s="5"/>
      <c r="AP261" s="5"/>
      <c r="AQ261" s="5"/>
      <c r="AR261" s="9"/>
    </row>
    <row r="262" spans="16:44" ht="15.75" customHeight="1" x14ac:dyDescent="0.3">
      <c r="P262" s="9"/>
      <c r="Y262" s="5"/>
      <c r="Z262" s="5"/>
      <c r="AA262" s="5"/>
      <c r="AB262" s="5"/>
      <c r="AC262" s="5"/>
      <c r="AD262" s="5"/>
      <c r="AE262" s="5"/>
      <c r="AF262" s="5"/>
      <c r="AG262" s="9"/>
      <c r="AH262" s="9"/>
      <c r="AI262" s="9"/>
      <c r="AJ262" s="5"/>
      <c r="AK262" s="5"/>
      <c r="AL262" s="5"/>
      <c r="AM262" s="5"/>
      <c r="AN262" s="5"/>
      <c r="AO262" s="5"/>
      <c r="AP262" s="5"/>
      <c r="AQ262" s="5"/>
      <c r="AR262" s="9"/>
    </row>
    <row r="263" spans="16:44" ht="15.75" customHeight="1" x14ac:dyDescent="0.3">
      <c r="P263" s="9"/>
      <c r="Y263" s="5"/>
      <c r="Z263" s="5"/>
      <c r="AA263" s="5"/>
      <c r="AB263" s="5"/>
      <c r="AC263" s="5"/>
      <c r="AD263" s="5"/>
      <c r="AE263" s="5"/>
      <c r="AF263" s="5"/>
      <c r="AG263" s="9"/>
      <c r="AH263" s="9"/>
      <c r="AI263" s="9"/>
      <c r="AJ263" s="5"/>
      <c r="AK263" s="5"/>
      <c r="AL263" s="5"/>
      <c r="AM263" s="5"/>
      <c r="AN263" s="5"/>
      <c r="AO263" s="5"/>
      <c r="AP263" s="5"/>
      <c r="AQ263" s="5"/>
      <c r="AR263" s="9"/>
    </row>
    <row r="264" spans="16:44" ht="15.75" customHeight="1" x14ac:dyDescent="0.3">
      <c r="P264" s="9"/>
      <c r="Y264" s="5"/>
      <c r="Z264" s="5"/>
      <c r="AA264" s="5"/>
      <c r="AB264" s="5"/>
      <c r="AC264" s="5"/>
      <c r="AD264" s="5"/>
      <c r="AE264" s="5"/>
      <c r="AF264" s="5"/>
      <c r="AG264" s="9"/>
      <c r="AH264" s="9"/>
      <c r="AI264" s="9"/>
      <c r="AJ264" s="5"/>
      <c r="AK264" s="5"/>
      <c r="AL264" s="5"/>
      <c r="AM264" s="5"/>
      <c r="AN264" s="5"/>
      <c r="AO264" s="5"/>
      <c r="AP264" s="5"/>
      <c r="AQ264" s="5"/>
      <c r="AR264" s="9"/>
    </row>
    <row r="265" spans="16:44" ht="15.75" customHeight="1" x14ac:dyDescent="0.3">
      <c r="P265" s="9"/>
      <c r="Y265" s="5"/>
      <c r="Z265" s="5"/>
      <c r="AA265" s="5"/>
      <c r="AB265" s="5"/>
      <c r="AC265" s="5"/>
      <c r="AD265" s="5"/>
      <c r="AE265" s="5"/>
      <c r="AF265" s="5"/>
      <c r="AG265" s="9"/>
      <c r="AH265" s="9"/>
      <c r="AI265" s="9"/>
      <c r="AJ265" s="5"/>
      <c r="AK265" s="5"/>
      <c r="AL265" s="5"/>
      <c r="AM265" s="5"/>
      <c r="AN265" s="5"/>
      <c r="AO265" s="5"/>
      <c r="AP265" s="5"/>
      <c r="AQ265" s="5"/>
      <c r="AR265" s="9"/>
    </row>
    <row r="266" spans="16:44" ht="15.75" customHeight="1" x14ac:dyDescent="0.3">
      <c r="P266" s="9"/>
      <c r="Y266" s="5"/>
      <c r="Z266" s="5"/>
      <c r="AA266" s="5"/>
      <c r="AB266" s="5"/>
      <c r="AC266" s="5"/>
      <c r="AD266" s="5"/>
      <c r="AE266" s="5"/>
      <c r="AF266" s="5"/>
      <c r="AG266" s="9"/>
      <c r="AH266" s="9"/>
      <c r="AI266" s="9"/>
      <c r="AJ266" s="5"/>
      <c r="AK266" s="5"/>
      <c r="AL266" s="5"/>
      <c r="AM266" s="5"/>
      <c r="AN266" s="5"/>
      <c r="AO266" s="5"/>
      <c r="AP266" s="5"/>
      <c r="AQ266" s="5"/>
      <c r="AR266" s="9"/>
    </row>
    <row r="267" spans="16:44" ht="15.75" customHeight="1" x14ac:dyDescent="0.3">
      <c r="P267" s="9"/>
      <c r="Y267" s="5"/>
      <c r="Z267" s="5"/>
      <c r="AA267" s="5"/>
      <c r="AB267" s="5"/>
      <c r="AC267" s="5"/>
      <c r="AD267" s="5"/>
      <c r="AE267" s="5"/>
      <c r="AF267" s="5"/>
      <c r="AG267" s="9"/>
      <c r="AH267" s="9"/>
      <c r="AI267" s="9"/>
      <c r="AJ267" s="5"/>
      <c r="AK267" s="5"/>
      <c r="AL267" s="5"/>
      <c r="AM267" s="5"/>
      <c r="AN267" s="5"/>
      <c r="AO267" s="5"/>
      <c r="AP267" s="5"/>
      <c r="AQ267" s="5"/>
      <c r="AR267" s="9"/>
    </row>
    <row r="268" spans="16:44" ht="15.75" customHeight="1" x14ac:dyDescent="0.3">
      <c r="P268" s="9"/>
      <c r="Y268" s="5"/>
      <c r="Z268" s="5"/>
      <c r="AA268" s="5"/>
      <c r="AB268" s="5"/>
      <c r="AC268" s="5"/>
      <c r="AD268" s="5"/>
      <c r="AE268" s="5"/>
      <c r="AF268" s="5"/>
      <c r="AG268" s="9"/>
      <c r="AH268" s="9"/>
      <c r="AI268" s="9"/>
      <c r="AJ268" s="5"/>
      <c r="AK268" s="5"/>
      <c r="AL268" s="5"/>
      <c r="AM268" s="5"/>
      <c r="AN268" s="5"/>
      <c r="AO268" s="5"/>
      <c r="AP268" s="5"/>
      <c r="AQ268" s="5"/>
      <c r="AR268" s="9"/>
    </row>
    <row r="269" spans="16:44" ht="15.75" customHeight="1" x14ac:dyDescent="0.3">
      <c r="P269" s="9"/>
      <c r="Y269" s="5"/>
      <c r="Z269" s="5"/>
      <c r="AA269" s="5"/>
      <c r="AB269" s="5"/>
      <c r="AC269" s="5"/>
      <c r="AD269" s="5"/>
      <c r="AE269" s="5"/>
      <c r="AF269" s="5"/>
      <c r="AG269" s="9"/>
      <c r="AH269" s="9"/>
      <c r="AI269" s="9"/>
      <c r="AJ269" s="5"/>
      <c r="AK269" s="5"/>
      <c r="AL269" s="5"/>
      <c r="AM269" s="5"/>
      <c r="AN269" s="5"/>
      <c r="AO269" s="5"/>
      <c r="AP269" s="5"/>
      <c r="AQ269" s="5"/>
      <c r="AR269" s="9"/>
    </row>
    <row r="270" spans="16:44" ht="15.75" customHeight="1" x14ac:dyDescent="0.3">
      <c r="P270" s="9"/>
      <c r="Y270" s="5"/>
      <c r="Z270" s="5"/>
      <c r="AA270" s="5"/>
      <c r="AB270" s="5"/>
      <c r="AC270" s="5"/>
      <c r="AD270" s="5"/>
      <c r="AE270" s="5"/>
      <c r="AF270" s="5"/>
      <c r="AG270" s="9"/>
      <c r="AH270" s="9"/>
      <c r="AI270" s="9"/>
      <c r="AJ270" s="5"/>
      <c r="AK270" s="5"/>
      <c r="AL270" s="5"/>
      <c r="AM270" s="5"/>
      <c r="AN270" s="5"/>
      <c r="AO270" s="5"/>
      <c r="AP270" s="5"/>
      <c r="AQ270" s="5"/>
      <c r="AR270" s="9"/>
    </row>
    <row r="271" spans="16:44" ht="15.75" customHeight="1" x14ac:dyDescent="0.3">
      <c r="P271" s="9"/>
      <c r="Y271" s="5"/>
      <c r="Z271" s="5"/>
      <c r="AA271" s="5"/>
      <c r="AB271" s="5"/>
      <c r="AC271" s="5"/>
      <c r="AD271" s="5"/>
      <c r="AE271" s="5"/>
      <c r="AF271" s="5"/>
      <c r="AG271" s="9"/>
      <c r="AH271" s="9"/>
      <c r="AI271" s="9"/>
      <c r="AJ271" s="5"/>
      <c r="AK271" s="5"/>
      <c r="AL271" s="5"/>
      <c r="AM271" s="5"/>
      <c r="AN271" s="5"/>
      <c r="AO271" s="5"/>
      <c r="AP271" s="5"/>
      <c r="AQ271" s="5"/>
      <c r="AR271" s="9"/>
    </row>
    <row r="272" spans="16:44" ht="15.75" customHeight="1" x14ac:dyDescent="0.3">
      <c r="P272" s="9"/>
      <c r="Y272" s="5"/>
      <c r="Z272" s="5"/>
      <c r="AA272" s="5"/>
      <c r="AB272" s="5"/>
      <c r="AC272" s="5"/>
      <c r="AD272" s="5"/>
      <c r="AE272" s="5"/>
      <c r="AF272" s="5"/>
      <c r="AG272" s="9"/>
      <c r="AH272" s="9"/>
      <c r="AI272" s="9"/>
      <c r="AJ272" s="5"/>
      <c r="AK272" s="5"/>
      <c r="AL272" s="5"/>
      <c r="AM272" s="5"/>
      <c r="AN272" s="5"/>
      <c r="AO272" s="5"/>
      <c r="AP272" s="5"/>
      <c r="AQ272" s="5"/>
      <c r="AR272" s="9"/>
    </row>
    <row r="273" spans="16:44" ht="15.75" customHeight="1" x14ac:dyDescent="0.3">
      <c r="P273" s="9"/>
      <c r="Y273" s="5"/>
      <c r="Z273" s="5"/>
      <c r="AA273" s="5"/>
      <c r="AB273" s="5"/>
      <c r="AC273" s="5"/>
      <c r="AD273" s="5"/>
      <c r="AE273" s="5"/>
      <c r="AF273" s="5"/>
      <c r="AG273" s="9"/>
      <c r="AH273" s="9"/>
      <c r="AI273" s="9"/>
      <c r="AJ273" s="5"/>
      <c r="AK273" s="5"/>
      <c r="AL273" s="5"/>
      <c r="AM273" s="5"/>
      <c r="AN273" s="5"/>
      <c r="AO273" s="5"/>
      <c r="AP273" s="5"/>
      <c r="AQ273" s="5"/>
      <c r="AR273" s="9"/>
    </row>
    <row r="274" spans="16:44" ht="15.75" customHeight="1" x14ac:dyDescent="0.3">
      <c r="P274" s="9"/>
      <c r="Y274" s="5"/>
      <c r="Z274" s="5"/>
      <c r="AA274" s="5"/>
      <c r="AB274" s="5"/>
      <c r="AC274" s="5"/>
      <c r="AD274" s="5"/>
      <c r="AE274" s="5"/>
      <c r="AF274" s="5"/>
      <c r="AG274" s="9"/>
      <c r="AH274" s="9"/>
      <c r="AI274" s="9"/>
      <c r="AJ274" s="5"/>
      <c r="AK274" s="5"/>
      <c r="AL274" s="5"/>
      <c r="AM274" s="5"/>
      <c r="AN274" s="5"/>
      <c r="AO274" s="5"/>
      <c r="AP274" s="5"/>
      <c r="AQ274" s="5"/>
      <c r="AR274" s="9"/>
    </row>
    <row r="275" spans="16:44" ht="15.75" customHeight="1" x14ac:dyDescent="0.3">
      <c r="P275" s="9"/>
      <c r="Y275" s="5"/>
      <c r="Z275" s="5"/>
      <c r="AA275" s="5"/>
      <c r="AB275" s="5"/>
      <c r="AC275" s="5"/>
      <c r="AD275" s="5"/>
      <c r="AE275" s="5"/>
      <c r="AF275" s="5"/>
      <c r="AG275" s="9"/>
      <c r="AH275" s="9"/>
      <c r="AI275" s="9"/>
      <c r="AJ275" s="5"/>
      <c r="AK275" s="5"/>
      <c r="AL275" s="5"/>
      <c r="AM275" s="5"/>
      <c r="AN275" s="5"/>
      <c r="AO275" s="5"/>
      <c r="AP275" s="5"/>
      <c r="AQ275" s="5"/>
      <c r="AR275" s="9"/>
    </row>
    <row r="276" spans="16:44" ht="15.75" customHeight="1" x14ac:dyDescent="0.3">
      <c r="P276" s="9"/>
      <c r="Y276" s="5"/>
      <c r="Z276" s="5"/>
      <c r="AA276" s="5"/>
      <c r="AB276" s="5"/>
      <c r="AC276" s="5"/>
      <c r="AD276" s="5"/>
      <c r="AE276" s="5"/>
      <c r="AF276" s="5"/>
      <c r="AG276" s="9"/>
      <c r="AH276" s="9"/>
      <c r="AI276" s="9"/>
      <c r="AJ276" s="5"/>
      <c r="AK276" s="5"/>
      <c r="AL276" s="5"/>
      <c r="AM276" s="5"/>
      <c r="AN276" s="5"/>
      <c r="AO276" s="5"/>
      <c r="AP276" s="5"/>
      <c r="AQ276" s="5"/>
      <c r="AR276" s="9"/>
    </row>
    <row r="277" spans="16:44" ht="15.75" customHeight="1" x14ac:dyDescent="0.3">
      <c r="P277" s="9"/>
      <c r="Y277" s="5"/>
      <c r="Z277" s="5"/>
      <c r="AA277" s="5"/>
      <c r="AB277" s="5"/>
      <c r="AC277" s="5"/>
      <c r="AD277" s="5"/>
      <c r="AE277" s="5"/>
      <c r="AF277" s="5"/>
      <c r="AG277" s="9"/>
      <c r="AH277" s="9"/>
      <c r="AI277" s="9"/>
      <c r="AJ277" s="5"/>
      <c r="AK277" s="5"/>
      <c r="AL277" s="5"/>
      <c r="AM277" s="5"/>
      <c r="AN277" s="5"/>
      <c r="AO277" s="5"/>
      <c r="AP277" s="5"/>
      <c r="AQ277" s="5"/>
      <c r="AR277" s="9"/>
    </row>
    <row r="278" spans="16:44" ht="15.75" customHeight="1" x14ac:dyDescent="0.3">
      <c r="P278" s="9"/>
      <c r="Y278" s="5"/>
      <c r="Z278" s="5"/>
      <c r="AA278" s="5"/>
      <c r="AB278" s="5"/>
      <c r="AC278" s="5"/>
      <c r="AD278" s="5"/>
      <c r="AE278" s="5"/>
      <c r="AF278" s="5"/>
      <c r="AG278" s="9"/>
      <c r="AH278" s="9"/>
      <c r="AI278" s="9"/>
      <c r="AJ278" s="5"/>
      <c r="AK278" s="5"/>
      <c r="AL278" s="5"/>
      <c r="AM278" s="5"/>
      <c r="AN278" s="5"/>
      <c r="AO278" s="5"/>
      <c r="AP278" s="5"/>
      <c r="AQ278" s="5"/>
      <c r="AR278" s="9"/>
    </row>
    <row r="279" spans="16:44" ht="15.75" customHeight="1" x14ac:dyDescent="0.3">
      <c r="P279" s="9"/>
      <c r="Y279" s="5"/>
      <c r="Z279" s="5"/>
      <c r="AA279" s="5"/>
      <c r="AB279" s="5"/>
      <c r="AC279" s="5"/>
      <c r="AD279" s="5"/>
      <c r="AE279" s="5"/>
      <c r="AF279" s="5"/>
      <c r="AG279" s="9"/>
      <c r="AH279" s="9"/>
      <c r="AI279" s="9"/>
      <c r="AJ279" s="5"/>
      <c r="AK279" s="5"/>
      <c r="AL279" s="5"/>
      <c r="AM279" s="5"/>
      <c r="AN279" s="5"/>
      <c r="AO279" s="5"/>
      <c r="AP279" s="5"/>
      <c r="AQ279" s="5"/>
      <c r="AR279" s="9"/>
    </row>
    <row r="280" spans="16:44" ht="15.75" customHeight="1" x14ac:dyDescent="0.3">
      <c r="P280" s="9"/>
      <c r="Y280" s="5"/>
      <c r="Z280" s="5"/>
      <c r="AA280" s="5"/>
      <c r="AB280" s="5"/>
      <c r="AC280" s="5"/>
      <c r="AD280" s="5"/>
      <c r="AE280" s="5"/>
      <c r="AF280" s="5"/>
      <c r="AG280" s="9"/>
      <c r="AH280" s="9"/>
      <c r="AI280" s="9"/>
      <c r="AJ280" s="5"/>
      <c r="AK280" s="5"/>
      <c r="AL280" s="5"/>
      <c r="AM280" s="5"/>
      <c r="AN280" s="5"/>
      <c r="AO280" s="5"/>
      <c r="AP280" s="5"/>
      <c r="AQ280" s="5"/>
      <c r="AR280" s="9"/>
    </row>
    <row r="281" spans="16:44" ht="15.75" customHeight="1" x14ac:dyDescent="0.3">
      <c r="P281" s="9"/>
      <c r="Y281" s="5"/>
      <c r="Z281" s="5"/>
      <c r="AA281" s="5"/>
      <c r="AB281" s="5"/>
      <c r="AC281" s="5"/>
      <c r="AD281" s="5"/>
      <c r="AE281" s="5"/>
      <c r="AF281" s="5"/>
      <c r="AG281" s="9"/>
      <c r="AH281" s="9"/>
      <c r="AI281" s="9"/>
      <c r="AJ281" s="5"/>
      <c r="AK281" s="5"/>
      <c r="AL281" s="5"/>
      <c r="AM281" s="5"/>
      <c r="AN281" s="5"/>
      <c r="AO281" s="5"/>
      <c r="AP281" s="5"/>
      <c r="AQ281" s="5"/>
      <c r="AR281" s="9"/>
    </row>
    <row r="282" spans="16:44" ht="15.75" customHeight="1" x14ac:dyDescent="0.3">
      <c r="P282" s="9"/>
      <c r="Y282" s="5"/>
      <c r="Z282" s="5"/>
      <c r="AA282" s="5"/>
      <c r="AB282" s="5"/>
      <c r="AC282" s="5"/>
      <c r="AD282" s="5"/>
      <c r="AE282" s="5"/>
      <c r="AF282" s="5"/>
      <c r="AG282" s="9"/>
      <c r="AH282" s="9"/>
      <c r="AI282" s="9"/>
      <c r="AJ282" s="5"/>
      <c r="AK282" s="5"/>
      <c r="AL282" s="5"/>
      <c r="AM282" s="5"/>
      <c r="AN282" s="5"/>
      <c r="AO282" s="5"/>
      <c r="AP282" s="5"/>
      <c r="AQ282" s="5"/>
      <c r="AR282" s="9"/>
    </row>
    <row r="283" spans="16:44" ht="15.75" customHeight="1" x14ac:dyDescent="0.3">
      <c r="P283" s="9"/>
      <c r="Y283" s="5"/>
      <c r="Z283" s="5"/>
      <c r="AA283" s="5"/>
      <c r="AB283" s="5"/>
      <c r="AC283" s="5"/>
      <c r="AD283" s="5"/>
      <c r="AE283" s="5"/>
      <c r="AF283" s="5"/>
      <c r="AG283" s="9"/>
      <c r="AH283" s="9"/>
      <c r="AI283" s="9"/>
      <c r="AJ283" s="5"/>
      <c r="AK283" s="5"/>
      <c r="AL283" s="5"/>
      <c r="AM283" s="5"/>
      <c r="AN283" s="5"/>
      <c r="AO283" s="5"/>
      <c r="AP283" s="5"/>
      <c r="AQ283" s="5"/>
      <c r="AR283" s="9"/>
    </row>
    <row r="284" spans="16:44" ht="15.75" customHeight="1" x14ac:dyDescent="0.3">
      <c r="P284" s="9"/>
      <c r="Y284" s="5"/>
      <c r="Z284" s="5"/>
      <c r="AA284" s="5"/>
      <c r="AB284" s="5"/>
      <c r="AC284" s="5"/>
      <c r="AD284" s="5"/>
      <c r="AE284" s="5"/>
      <c r="AF284" s="5"/>
      <c r="AG284" s="9"/>
      <c r="AH284" s="9"/>
      <c r="AI284" s="9"/>
      <c r="AJ284" s="5"/>
      <c r="AK284" s="5"/>
      <c r="AL284" s="5"/>
      <c r="AM284" s="5"/>
      <c r="AN284" s="5"/>
      <c r="AO284" s="5"/>
      <c r="AP284" s="5"/>
      <c r="AQ284" s="5"/>
      <c r="AR284" s="9"/>
    </row>
    <row r="285" spans="16:44" ht="15.75" customHeight="1" x14ac:dyDescent="0.3">
      <c r="P285" s="9"/>
      <c r="Y285" s="5"/>
      <c r="Z285" s="5"/>
      <c r="AA285" s="5"/>
      <c r="AB285" s="5"/>
      <c r="AC285" s="5"/>
      <c r="AD285" s="5"/>
      <c r="AE285" s="5"/>
      <c r="AF285" s="5"/>
      <c r="AG285" s="9"/>
      <c r="AH285" s="9"/>
      <c r="AI285" s="9"/>
      <c r="AJ285" s="5"/>
      <c r="AK285" s="5"/>
      <c r="AL285" s="5"/>
      <c r="AM285" s="5"/>
      <c r="AN285" s="5"/>
      <c r="AO285" s="5"/>
      <c r="AP285" s="5"/>
      <c r="AQ285" s="5"/>
      <c r="AR285" s="9"/>
    </row>
    <row r="286" spans="16:44" ht="15.75" customHeight="1" x14ac:dyDescent="0.3">
      <c r="P286" s="9"/>
      <c r="Y286" s="5"/>
      <c r="Z286" s="5"/>
      <c r="AA286" s="5"/>
      <c r="AB286" s="5"/>
      <c r="AC286" s="5"/>
      <c r="AD286" s="5"/>
      <c r="AE286" s="5"/>
      <c r="AF286" s="5"/>
      <c r="AG286" s="9"/>
      <c r="AH286" s="9"/>
      <c r="AI286" s="9"/>
      <c r="AJ286" s="5"/>
      <c r="AK286" s="5"/>
      <c r="AL286" s="5"/>
      <c r="AM286" s="5"/>
      <c r="AN286" s="5"/>
      <c r="AO286" s="5"/>
      <c r="AP286" s="5"/>
      <c r="AQ286" s="5"/>
      <c r="AR286" s="9"/>
    </row>
    <row r="287" spans="16:44" ht="15.75" customHeight="1" x14ac:dyDescent="0.3">
      <c r="P287" s="9"/>
      <c r="Y287" s="5"/>
      <c r="Z287" s="5"/>
      <c r="AA287" s="5"/>
      <c r="AB287" s="5"/>
      <c r="AC287" s="5"/>
      <c r="AD287" s="5"/>
      <c r="AE287" s="5"/>
      <c r="AF287" s="5"/>
      <c r="AG287" s="9"/>
      <c r="AH287" s="9"/>
      <c r="AI287" s="9"/>
      <c r="AJ287" s="5"/>
      <c r="AK287" s="5"/>
      <c r="AL287" s="5"/>
      <c r="AM287" s="5"/>
      <c r="AN287" s="5"/>
      <c r="AO287" s="5"/>
      <c r="AP287" s="5"/>
      <c r="AQ287" s="5"/>
      <c r="AR287" s="9"/>
    </row>
    <row r="288" spans="16:44" ht="15.75" customHeight="1" x14ac:dyDescent="0.3">
      <c r="P288" s="9"/>
      <c r="Y288" s="5"/>
      <c r="Z288" s="5"/>
      <c r="AA288" s="5"/>
      <c r="AB288" s="5"/>
      <c r="AC288" s="5"/>
      <c r="AD288" s="5"/>
      <c r="AE288" s="5"/>
      <c r="AF288" s="5"/>
      <c r="AG288" s="9"/>
      <c r="AH288" s="9"/>
      <c r="AI288" s="9"/>
      <c r="AJ288" s="5"/>
      <c r="AK288" s="5"/>
      <c r="AL288" s="5"/>
      <c r="AM288" s="5"/>
      <c r="AN288" s="5"/>
      <c r="AO288" s="5"/>
      <c r="AP288" s="5"/>
      <c r="AQ288" s="5"/>
      <c r="AR288" s="9"/>
    </row>
    <row r="289" spans="16:44" ht="15.75" customHeight="1" x14ac:dyDescent="0.3">
      <c r="P289" s="9"/>
      <c r="Y289" s="5"/>
      <c r="Z289" s="5"/>
      <c r="AA289" s="5"/>
      <c r="AB289" s="5"/>
      <c r="AC289" s="5"/>
      <c r="AD289" s="5"/>
      <c r="AE289" s="5"/>
      <c r="AF289" s="5"/>
      <c r="AG289" s="9"/>
      <c r="AH289" s="9"/>
      <c r="AI289" s="9"/>
      <c r="AJ289" s="5"/>
      <c r="AK289" s="5"/>
      <c r="AL289" s="5"/>
      <c r="AM289" s="5"/>
      <c r="AN289" s="5"/>
      <c r="AO289" s="5"/>
      <c r="AP289" s="5"/>
      <c r="AQ289" s="5"/>
      <c r="AR289" s="9"/>
    </row>
    <row r="290" spans="16:44" ht="15.75" customHeight="1" x14ac:dyDescent="0.3">
      <c r="P290" s="9"/>
      <c r="Y290" s="5"/>
      <c r="Z290" s="5"/>
      <c r="AA290" s="5"/>
      <c r="AB290" s="5"/>
      <c r="AC290" s="5"/>
      <c r="AD290" s="5"/>
      <c r="AE290" s="5"/>
      <c r="AF290" s="5"/>
      <c r="AG290" s="9"/>
      <c r="AH290" s="9"/>
      <c r="AI290" s="9"/>
      <c r="AJ290" s="5"/>
      <c r="AK290" s="5"/>
      <c r="AL290" s="5"/>
      <c r="AM290" s="5"/>
      <c r="AN290" s="5"/>
      <c r="AO290" s="5"/>
      <c r="AP290" s="5"/>
      <c r="AQ290" s="5"/>
      <c r="AR290" s="9"/>
    </row>
    <row r="291" spans="16:44" ht="15.75" customHeight="1" x14ac:dyDescent="0.3">
      <c r="P291" s="9"/>
      <c r="Y291" s="5"/>
      <c r="Z291" s="5"/>
      <c r="AA291" s="5"/>
      <c r="AB291" s="5"/>
      <c r="AC291" s="5"/>
      <c r="AD291" s="5"/>
      <c r="AE291" s="5"/>
      <c r="AF291" s="5"/>
      <c r="AG291" s="9"/>
      <c r="AH291" s="9"/>
      <c r="AI291" s="9"/>
      <c r="AJ291" s="5"/>
      <c r="AK291" s="5"/>
      <c r="AL291" s="5"/>
      <c r="AM291" s="5"/>
      <c r="AN291" s="5"/>
      <c r="AO291" s="5"/>
      <c r="AP291" s="5"/>
      <c r="AQ291" s="5"/>
      <c r="AR291" s="9"/>
    </row>
    <row r="292" spans="16:44" ht="15.75" customHeight="1" x14ac:dyDescent="0.3">
      <c r="P292" s="9"/>
      <c r="Y292" s="5"/>
      <c r="Z292" s="5"/>
      <c r="AA292" s="5"/>
      <c r="AB292" s="5"/>
      <c r="AC292" s="5"/>
      <c r="AD292" s="5"/>
      <c r="AE292" s="5"/>
      <c r="AF292" s="5"/>
      <c r="AG292" s="9"/>
      <c r="AH292" s="9"/>
      <c r="AI292" s="9"/>
      <c r="AJ292" s="5"/>
      <c r="AK292" s="5"/>
      <c r="AL292" s="5"/>
      <c r="AM292" s="5"/>
      <c r="AN292" s="5"/>
      <c r="AO292" s="5"/>
      <c r="AP292" s="5"/>
      <c r="AQ292" s="5"/>
      <c r="AR292" s="9"/>
    </row>
    <row r="293" spans="16:44" ht="15.75" customHeight="1" x14ac:dyDescent="0.3">
      <c r="P293" s="9"/>
      <c r="Y293" s="5"/>
      <c r="Z293" s="5"/>
      <c r="AA293" s="5"/>
      <c r="AB293" s="5"/>
      <c r="AC293" s="5"/>
      <c r="AD293" s="5"/>
      <c r="AE293" s="5"/>
      <c r="AF293" s="5"/>
      <c r="AG293" s="9"/>
      <c r="AH293" s="9"/>
      <c r="AI293" s="9"/>
      <c r="AJ293" s="5"/>
      <c r="AK293" s="5"/>
      <c r="AL293" s="5"/>
      <c r="AM293" s="5"/>
      <c r="AN293" s="5"/>
      <c r="AO293" s="5"/>
      <c r="AP293" s="5"/>
      <c r="AQ293" s="5"/>
      <c r="AR293" s="9"/>
    </row>
    <row r="294" spans="16:44" ht="15.75" customHeight="1" x14ac:dyDescent="0.3">
      <c r="P294" s="9"/>
      <c r="Y294" s="5"/>
      <c r="Z294" s="5"/>
      <c r="AA294" s="5"/>
      <c r="AB294" s="5"/>
      <c r="AC294" s="5"/>
      <c r="AD294" s="5"/>
      <c r="AE294" s="5"/>
      <c r="AF294" s="5"/>
      <c r="AG294" s="9"/>
      <c r="AH294" s="9"/>
      <c r="AI294" s="9"/>
      <c r="AJ294" s="5"/>
      <c r="AK294" s="5"/>
      <c r="AL294" s="5"/>
      <c r="AM294" s="5"/>
      <c r="AN294" s="5"/>
      <c r="AO294" s="5"/>
      <c r="AP294" s="5"/>
      <c r="AQ294" s="5"/>
      <c r="AR294" s="9"/>
    </row>
    <row r="295" spans="16:44" ht="15.75" customHeight="1" x14ac:dyDescent="0.3">
      <c r="P295" s="9"/>
      <c r="Y295" s="5"/>
      <c r="Z295" s="5"/>
      <c r="AA295" s="5"/>
      <c r="AB295" s="5"/>
      <c r="AC295" s="5"/>
      <c r="AD295" s="5"/>
      <c r="AE295" s="5"/>
      <c r="AF295" s="5"/>
      <c r="AG295" s="9"/>
      <c r="AH295" s="9"/>
      <c r="AI295" s="9"/>
      <c r="AJ295" s="5"/>
      <c r="AK295" s="5"/>
      <c r="AL295" s="5"/>
      <c r="AM295" s="5"/>
      <c r="AN295" s="5"/>
      <c r="AO295" s="5"/>
      <c r="AP295" s="5"/>
      <c r="AQ295" s="5"/>
      <c r="AR295" s="9"/>
    </row>
    <row r="296" spans="16:44" ht="15.75" customHeight="1" x14ac:dyDescent="0.3">
      <c r="P296" s="9"/>
      <c r="Y296" s="5"/>
      <c r="Z296" s="5"/>
      <c r="AA296" s="5"/>
      <c r="AB296" s="5"/>
      <c r="AC296" s="5"/>
      <c r="AD296" s="5"/>
      <c r="AE296" s="5"/>
      <c r="AF296" s="5"/>
      <c r="AG296" s="9"/>
      <c r="AH296" s="9"/>
      <c r="AI296" s="9"/>
      <c r="AJ296" s="5"/>
      <c r="AK296" s="5"/>
      <c r="AL296" s="5"/>
      <c r="AM296" s="5"/>
      <c r="AN296" s="5"/>
      <c r="AO296" s="5"/>
      <c r="AP296" s="5"/>
      <c r="AQ296" s="5"/>
      <c r="AR296" s="9"/>
    </row>
    <row r="297" spans="16:44" ht="15.75" customHeight="1" x14ac:dyDescent="0.3">
      <c r="P297" s="9"/>
      <c r="Y297" s="5"/>
      <c r="Z297" s="5"/>
      <c r="AA297" s="5"/>
      <c r="AB297" s="5"/>
      <c r="AC297" s="5"/>
      <c r="AD297" s="5"/>
      <c r="AE297" s="5"/>
      <c r="AF297" s="5"/>
      <c r="AG297" s="9"/>
      <c r="AH297" s="9"/>
      <c r="AI297" s="9"/>
      <c r="AJ297" s="5"/>
      <c r="AK297" s="5"/>
      <c r="AL297" s="5"/>
      <c r="AM297" s="5"/>
      <c r="AN297" s="5"/>
      <c r="AO297" s="5"/>
      <c r="AP297" s="5"/>
      <c r="AQ297" s="5"/>
      <c r="AR297" s="9"/>
    </row>
    <row r="298" spans="16:44" ht="15.75" customHeight="1" x14ac:dyDescent="0.3">
      <c r="P298" s="9"/>
      <c r="Y298" s="5"/>
      <c r="Z298" s="5"/>
      <c r="AA298" s="5"/>
      <c r="AB298" s="5"/>
      <c r="AC298" s="5"/>
      <c r="AD298" s="5"/>
      <c r="AE298" s="5"/>
      <c r="AF298" s="5"/>
      <c r="AG298" s="9"/>
      <c r="AH298" s="9"/>
      <c r="AI298" s="9"/>
      <c r="AJ298" s="5"/>
      <c r="AK298" s="5"/>
      <c r="AL298" s="5"/>
      <c r="AM298" s="5"/>
      <c r="AN298" s="5"/>
      <c r="AO298" s="5"/>
      <c r="AP298" s="5"/>
      <c r="AQ298" s="5"/>
      <c r="AR298" s="9"/>
    </row>
    <row r="299" spans="16:44" ht="15.75" customHeight="1" x14ac:dyDescent="0.3">
      <c r="P299" s="9"/>
      <c r="Y299" s="5"/>
      <c r="Z299" s="5"/>
      <c r="AA299" s="5"/>
      <c r="AB299" s="5"/>
      <c r="AC299" s="5"/>
      <c r="AD299" s="5"/>
      <c r="AE299" s="5"/>
      <c r="AF299" s="5"/>
      <c r="AG299" s="9"/>
      <c r="AH299" s="9"/>
      <c r="AI299" s="9"/>
      <c r="AJ299" s="5"/>
      <c r="AK299" s="5"/>
      <c r="AL299" s="5"/>
      <c r="AM299" s="5"/>
      <c r="AN299" s="5"/>
      <c r="AO299" s="5"/>
      <c r="AP299" s="5"/>
      <c r="AQ299" s="5"/>
      <c r="AR299" s="9"/>
    </row>
    <row r="300" spans="16:44" ht="15.75" customHeight="1" x14ac:dyDescent="0.3">
      <c r="P300" s="9"/>
      <c r="Y300" s="5"/>
      <c r="Z300" s="5"/>
      <c r="AA300" s="5"/>
      <c r="AB300" s="5"/>
      <c r="AC300" s="5"/>
      <c r="AD300" s="5"/>
      <c r="AE300" s="5"/>
      <c r="AF300" s="5"/>
      <c r="AG300" s="9"/>
      <c r="AH300" s="9"/>
      <c r="AI300" s="9"/>
      <c r="AJ300" s="5"/>
      <c r="AK300" s="5"/>
      <c r="AL300" s="5"/>
      <c r="AM300" s="5"/>
      <c r="AN300" s="5"/>
      <c r="AO300" s="5"/>
      <c r="AP300" s="5"/>
      <c r="AQ300" s="5"/>
      <c r="AR300" s="9"/>
    </row>
    <row r="301" spans="16:44" ht="15.75" customHeight="1" x14ac:dyDescent="0.3">
      <c r="P301" s="9"/>
      <c r="Y301" s="5"/>
      <c r="Z301" s="5"/>
      <c r="AA301" s="5"/>
      <c r="AB301" s="5"/>
      <c r="AC301" s="5"/>
      <c r="AD301" s="5"/>
      <c r="AE301" s="5"/>
      <c r="AF301" s="5"/>
      <c r="AG301" s="9"/>
      <c r="AH301" s="9"/>
      <c r="AI301" s="9"/>
      <c r="AJ301" s="5"/>
      <c r="AK301" s="5"/>
      <c r="AL301" s="5"/>
      <c r="AM301" s="5"/>
      <c r="AN301" s="5"/>
      <c r="AO301" s="5"/>
      <c r="AP301" s="5"/>
      <c r="AQ301" s="5"/>
      <c r="AR301" s="9"/>
    </row>
    <row r="302" spans="16:44" ht="15.75" customHeight="1" x14ac:dyDescent="0.3">
      <c r="P302" s="9"/>
      <c r="Y302" s="5"/>
      <c r="Z302" s="5"/>
      <c r="AA302" s="5"/>
      <c r="AB302" s="5"/>
      <c r="AC302" s="5"/>
      <c r="AD302" s="5"/>
      <c r="AE302" s="5"/>
      <c r="AF302" s="5"/>
      <c r="AG302" s="9"/>
      <c r="AH302" s="9"/>
      <c r="AI302" s="9"/>
      <c r="AJ302" s="5"/>
      <c r="AK302" s="5"/>
      <c r="AL302" s="5"/>
      <c r="AM302" s="5"/>
      <c r="AN302" s="5"/>
      <c r="AO302" s="5"/>
      <c r="AP302" s="5"/>
      <c r="AQ302" s="5"/>
      <c r="AR302" s="9"/>
    </row>
    <row r="303" spans="16:44" ht="15.75" customHeight="1" x14ac:dyDescent="0.3">
      <c r="P303" s="9"/>
      <c r="Y303" s="5"/>
      <c r="Z303" s="5"/>
      <c r="AA303" s="5"/>
      <c r="AB303" s="5"/>
      <c r="AC303" s="5"/>
      <c r="AD303" s="5"/>
      <c r="AE303" s="5"/>
      <c r="AF303" s="5"/>
      <c r="AG303" s="9"/>
      <c r="AH303" s="9"/>
      <c r="AI303" s="9"/>
      <c r="AJ303" s="5"/>
      <c r="AK303" s="5"/>
      <c r="AL303" s="5"/>
      <c r="AM303" s="5"/>
      <c r="AN303" s="5"/>
      <c r="AO303" s="5"/>
      <c r="AP303" s="5"/>
      <c r="AQ303" s="5"/>
      <c r="AR303" s="9"/>
    </row>
    <row r="304" spans="16:44" ht="15.75" customHeight="1" x14ac:dyDescent="0.3">
      <c r="P304" s="9"/>
      <c r="Y304" s="5"/>
      <c r="Z304" s="5"/>
      <c r="AA304" s="5"/>
      <c r="AB304" s="5"/>
      <c r="AC304" s="5"/>
      <c r="AD304" s="5"/>
      <c r="AE304" s="5"/>
      <c r="AF304" s="5"/>
      <c r="AG304" s="9"/>
      <c r="AH304" s="9"/>
      <c r="AI304" s="9"/>
      <c r="AJ304" s="5"/>
      <c r="AK304" s="5"/>
      <c r="AL304" s="5"/>
      <c r="AM304" s="5"/>
      <c r="AN304" s="5"/>
      <c r="AO304" s="5"/>
      <c r="AP304" s="5"/>
      <c r="AQ304" s="5"/>
      <c r="AR304" s="9"/>
    </row>
    <row r="305" spans="16:44" ht="15.75" customHeight="1" x14ac:dyDescent="0.3">
      <c r="P305" s="9"/>
      <c r="Y305" s="5"/>
      <c r="Z305" s="5"/>
      <c r="AA305" s="5"/>
      <c r="AB305" s="5"/>
      <c r="AC305" s="5"/>
      <c r="AD305" s="5"/>
      <c r="AE305" s="5"/>
      <c r="AF305" s="5"/>
      <c r="AG305" s="9"/>
      <c r="AH305" s="9"/>
      <c r="AI305" s="9"/>
      <c r="AJ305" s="5"/>
      <c r="AK305" s="5"/>
      <c r="AL305" s="5"/>
      <c r="AM305" s="5"/>
      <c r="AN305" s="5"/>
      <c r="AO305" s="5"/>
      <c r="AP305" s="5"/>
      <c r="AQ305" s="5"/>
      <c r="AR305" s="9"/>
    </row>
    <row r="306" spans="16:44" ht="15.75" customHeight="1" x14ac:dyDescent="0.3">
      <c r="P306" s="9"/>
      <c r="Y306" s="5"/>
      <c r="Z306" s="5"/>
      <c r="AA306" s="5"/>
      <c r="AB306" s="5"/>
      <c r="AC306" s="5"/>
      <c r="AD306" s="5"/>
      <c r="AE306" s="5"/>
      <c r="AF306" s="5"/>
      <c r="AG306" s="9"/>
      <c r="AH306" s="9"/>
      <c r="AI306" s="9"/>
      <c r="AJ306" s="5"/>
      <c r="AK306" s="5"/>
      <c r="AL306" s="5"/>
      <c r="AM306" s="5"/>
      <c r="AN306" s="5"/>
      <c r="AO306" s="5"/>
      <c r="AP306" s="5"/>
      <c r="AQ306" s="5"/>
      <c r="AR306" s="9"/>
    </row>
    <row r="307" spans="16:44" ht="15.75" customHeight="1" x14ac:dyDescent="0.3">
      <c r="P307" s="9"/>
      <c r="Y307" s="5"/>
      <c r="Z307" s="5"/>
      <c r="AA307" s="5"/>
      <c r="AB307" s="5"/>
      <c r="AC307" s="5"/>
      <c r="AD307" s="5"/>
      <c r="AE307" s="5"/>
      <c r="AF307" s="5"/>
      <c r="AG307" s="9"/>
      <c r="AH307" s="9"/>
      <c r="AI307" s="9"/>
      <c r="AJ307" s="5"/>
      <c r="AK307" s="5"/>
      <c r="AL307" s="5"/>
      <c r="AM307" s="5"/>
      <c r="AN307" s="5"/>
      <c r="AO307" s="5"/>
      <c r="AP307" s="5"/>
      <c r="AQ307" s="5"/>
      <c r="AR307" s="9"/>
    </row>
    <row r="308" spans="16:44" ht="15.75" customHeight="1" x14ac:dyDescent="0.3">
      <c r="P308" s="9"/>
      <c r="Y308" s="5"/>
      <c r="Z308" s="5"/>
      <c r="AA308" s="5"/>
      <c r="AB308" s="5"/>
      <c r="AC308" s="5"/>
      <c r="AD308" s="5"/>
      <c r="AE308" s="5"/>
      <c r="AF308" s="5"/>
      <c r="AG308" s="9"/>
      <c r="AH308" s="9"/>
      <c r="AI308" s="9"/>
      <c r="AJ308" s="5"/>
      <c r="AK308" s="5"/>
      <c r="AL308" s="5"/>
      <c r="AM308" s="5"/>
      <c r="AN308" s="5"/>
      <c r="AO308" s="5"/>
      <c r="AP308" s="5"/>
      <c r="AQ308" s="5"/>
      <c r="AR308" s="9"/>
    </row>
    <row r="309" spans="16:44" ht="15.75" customHeight="1" x14ac:dyDescent="0.3">
      <c r="P309" s="9"/>
      <c r="Y309" s="5"/>
      <c r="Z309" s="5"/>
      <c r="AA309" s="5"/>
      <c r="AB309" s="5"/>
      <c r="AC309" s="5"/>
      <c r="AD309" s="5"/>
      <c r="AE309" s="5"/>
      <c r="AF309" s="5"/>
      <c r="AG309" s="9"/>
      <c r="AH309" s="9"/>
      <c r="AI309" s="9"/>
      <c r="AJ309" s="5"/>
      <c r="AK309" s="5"/>
      <c r="AL309" s="5"/>
      <c r="AM309" s="5"/>
      <c r="AN309" s="5"/>
      <c r="AO309" s="5"/>
      <c r="AP309" s="5"/>
      <c r="AQ309" s="5"/>
      <c r="AR309" s="9"/>
    </row>
    <row r="310" spans="16:44" ht="15.75" customHeight="1" x14ac:dyDescent="0.3">
      <c r="P310" s="9"/>
      <c r="Y310" s="5"/>
      <c r="Z310" s="5"/>
      <c r="AA310" s="5"/>
      <c r="AB310" s="5"/>
      <c r="AC310" s="5"/>
      <c r="AD310" s="5"/>
      <c r="AE310" s="5"/>
      <c r="AF310" s="5"/>
      <c r="AG310" s="9"/>
      <c r="AH310" s="9"/>
      <c r="AI310" s="9"/>
      <c r="AJ310" s="5"/>
      <c r="AK310" s="5"/>
      <c r="AL310" s="5"/>
      <c r="AM310" s="5"/>
      <c r="AN310" s="5"/>
      <c r="AO310" s="5"/>
      <c r="AP310" s="5"/>
      <c r="AQ310" s="5"/>
      <c r="AR310" s="9"/>
    </row>
    <row r="311" spans="16:44" ht="15.75" customHeight="1" x14ac:dyDescent="0.3">
      <c r="P311" s="9"/>
      <c r="Y311" s="5"/>
      <c r="Z311" s="5"/>
      <c r="AA311" s="5"/>
      <c r="AB311" s="5"/>
      <c r="AC311" s="5"/>
      <c r="AD311" s="5"/>
      <c r="AE311" s="5"/>
      <c r="AF311" s="5"/>
      <c r="AG311" s="9"/>
      <c r="AH311" s="9"/>
      <c r="AI311" s="9"/>
      <c r="AJ311" s="5"/>
      <c r="AK311" s="5"/>
      <c r="AL311" s="5"/>
      <c r="AM311" s="5"/>
      <c r="AN311" s="5"/>
      <c r="AO311" s="5"/>
      <c r="AP311" s="5"/>
      <c r="AQ311" s="5"/>
      <c r="AR311" s="9"/>
    </row>
    <row r="312" spans="16:44" ht="15.75" customHeight="1" x14ac:dyDescent="0.3">
      <c r="P312" s="9"/>
      <c r="Y312" s="5"/>
      <c r="Z312" s="5"/>
      <c r="AA312" s="5"/>
      <c r="AB312" s="5"/>
      <c r="AC312" s="5"/>
      <c r="AD312" s="5"/>
      <c r="AE312" s="5"/>
      <c r="AF312" s="5"/>
      <c r="AG312" s="9"/>
      <c r="AH312" s="9"/>
      <c r="AI312" s="9"/>
      <c r="AJ312" s="5"/>
      <c r="AK312" s="5"/>
      <c r="AL312" s="5"/>
      <c r="AM312" s="5"/>
      <c r="AN312" s="5"/>
      <c r="AO312" s="5"/>
      <c r="AP312" s="5"/>
      <c r="AQ312" s="5"/>
      <c r="AR312" s="9"/>
    </row>
    <row r="313" spans="16:44" ht="15.75" customHeight="1" x14ac:dyDescent="0.3">
      <c r="P313" s="9"/>
      <c r="Y313" s="5"/>
      <c r="Z313" s="5"/>
      <c r="AA313" s="5"/>
      <c r="AB313" s="5"/>
      <c r="AC313" s="5"/>
      <c r="AD313" s="5"/>
      <c r="AE313" s="5"/>
      <c r="AF313" s="5"/>
      <c r="AG313" s="9"/>
      <c r="AH313" s="9"/>
      <c r="AI313" s="9"/>
      <c r="AJ313" s="5"/>
      <c r="AK313" s="5"/>
      <c r="AL313" s="5"/>
      <c r="AM313" s="5"/>
      <c r="AN313" s="5"/>
      <c r="AO313" s="5"/>
      <c r="AP313" s="5"/>
      <c r="AQ313" s="5"/>
      <c r="AR313" s="9"/>
    </row>
    <row r="314" spans="16:44" ht="15.75" customHeight="1" x14ac:dyDescent="0.3">
      <c r="P314" s="9"/>
      <c r="Y314" s="5"/>
      <c r="Z314" s="5"/>
      <c r="AA314" s="5"/>
      <c r="AB314" s="5"/>
      <c r="AC314" s="5"/>
      <c r="AD314" s="5"/>
      <c r="AE314" s="5"/>
      <c r="AF314" s="5"/>
      <c r="AG314" s="9"/>
      <c r="AH314" s="9"/>
      <c r="AI314" s="9"/>
      <c r="AJ314" s="5"/>
      <c r="AK314" s="5"/>
      <c r="AL314" s="5"/>
      <c r="AM314" s="5"/>
      <c r="AN314" s="5"/>
      <c r="AO314" s="5"/>
      <c r="AP314" s="5"/>
      <c r="AQ314" s="5"/>
      <c r="AR314" s="9"/>
    </row>
    <row r="315" spans="16:44" ht="15.75" customHeight="1" x14ac:dyDescent="0.3">
      <c r="P315" s="9"/>
      <c r="Y315" s="5"/>
      <c r="Z315" s="5"/>
      <c r="AA315" s="5"/>
      <c r="AB315" s="5"/>
      <c r="AC315" s="5"/>
      <c r="AD315" s="5"/>
      <c r="AE315" s="5"/>
      <c r="AF315" s="5"/>
      <c r="AG315" s="9"/>
      <c r="AH315" s="9"/>
      <c r="AI315" s="9"/>
      <c r="AJ315" s="5"/>
      <c r="AK315" s="5"/>
      <c r="AL315" s="5"/>
      <c r="AM315" s="5"/>
      <c r="AN315" s="5"/>
      <c r="AO315" s="5"/>
      <c r="AP315" s="5"/>
      <c r="AQ315" s="5"/>
      <c r="AR315" s="9"/>
    </row>
    <row r="316" spans="16:44" ht="15.75" customHeight="1" x14ac:dyDescent="0.3">
      <c r="P316" s="9"/>
      <c r="Y316" s="5"/>
      <c r="Z316" s="5"/>
      <c r="AA316" s="5"/>
      <c r="AB316" s="5"/>
      <c r="AC316" s="5"/>
      <c r="AD316" s="5"/>
      <c r="AE316" s="5"/>
      <c r="AF316" s="5"/>
      <c r="AG316" s="9"/>
      <c r="AH316" s="9"/>
      <c r="AI316" s="9"/>
      <c r="AJ316" s="5"/>
      <c r="AK316" s="5"/>
      <c r="AL316" s="5"/>
      <c r="AM316" s="5"/>
      <c r="AN316" s="5"/>
      <c r="AO316" s="5"/>
      <c r="AP316" s="5"/>
      <c r="AQ316" s="5"/>
      <c r="AR316" s="9"/>
    </row>
    <row r="317" spans="16:44" ht="15.75" customHeight="1" x14ac:dyDescent="0.3">
      <c r="P317" s="9"/>
      <c r="Y317" s="5"/>
      <c r="Z317" s="5"/>
      <c r="AA317" s="5"/>
      <c r="AB317" s="5"/>
      <c r="AC317" s="5"/>
      <c r="AD317" s="5"/>
      <c r="AE317" s="5"/>
      <c r="AF317" s="5"/>
      <c r="AG317" s="9"/>
      <c r="AH317" s="9"/>
      <c r="AI317" s="9"/>
      <c r="AJ317" s="5"/>
      <c r="AK317" s="5"/>
      <c r="AL317" s="5"/>
      <c r="AM317" s="5"/>
      <c r="AN317" s="5"/>
      <c r="AO317" s="5"/>
      <c r="AP317" s="5"/>
      <c r="AQ317" s="5"/>
      <c r="AR317" s="9"/>
    </row>
    <row r="318" spans="16:44" ht="15.75" customHeight="1" x14ac:dyDescent="0.3">
      <c r="P318" s="9"/>
      <c r="Y318" s="5"/>
      <c r="Z318" s="5"/>
      <c r="AA318" s="5"/>
      <c r="AB318" s="5"/>
      <c r="AC318" s="5"/>
      <c r="AD318" s="5"/>
      <c r="AE318" s="5"/>
      <c r="AF318" s="5"/>
      <c r="AG318" s="9"/>
      <c r="AH318" s="9"/>
      <c r="AI318" s="9"/>
      <c r="AJ318" s="5"/>
      <c r="AK318" s="5"/>
      <c r="AL318" s="5"/>
      <c r="AM318" s="5"/>
      <c r="AN318" s="5"/>
      <c r="AO318" s="5"/>
      <c r="AP318" s="5"/>
      <c r="AQ318" s="5"/>
      <c r="AR318" s="9"/>
    </row>
    <row r="319" spans="16:44" ht="15.75" customHeight="1" x14ac:dyDescent="0.3">
      <c r="P319" s="9"/>
      <c r="Y319" s="5"/>
      <c r="Z319" s="5"/>
      <c r="AA319" s="5"/>
      <c r="AB319" s="5"/>
      <c r="AC319" s="5"/>
      <c r="AD319" s="5"/>
      <c r="AE319" s="5"/>
      <c r="AF319" s="5"/>
      <c r="AG319" s="9"/>
      <c r="AH319" s="9"/>
      <c r="AI319" s="9"/>
      <c r="AJ319" s="5"/>
      <c r="AK319" s="5"/>
      <c r="AL319" s="5"/>
      <c r="AM319" s="5"/>
      <c r="AN319" s="5"/>
      <c r="AO319" s="5"/>
      <c r="AP319" s="5"/>
      <c r="AQ319" s="5"/>
      <c r="AR319" s="9"/>
    </row>
    <row r="320" spans="16:44" ht="15.75" customHeight="1" x14ac:dyDescent="0.3">
      <c r="P320" s="9"/>
      <c r="Y320" s="5"/>
      <c r="Z320" s="5"/>
      <c r="AA320" s="5"/>
      <c r="AB320" s="5"/>
      <c r="AC320" s="5"/>
      <c r="AD320" s="5"/>
      <c r="AE320" s="5"/>
      <c r="AF320" s="5"/>
      <c r="AG320" s="9"/>
      <c r="AH320" s="9"/>
      <c r="AI320" s="9"/>
      <c r="AJ320" s="5"/>
      <c r="AK320" s="5"/>
      <c r="AL320" s="5"/>
      <c r="AM320" s="5"/>
      <c r="AN320" s="5"/>
      <c r="AO320" s="5"/>
      <c r="AP320" s="5"/>
      <c r="AQ320" s="5"/>
      <c r="AR320" s="9"/>
    </row>
    <row r="321" spans="16:44" ht="15.75" customHeight="1" x14ac:dyDescent="0.3">
      <c r="P321" s="9"/>
      <c r="Y321" s="5"/>
      <c r="Z321" s="5"/>
      <c r="AA321" s="5"/>
      <c r="AB321" s="5"/>
      <c r="AC321" s="5"/>
      <c r="AD321" s="5"/>
      <c r="AE321" s="5"/>
      <c r="AF321" s="5"/>
      <c r="AG321" s="9"/>
      <c r="AH321" s="9"/>
      <c r="AI321" s="9"/>
      <c r="AJ321" s="5"/>
      <c r="AK321" s="5"/>
      <c r="AL321" s="5"/>
      <c r="AM321" s="5"/>
      <c r="AN321" s="5"/>
      <c r="AO321" s="5"/>
      <c r="AP321" s="5"/>
      <c r="AQ321" s="5"/>
      <c r="AR321" s="9"/>
    </row>
    <row r="322" spans="16:44" ht="15.75" customHeight="1" x14ac:dyDescent="0.3">
      <c r="P322" s="9"/>
      <c r="Y322" s="5"/>
      <c r="Z322" s="5"/>
      <c r="AA322" s="5"/>
      <c r="AB322" s="5"/>
      <c r="AC322" s="5"/>
      <c r="AD322" s="5"/>
      <c r="AE322" s="5"/>
      <c r="AF322" s="5"/>
      <c r="AG322" s="9"/>
      <c r="AH322" s="9"/>
      <c r="AI322" s="9"/>
      <c r="AJ322" s="5"/>
      <c r="AK322" s="5"/>
      <c r="AL322" s="5"/>
      <c r="AM322" s="5"/>
      <c r="AN322" s="5"/>
      <c r="AO322" s="5"/>
      <c r="AP322" s="5"/>
      <c r="AQ322" s="5"/>
      <c r="AR322" s="9"/>
    </row>
    <row r="323" spans="16:44" ht="15.75" customHeight="1" x14ac:dyDescent="0.3">
      <c r="P323" s="9"/>
      <c r="Y323" s="5"/>
      <c r="Z323" s="5"/>
      <c r="AA323" s="5"/>
      <c r="AB323" s="5"/>
      <c r="AC323" s="5"/>
      <c r="AD323" s="5"/>
      <c r="AE323" s="5"/>
      <c r="AF323" s="5"/>
      <c r="AG323" s="9"/>
      <c r="AH323" s="9"/>
      <c r="AI323" s="9"/>
      <c r="AJ323" s="5"/>
      <c r="AK323" s="5"/>
      <c r="AL323" s="5"/>
      <c r="AM323" s="5"/>
      <c r="AN323" s="5"/>
      <c r="AO323" s="5"/>
      <c r="AP323" s="5"/>
      <c r="AQ323" s="5"/>
      <c r="AR323" s="9"/>
    </row>
    <row r="324" spans="16:44" ht="15.75" customHeight="1" x14ac:dyDescent="0.3">
      <c r="P324" s="9"/>
      <c r="Y324" s="5"/>
      <c r="Z324" s="5"/>
      <c r="AA324" s="5"/>
      <c r="AB324" s="5"/>
      <c r="AC324" s="5"/>
      <c r="AD324" s="5"/>
      <c r="AE324" s="5"/>
      <c r="AF324" s="5"/>
      <c r="AG324" s="9"/>
      <c r="AH324" s="9"/>
      <c r="AI324" s="9"/>
      <c r="AJ324" s="5"/>
      <c r="AK324" s="5"/>
      <c r="AL324" s="5"/>
      <c r="AM324" s="5"/>
      <c r="AN324" s="5"/>
      <c r="AO324" s="5"/>
      <c r="AP324" s="5"/>
      <c r="AQ324" s="5"/>
      <c r="AR324" s="9"/>
    </row>
    <row r="325" spans="16:44" ht="15.75" customHeight="1" x14ac:dyDescent="0.3">
      <c r="P325" s="9"/>
      <c r="Y325" s="5"/>
      <c r="Z325" s="5"/>
      <c r="AA325" s="5"/>
      <c r="AB325" s="5"/>
      <c r="AC325" s="5"/>
      <c r="AD325" s="5"/>
      <c r="AE325" s="5"/>
      <c r="AF325" s="5"/>
      <c r="AG325" s="9"/>
      <c r="AH325" s="9"/>
      <c r="AI325" s="9"/>
      <c r="AJ325" s="5"/>
      <c r="AK325" s="5"/>
      <c r="AL325" s="5"/>
      <c r="AM325" s="5"/>
      <c r="AN325" s="5"/>
      <c r="AO325" s="5"/>
      <c r="AP325" s="5"/>
      <c r="AQ325" s="5"/>
      <c r="AR325" s="9"/>
    </row>
    <row r="326" spans="16:44" ht="15.75" customHeight="1" x14ac:dyDescent="0.3">
      <c r="P326" s="9"/>
      <c r="Y326" s="5"/>
      <c r="Z326" s="5"/>
      <c r="AA326" s="5"/>
      <c r="AB326" s="5"/>
      <c r="AC326" s="5"/>
      <c r="AD326" s="5"/>
      <c r="AE326" s="5"/>
      <c r="AF326" s="5"/>
      <c r="AG326" s="9"/>
      <c r="AH326" s="9"/>
      <c r="AI326" s="9"/>
      <c r="AJ326" s="5"/>
      <c r="AK326" s="5"/>
      <c r="AL326" s="5"/>
      <c r="AM326" s="5"/>
      <c r="AN326" s="5"/>
      <c r="AO326" s="5"/>
      <c r="AP326" s="5"/>
      <c r="AQ326" s="5"/>
      <c r="AR326" s="9"/>
    </row>
    <row r="327" spans="16:44" ht="15.75" customHeight="1" x14ac:dyDescent="0.3">
      <c r="P327" s="9"/>
      <c r="Y327" s="5"/>
      <c r="Z327" s="5"/>
      <c r="AA327" s="5"/>
      <c r="AB327" s="5"/>
      <c r="AC327" s="5"/>
      <c r="AD327" s="5"/>
      <c r="AE327" s="5"/>
      <c r="AF327" s="5"/>
      <c r="AG327" s="9"/>
      <c r="AH327" s="9"/>
      <c r="AI327" s="9"/>
      <c r="AJ327" s="5"/>
      <c r="AK327" s="5"/>
      <c r="AL327" s="5"/>
      <c r="AM327" s="5"/>
      <c r="AN327" s="5"/>
      <c r="AO327" s="5"/>
      <c r="AP327" s="5"/>
      <c r="AQ327" s="5"/>
      <c r="AR327" s="9"/>
    </row>
    <row r="328" spans="16:44" ht="15.75" customHeight="1" x14ac:dyDescent="0.3">
      <c r="P328" s="9"/>
      <c r="Y328" s="5"/>
      <c r="Z328" s="5"/>
      <c r="AA328" s="5"/>
      <c r="AB328" s="5"/>
      <c r="AC328" s="5"/>
      <c r="AD328" s="5"/>
      <c r="AE328" s="5"/>
      <c r="AF328" s="5"/>
      <c r="AG328" s="9"/>
      <c r="AH328" s="9"/>
      <c r="AI328" s="9"/>
      <c r="AJ328" s="5"/>
      <c r="AK328" s="5"/>
      <c r="AL328" s="5"/>
      <c r="AM328" s="5"/>
      <c r="AN328" s="5"/>
      <c r="AO328" s="5"/>
      <c r="AP328" s="5"/>
      <c r="AQ328" s="5"/>
      <c r="AR328" s="9"/>
    </row>
  </sheetData>
  <sheetProtection algorithmName="SHA-512" hashValue="noLDliNyEnSvQgzYafHr87tB/OJVhgWszUe9XPoduIX5s/O6tD7ndUW77Uvm8oJNxYRfVxC3YbKZ44YgcrIuRg==" saltValue="P43ASIMJ/MvIC9O1EJZslw==" spinCount="100000" sheet="1"/>
  <mergeCells count="12">
    <mergeCell ref="CN13:CU13"/>
    <mergeCell ref="B15:B33"/>
    <mergeCell ref="B34:B52"/>
    <mergeCell ref="B53:B71"/>
    <mergeCell ref="B72:B90"/>
    <mergeCell ref="BS13:BZ13"/>
    <mergeCell ref="CC13:CJ13"/>
    <mergeCell ref="B91:B109"/>
    <mergeCell ref="Y13:AF13"/>
    <mergeCell ref="AJ13:AQ13"/>
    <mergeCell ref="AU13:BC13"/>
    <mergeCell ref="BG13:BO13"/>
  </mergeCells>
  <dataValidations disablePrompts="1" count="1">
    <dataValidation type="list" allowBlank="1" showInputMessage="1" showErrorMessage="1" sqref="E12">
      <formula1>$E$9:$E$10</formula1>
    </dataValidation>
  </dataValidations>
  <pageMargins left="0.511811024" right="0.511811024" top="0.78740157499999996" bottom="0.78740157499999996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outlinePr summaryBelow="0" summaryRight="0"/>
  </sheetPr>
  <dimension ref="A1:DC328"/>
  <sheetViews>
    <sheetView showGridLines="0" zoomScale="80" zoomScaleNormal="80" workbookViewId="0">
      <selection activeCell="C7" sqref="C7"/>
    </sheetView>
  </sheetViews>
  <sheetFormatPr defaultColWidth="12.54296875" defaultRowHeight="15" customHeight="1" x14ac:dyDescent="0.25"/>
  <cols>
    <col min="1" max="1" width="2.7265625" customWidth="1"/>
    <col min="2" max="2" width="16.453125" customWidth="1"/>
    <col min="3" max="5" width="12.453125" customWidth="1"/>
    <col min="6" max="13" width="12" customWidth="1"/>
    <col min="14" max="14" width="1.26953125" customWidth="1"/>
    <col min="15" max="23" width="12" customWidth="1"/>
    <col min="24" max="24" width="1.7265625" customWidth="1"/>
    <col min="34" max="34" width="3.26953125" customWidth="1"/>
    <col min="35" max="35" width="7.26953125" customWidth="1"/>
    <col min="45" max="46" width="6.26953125" customWidth="1"/>
    <col min="52" max="53" width="14.453125" customWidth="1"/>
    <col min="54" max="54" width="13.453125" customWidth="1"/>
    <col min="55" max="55" width="16.453125" bestFit="1" customWidth="1"/>
    <col min="56" max="56" width="14.26953125" customWidth="1"/>
    <col min="57" max="57" width="6.81640625" customWidth="1"/>
    <col min="67" max="67" width="15.1796875" customWidth="1"/>
    <col min="68" max="68" width="14.26953125" customWidth="1"/>
    <col min="69" max="70" width="6.81640625" customWidth="1"/>
    <col min="71" max="78" width="15.1796875" customWidth="1"/>
    <col min="79" max="79" width="20.54296875" bestFit="1" customWidth="1"/>
    <col min="80" max="80" width="2.81640625" customWidth="1"/>
    <col min="81" max="88" width="15.1796875" customWidth="1"/>
    <col min="89" max="89" width="20.54296875" customWidth="1"/>
    <col min="90" max="90" width="2.81640625" customWidth="1"/>
    <col min="91" max="91" width="7" customWidth="1"/>
    <col min="92" max="97" width="18.7265625" customWidth="1"/>
    <col min="98" max="98" width="23.26953125" customWidth="1"/>
    <col min="99" max="100" width="18.7265625" customWidth="1"/>
    <col min="101" max="101" width="23.81640625" bestFit="1" customWidth="1"/>
    <col min="102" max="105" width="16.54296875" customWidth="1"/>
  </cols>
  <sheetData>
    <row r="1" spans="1:105" ht="15.75" customHeight="1" x14ac:dyDescent="0.3">
      <c r="B1" s="9"/>
      <c r="P1" s="9"/>
      <c r="Y1" s="5"/>
      <c r="Z1" s="5"/>
      <c r="AA1" s="5"/>
      <c r="AB1" s="5"/>
      <c r="AC1" s="5"/>
      <c r="AD1" s="5"/>
      <c r="AE1" s="5"/>
      <c r="AF1" s="5"/>
      <c r="AG1" s="9"/>
      <c r="AH1" s="9"/>
      <c r="AI1" s="9"/>
      <c r="AJ1" s="5"/>
      <c r="AK1" s="5"/>
      <c r="AL1" s="5"/>
      <c r="AM1" s="5"/>
      <c r="AN1" s="5"/>
      <c r="AO1" s="5"/>
      <c r="AP1" s="5"/>
      <c r="AQ1" s="5"/>
      <c r="AR1" s="9"/>
    </row>
    <row r="2" spans="1:105" ht="15.75" customHeight="1" x14ac:dyDescent="0.3">
      <c r="B2" s="9"/>
      <c r="D2" s="10" t="s">
        <v>8</v>
      </c>
      <c r="E2" s="10" t="s">
        <v>13</v>
      </c>
      <c r="F2" s="10" t="s">
        <v>14</v>
      </c>
      <c r="G2" s="10" t="s">
        <v>15</v>
      </c>
      <c r="H2" s="10" t="s">
        <v>16</v>
      </c>
      <c r="P2" s="9"/>
      <c r="Y2" s="5"/>
      <c r="Z2" s="5"/>
      <c r="AA2" s="5"/>
      <c r="AB2" s="5"/>
      <c r="AC2" s="5"/>
      <c r="AD2" s="5"/>
      <c r="AE2" s="5"/>
      <c r="AF2" s="5"/>
      <c r="AG2" s="9"/>
      <c r="AH2" s="9"/>
      <c r="AI2" s="9"/>
      <c r="AJ2" s="5"/>
      <c r="AK2" s="5"/>
      <c r="AL2" s="5"/>
      <c r="AM2" s="5"/>
      <c r="AN2" s="5"/>
      <c r="AO2" s="5"/>
      <c r="AP2" s="5"/>
      <c r="AQ2" s="5"/>
      <c r="AR2" s="9"/>
    </row>
    <row r="3" spans="1:105" ht="15.75" customHeight="1" x14ac:dyDescent="0.3">
      <c r="B3" s="11" t="s">
        <v>25</v>
      </c>
      <c r="C3" s="11"/>
      <c r="D3" s="12">
        <f>H3*D4</f>
        <v>1961.2492671870002</v>
      </c>
      <c r="E3" s="12">
        <f>H3*E4</f>
        <v>2241.4277339280006</v>
      </c>
      <c r="F3" s="12">
        <f>H3*F4</f>
        <v>2801.7846674100006</v>
      </c>
      <c r="G3" s="12">
        <f>H3*G4</f>
        <v>3362.1416008920005</v>
      </c>
      <c r="H3" s="12">
        <f>C6</f>
        <v>5603.5693348200011</v>
      </c>
      <c r="P3" s="9"/>
      <c r="Y3" s="5"/>
      <c r="Z3" s="5"/>
      <c r="AA3" s="5"/>
      <c r="AB3" s="5"/>
      <c r="AC3" s="5"/>
      <c r="AD3" s="5"/>
      <c r="AE3" s="5"/>
      <c r="AF3" s="5"/>
      <c r="AG3" s="9"/>
      <c r="AH3" s="9"/>
      <c r="AI3" s="9"/>
      <c r="AJ3" s="5"/>
      <c r="AK3" s="5"/>
      <c r="AL3" s="5"/>
      <c r="AM3" s="5"/>
      <c r="AN3" s="5"/>
      <c r="AO3" s="5"/>
      <c r="AP3" s="5"/>
      <c r="AQ3" s="5"/>
      <c r="AR3" s="9"/>
    </row>
    <row r="4" spans="1:105" ht="15.75" customHeight="1" x14ac:dyDescent="0.3">
      <c r="B4" s="11">
        <f>'Quadro Resumo'!C7</f>
        <v>0.35</v>
      </c>
      <c r="C4" s="11"/>
      <c r="D4" s="73">
        <f>'Quadro Resumo'!C7</f>
        <v>0.35</v>
      </c>
      <c r="E4" s="73">
        <f>'Quadro Resumo'!C8</f>
        <v>0.4</v>
      </c>
      <c r="F4" s="73">
        <f>'Quadro Resumo'!C9</f>
        <v>0.5</v>
      </c>
      <c r="G4" s="73">
        <f>'Quadro Resumo'!C10</f>
        <v>0.6</v>
      </c>
      <c r="H4" s="74"/>
      <c r="P4" s="9"/>
      <c r="Y4" s="5"/>
      <c r="Z4" s="5"/>
      <c r="AA4" s="5"/>
      <c r="AB4" s="5"/>
      <c r="AC4" s="5"/>
      <c r="AD4" s="5"/>
      <c r="AE4" s="5"/>
      <c r="AF4" s="5"/>
      <c r="AG4" s="9"/>
      <c r="AH4" s="9"/>
      <c r="AI4" s="9"/>
      <c r="AJ4" s="5"/>
      <c r="AK4" s="5"/>
      <c r="AL4" s="5"/>
      <c r="AM4" s="5"/>
      <c r="AN4" s="5"/>
      <c r="AO4" s="5"/>
      <c r="AP4" s="5"/>
      <c r="AQ4" s="5"/>
      <c r="AR4" s="9"/>
    </row>
    <row r="5" spans="1:105" ht="15.75" customHeight="1" x14ac:dyDescent="0.3">
      <c r="P5" s="9"/>
      <c r="Y5" s="5"/>
      <c r="Z5" s="5"/>
      <c r="AA5" s="5"/>
      <c r="AB5" s="5"/>
      <c r="AC5" s="5"/>
      <c r="AD5" s="5"/>
      <c r="AE5" s="5"/>
      <c r="AF5" s="5"/>
      <c r="AG5" s="9"/>
      <c r="AH5" s="9"/>
      <c r="AI5" s="9"/>
      <c r="AJ5" s="5"/>
      <c r="AK5" s="5"/>
      <c r="AL5" s="5"/>
      <c r="AM5" s="5"/>
      <c r="AN5" s="5"/>
      <c r="AO5" s="5"/>
      <c r="AP5" s="5"/>
      <c r="AQ5" s="5"/>
      <c r="AR5" s="9"/>
    </row>
    <row r="6" spans="1:105" ht="15.75" customHeight="1" x14ac:dyDescent="0.3">
      <c r="A6" s="9"/>
      <c r="B6" s="78" t="s">
        <v>120</v>
      </c>
      <c r="C6" s="87">
        <f>'Quadro Resumo'!E23</f>
        <v>5603.5693348200011</v>
      </c>
      <c r="H6" s="15"/>
      <c r="I6" s="15"/>
      <c r="K6" s="9"/>
      <c r="L6" s="9"/>
      <c r="P6" s="9"/>
      <c r="Y6" s="5"/>
      <c r="Z6" s="5"/>
      <c r="AA6" s="5"/>
      <c r="AB6" s="5"/>
      <c r="AC6" s="5"/>
      <c r="AD6" s="5"/>
      <c r="AE6" s="5"/>
      <c r="AF6" s="5"/>
      <c r="AG6" s="9"/>
      <c r="AH6" s="9"/>
      <c r="AI6" s="9"/>
      <c r="AJ6" s="5"/>
      <c r="AK6" s="5"/>
      <c r="AL6" s="5"/>
      <c r="AM6" s="5"/>
      <c r="AN6" s="5"/>
      <c r="AO6" s="5"/>
      <c r="AP6" s="5"/>
      <c r="AQ6" s="5"/>
      <c r="AR6" s="9"/>
    </row>
    <row r="7" spans="1:105" ht="15.75" customHeight="1" x14ac:dyDescent="0.3">
      <c r="A7" s="9"/>
      <c r="B7" s="78" t="s">
        <v>109</v>
      </c>
      <c r="C7" s="86">
        <f>Proposta!C7</f>
        <v>1.0389999999999999</v>
      </c>
      <c r="E7" s="70"/>
      <c r="F7" s="71"/>
      <c r="G7" s="72"/>
      <c r="H7" s="15"/>
      <c r="I7" s="15"/>
      <c r="K7" s="9"/>
      <c r="L7" s="9"/>
      <c r="P7" s="9"/>
      <c r="Y7" s="5"/>
      <c r="Z7" s="5"/>
      <c r="AA7" s="5"/>
      <c r="AB7" s="5"/>
      <c r="AC7" s="5"/>
      <c r="AD7" s="5"/>
      <c r="AE7" s="5"/>
      <c r="AF7" s="5"/>
      <c r="AG7" s="9"/>
      <c r="AH7" s="9"/>
      <c r="AI7" s="9"/>
      <c r="AJ7" s="5"/>
      <c r="AK7" s="5"/>
      <c r="AL7" s="5"/>
      <c r="AM7" s="5"/>
      <c r="AN7" s="5"/>
      <c r="AO7" s="5"/>
      <c r="AP7" s="5"/>
      <c r="AQ7" s="5"/>
      <c r="AR7" s="9"/>
    </row>
    <row r="8" spans="1:105" ht="15.75" customHeight="1" x14ac:dyDescent="0.3">
      <c r="A8" s="9"/>
      <c r="B8" s="70"/>
      <c r="C8" s="70"/>
      <c r="D8" s="70"/>
      <c r="E8" s="79"/>
      <c r="F8" s="80"/>
      <c r="G8" s="81" t="s">
        <v>123</v>
      </c>
      <c r="H8" s="82"/>
      <c r="I8" s="82"/>
      <c r="J8" s="83"/>
      <c r="K8" s="84"/>
      <c r="L8" s="84"/>
      <c r="M8" s="83"/>
      <c r="P8" s="9"/>
      <c r="Y8" s="5"/>
      <c r="Z8" s="5"/>
      <c r="AA8" s="5"/>
      <c r="AB8" s="5"/>
      <c r="AC8" s="5"/>
      <c r="AD8" s="5"/>
      <c r="AE8" s="5"/>
      <c r="AF8" s="5"/>
      <c r="AG8" s="9"/>
      <c r="AH8" s="9"/>
      <c r="AI8" s="9"/>
      <c r="AJ8" s="5"/>
      <c r="AK8" s="5"/>
      <c r="AL8" s="5"/>
      <c r="AM8" s="5"/>
      <c r="AN8" s="5"/>
      <c r="AO8" s="5"/>
      <c r="AP8" s="5"/>
      <c r="AQ8" s="5"/>
      <c r="AR8" s="9"/>
    </row>
    <row r="9" spans="1:105" ht="15.75" customHeight="1" x14ac:dyDescent="0.3">
      <c r="A9" s="9"/>
      <c r="B9" s="70"/>
      <c r="C9" s="70"/>
      <c r="D9" s="70"/>
      <c r="E9" s="79" t="s">
        <v>124</v>
      </c>
      <c r="F9" s="85">
        <v>1</v>
      </c>
      <c r="G9" s="85">
        <v>1.1000000000000001</v>
      </c>
      <c r="H9" s="85">
        <v>1.1499999999999999</v>
      </c>
      <c r="I9" s="85">
        <v>1.2</v>
      </c>
      <c r="J9" s="85">
        <v>1.25</v>
      </c>
      <c r="K9" s="85">
        <v>1.3</v>
      </c>
      <c r="L9" s="85">
        <v>1.52</v>
      </c>
      <c r="M9" s="85">
        <v>1.75</v>
      </c>
      <c r="P9" s="9"/>
      <c r="Y9" s="5"/>
      <c r="Z9" s="5"/>
      <c r="AA9" s="5"/>
      <c r="AB9" s="5"/>
      <c r="AC9" s="5"/>
      <c r="AD9" s="5"/>
      <c r="AE9" s="5"/>
      <c r="AF9" s="5"/>
      <c r="AG9" s="9"/>
      <c r="AH9" s="9"/>
      <c r="AI9" s="9"/>
      <c r="AJ9" s="5"/>
      <c r="AK9" s="5"/>
      <c r="AL9" s="5"/>
      <c r="AM9" s="5"/>
      <c r="AN9" s="5"/>
      <c r="AO9" s="5"/>
      <c r="AP9" s="5"/>
      <c r="AQ9" s="5"/>
      <c r="AR9" s="9"/>
    </row>
    <row r="10" spans="1:105" ht="15.75" customHeight="1" x14ac:dyDescent="0.3">
      <c r="A10" s="9"/>
      <c r="B10" s="70"/>
      <c r="C10" s="70"/>
      <c r="D10" s="70"/>
      <c r="E10" s="79" t="s">
        <v>125</v>
      </c>
      <c r="F10" s="85">
        <v>1</v>
      </c>
      <c r="G10" s="85"/>
      <c r="H10" s="85"/>
      <c r="I10" s="85"/>
      <c r="J10" s="85"/>
      <c r="K10" s="85"/>
      <c r="L10" s="85"/>
      <c r="M10" s="85"/>
      <c r="P10" s="9"/>
      <c r="Y10" s="5"/>
      <c r="Z10" s="5"/>
      <c r="AA10" s="5"/>
      <c r="AB10" s="5"/>
      <c r="AC10" s="5"/>
      <c r="AD10" s="5"/>
      <c r="AE10" s="5"/>
      <c r="AF10" s="5"/>
      <c r="AG10" s="9"/>
      <c r="AH10" s="9"/>
      <c r="AI10" s="9"/>
      <c r="AJ10" s="5"/>
      <c r="AK10" s="5"/>
      <c r="AL10" s="5"/>
      <c r="AM10" s="5"/>
      <c r="AN10" s="5"/>
      <c r="AO10" s="5"/>
      <c r="AP10" s="5"/>
      <c r="AQ10" s="5"/>
      <c r="AR10" s="9"/>
    </row>
    <row r="11" spans="1:105" ht="15.75" customHeight="1" x14ac:dyDescent="0.3">
      <c r="A11" s="9"/>
      <c r="B11" s="70"/>
      <c r="C11" s="70"/>
      <c r="D11" s="70"/>
      <c r="E11" s="70"/>
      <c r="F11" s="72"/>
      <c r="G11" s="72"/>
      <c r="H11" s="15"/>
      <c r="I11" s="15"/>
      <c r="K11" s="9"/>
      <c r="L11" s="9"/>
      <c r="P11" s="9"/>
      <c r="Y11" s="5"/>
      <c r="Z11" s="5"/>
      <c r="AA11" s="5"/>
      <c r="AB11" s="5"/>
      <c r="AC11" s="5"/>
      <c r="AD11" s="5"/>
      <c r="AE11" s="5"/>
      <c r="AF11" s="5"/>
      <c r="AG11" s="9"/>
      <c r="AH11" s="9"/>
      <c r="AI11" s="9"/>
      <c r="AJ11" s="5"/>
      <c r="AK11" s="5"/>
      <c r="AL11" s="5"/>
      <c r="AM11" s="5"/>
      <c r="AN11" s="5"/>
      <c r="AO11" s="5"/>
      <c r="AP11" s="5"/>
      <c r="AQ11" s="5"/>
      <c r="AR11" s="9"/>
    </row>
    <row r="12" spans="1:105" ht="15.75" customHeight="1" x14ac:dyDescent="0.3">
      <c r="A12" s="9"/>
      <c r="B12" s="70"/>
      <c r="C12" s="70"/>
      <c r="D12" s="70"/>
      <c r="E12" s="77" t="s">
        <v>124</v>
      </c>
      <c r="F12" s="75">
        <f>IF($E$12=$E$9,F9,F10)</f>
        <v>1</v>
      </c>
      <c r="G12" s="75">
        <f t="shared" ref="G12:M12" si="0">IF($E$12=$E$9,G9,G10)</f>
        <v>1.1000000000000001</v>
      </c>
      <c r="H12" s="75">
        <f t="shared" si="0"/>
        <v>1.1499999999999999</v>
      </c>
      <c r="I12" s="75">
        <f t="shared" si="0"/>
        <v>1.2</v>
      </c>
      <c r="J12" s="75">
        <f t="shared" si="0"/>
        <v>1.25</v>
      </c>
      <c r="K12" s="75">
        <f t="shared" si="0"/>
        <v>1.3</v>
      </c>
      <c r="L12" s="75">
        <f t="shared" si="0"/>
        <v>1.52</v>
      </c>
      <c r="M12" s="75">
        <f t="shared" si="0"/>
        <v>1.75</v>
      </c>
      <c r="P12" s="9"/>
      <c r="Q12" s="76">
        <f>$G$12</f>
        <v>1.1000000000000001</v>
      </c>
      <c r="R12" s="76">
        <f>$H$12</f>
        <v>1.1499999999999999</v>
      </c>
      <c r="S12" s="76">
        <f>$I$12</f>
        <v>1.2</v>
      </c>
      <c r="T12" s="76">
        <f>$J$12</f>
        <v>1.25</v>
      </c>
      <c r="U12" s="76">
        <f>$K$12</f>
        <v>1.3</v>
      </c>
      <c r="V12" s="76">
        <f>$L$12</f>
        <v>1.52</v>
      </c>
      <c r="W12" s="76">
        <f>$M$12</f>
        <v>1.75</v>
      </c>
      <c r="Y12" s="5"/>
      <c r="Z12" s="5"/>
      <c r="AA12" s="5"/>
      <c r="AB12" s="5"/>
      <c r="AC12" s="5"/>
      <c r="AD12" s="5"/>
      <c r="AE12" s="5"/>
      <c r="AF12" s="5"/>
      <c r="AG12" s="9"/>
      <c r="AH12" s="9"/>
      <c r="AI12" s="9"/>
      <c r="AJ12" s="5"/>
      <c r="AK12" s="5"/>
      <c r="AL12" s="5"/>
      <c r="AM12" s="5"/>
      <c r="AN12" s="5"/>
      <c r="AO12" s="5"/>
      <c r="AP12" s="5"/>
      <c r="AQ12" s="5"/>
      <c r="AR12" s="9"/>
    </row>
    <row r="13" spans="1:105" ht="15.75" customHeight="1" x14ac:dyDescent="0.3">
      <c r="A13" s="9"/>
      <c r="B13" s="9"/>
      <c r="C13" s="9"/>
      <c r="D13" s="9"/>
      <c r="E13" s="9"/>
      <c r="F13" s="15"/>
      <c r="P13" s="9"/>
      <c r="Y13" s="466" t="s">
        <v>26</v>
      </c>
      <c r="Z13" s="467"/>
      <c r="AA13" s="467"/>
      <c r="AB13" s="467"/>
      <c r="AC13" s="467"/>
      <c r="AD13" s="467"/>
      <c r="AE13" s="467"/>
      <c r="AF13" s="468"/>
      <c r="AG13" s="16"/>
      <c r="AH13" s="17"/>
      <c r="AI13" s="17"/>
      <c r="AJ13" s="466" t="s">
        <v>27</v>
      </c>
      <c r="AK13" s="467"/>
      <c r="AL13" s="467"/>
      <c r="AM13" s="467"/>
      <c r="AN13" s="467"/>
      <c r="AO13" s="467"/>
      <c r="AP13" s="467"/>
      <c r="AQ13" s="468"/>
      <c r="AR13" s="16"/>
      <c r="AS13" s="17"/>
      <c r="AT13" s="17"/>
      <c r="AU13" s="466" t="s">
        <v>28</v>
      </c>
      <c r="AV13" s="467"/>
      <c r="AW13" s="467"/>
      <c r="AX13" s="467"/>
      <c r="AY13" s="467"/>
      <c r="AZ13" s="467"/>
      <c r="BA13" s="467"/>
      <c r="BB13" s="467"/>
      <c r="BC13" s="468"/>
      <c r="BF13" s="17"/>
      <c r="BG13" s="466" t="s">
        <v>29</v>
      </c>
      <c r="BH13" s="467"/>
      <c r="BI13" s="467"/>
      <c r="BJ13" s="467"/>
      <c r="BK13" s="467"/>
      <c r="BL13" s="467"/>
      <c r="BM13" s="467"/>
      <c r="BN13" s="467"/>
      <c r="BO13" s="468"/>
      <c r="BS13" s="466" t="s">
        <v>30</v>
      </c>
      <c r="BT13" s="467"/>
      <c r="BU13" s="467"/>
      <c r="BV13" s="467"/>
      <c r="BW13" s="467"/>
      <c r="BX13" s="467"/>
      <c r="BY13" s="467"/>
      <c r="BZ13" s="468"/>
      <c r="CC13" s="466" t="s">
        <v>31</v>
      </c>
      <c r="CD13" s="467"/>
      <c r="CE13" s="467"/>
      <c r="CF13" s="467"/>
      <c r="CG13" s="467"/>
      <c r="CH13" s="467"/>
      <c r="CI13" s="467"/>
      <c r="CJ13" s="468"/>
      <c r="CN13" s="469" t="s">
        <v>126</v>
      </c>
      <c r="CO13" s="467"/>
      <c r="CP13" s="467"/>
      <c r="CQ13" s="467"/>
      <c r="CR13" s="467"/>
      <c r="CS13" s="467"/>
      <c r="CT13" s="467"/>
      <c r="CU13" s="468"/>
    </row>
    <row r="14" spans="1:105" ht="42" customHeight="1" x14ac:dyDescent="0.3">
      <c r="A14" s="9"/>
      <c r="B14" s="9"/>
      <c r="C14" s="1"/>
      <c r="D14" s="1"/>
      <c r="E14" s="2" t="s">
        <v>32</v>
      </c>
      <c r="F14" s="6" t="s">
        <v>617</v>
      </c>
      <c r="G14" s="18" t="s">
        <v>17</v>
      </c>
      <c r="H14" s="18" t="s">
        <v>18</v>
      </c>
      <c r="I14" s="18" t="s">
        <v>19</v>
      </c>
      <c r="J14" s="18" t="s">
        <v>20</v>
      </c>
      <c r="K14" s="18" t="s">
        <v>21</v>
      </c>
      <c r="L14" s="18" t="s">
        <v>22</v>
      </c>
      <c r="M14" s="18" t="s">
        <v>23</v>
      </c>
      <c r="O14" s="99" t="s">
        <v>153</v>
      </c>
      <c r="P14" s="19" t="s">
        <v>33</v>
      </c>
      <c r="Q14" s="10" t="s">
        <v>34</v>
      </c>
      <c r="R14" s="10" t="s">
        <v>35</v>
      </c>
      <c r="S14" s="10" t="s">
        <v>36</v>
      </c>
      <c r="T14" s="10" t="s">
        <v>37</v>
      </c>
      <c r="U14" s="10" t="s">
        <v>38</v>
      </c>
      <c r="V14" s="10" t="s">
        <v>39</v>
      </c>
      <c r="W14" s="10" t="s">
        <v>40</v>
      </c>
      <c r="Y14" s="18" t="s">
        <v>41</v>
      </c>
      <c r="Z14" s="18" t="s">
        <v>42</v>
      </c>
      <c r="AA14" s="18" t="s">
        <v>43</v>
      </c>
      <c r="AB14" s="18" t="s">
        <v>44</v>
      </c>
      <c r="AC14" s="18" t="s">
        <v>45</v>
      </c>
      <c r="AD14" s="18" t="s">
        <v>46</v>
      </c>
      <c r="AE14" s="18" t="s">
        <v>47</v>
      </c>
      <c r="AF14" s="18" t="s">
        <v>48</v>
      </c>
      <c r="AG14" s="6" t="s">
        <v>49</v>
      </c>
      <c r="AH14" s="17"/>
      <c r="AI14" s="17"/>
      <c r="AJ14" s="18" t="s">
        <v>50</v>
      </c>
      <c r="AK14" s="18" t="s">
        <v>51</v>
      </c>
      <c r="AL14" s="18" t="s">
        <v>52</v>
      </c>
      <c r="AM14" s="18" t="s">
        <v>53</v>
      </c>
      <c r="AN14" s="18" t="s">
        <v>54</v>
      </c>
      <c r="AO14" s="18" t="s">
        <v>55</v>
      </c>
      <c r="AP14" s="18" t="s">
        <v>56</v>
      </c>
      <c r="AQ14" s="18" t="s">
        <v>57</v>
      </c>
      <c r="AR14" s="6" t="s">
        <v>58</v>
      </c>
      <c r="AS14" s="17"/>
      <c r="AT14" s="17"/>
      <c r="AU14" s="18" t="s">
        <v>59</v>
      </c>
      <c r="AV14" s="18" t="s">
        <v>60</v>
      </c>
      <c r="AW14" s="18" t="s">
        <v>61</v>
      </c>
      <c r="AX14" s="18" t="s">
        <v>62</v>
      </c>
      <c r="AY14" s="18" t="s">
        <v>63</v>
      </c>
      <c r="AZ14" s="18" t="s">
        <v>64</v>
      </c>
      <c r="BA14" s="18" t="s">
        <v>65</v>
      </c>
      <c r="BB14" s="18" t="s">
        <v>66</v>
      </c>
      <c r="BC14" s="18" t="s">
        <v>67</v>
      </c>
      <c r="BF14" s="17"/>
      <c r="BG14" s="18" t="s">
        <v>68</v>
      </c>
      <c r="BH14" s="18" t="s">
        <v>69</v>
      </c>
      <c r="BI14" s="18" t="s">
        <v>70</v>
      </c>
      <c r="BJ14" s="18" t="s">
        <v>71</v>
      </c>
      <c r="BK14" s="18" t="s">
        <v>72</v>
      </c>
      <c r="BL14" s="18" t="s">
        <v>73</v>
      </c>
      <c r="BM14" s="18" t="s">
        <v>74</v>
      </c>
      <c r="BN14" s="18" t="s">
        <v>75</v>
      </c>
      <c r="BO14" s="18" t="s">
        <v>76</v>
      </c>
      <c r="BS14" s="20" t="s">
        <v>77</v>
      </c>
      <c r="BT14" s="20" t="s">
        <v>78</v>
      </c>
      <c r="BU14" s="20" t="s">
        <v>79</v>
      </c>
      <c r="BV14" s="20" t="s">
        <v>80</v>
      </c>
      <c r="BW14" s="20" t="s">
        <v>81</v>
      </c>
      <c r="BX14" s="20" t="s">
        <v>82</v>
      </c>
      <c r="BY14" s="20" t="s">
        <v>83</v>
      </c>
      <c r="BZ14" s="20" t="s">
        <v>84</v>
      </c>
      <c r="CA14" s="21" t="s">
        <v>85</v>
      </c>
      <c r="CC14" s="20" t="s">
        <v>86</v>
      </c>
      <c r="CD14" s="20" t="s">
        <v>87</v>
      </c>
      <c r="CE14" s="20" t="s">
        <v>88</v>
      </c>
      <c r="CF14" s="20" t="s">
        <v>89</v>
      </c>
      <c r="CG14" s="20" t="s">
        <v>90</v>
      </c>
      <c r="CH14" s="20" t="s">
        <v>91</v>
      </c>
      <c r="CI14" s="20" t="s">
        <v>92</v>
      </c>
      <c r="CJ14" s="20" t="s">
        <v>93</v>
      </c>
      <c r="CK14" s="21" t="s">
        <v>85</v>
      </c>
      <c r="CN14" s="20" t="s">
        <v>127</v>
      </c>
      <c r="CO14" s="20" t="s">
        <v>128</v>
      </c>
      <c r="CP14" s="20" t="s">
        <v>129</v>
      </c>
      <c r="CQ14" s="20" t="s">
        <v>130</v>
      </c>
      <c r="CR14" s="20" t="s">
        <v>131</v>
      </c>
      <c r="CS14" s="20" t="s">
        <v>132</v>
      </c>
      <c r="CT14" s="20" t="s">
        <v>133</v>
      </c>
      <c r="CU14" s="20" t="s">
        <v>134</v>
      </c>
      <c r="CV14" s="21" t="s">
        <v>135</v>
      </c>
    </row>
    <row r="15" spans="1:105" ht="15.75" customHeight="1" x14ac:dyDescent="0.3">
      <c r="A15" s="5"/>
      <c r="B15" s="463" t="s">
        <v>8</v>
      </c>
      <c r="C15" s="7" t="s">
        <v>8</v>
      </c>
      <c r="D15" s="7" t="str">
        <f t="shared" ref="D15:D33" si="1">CONCATENATE("AP",E15)</f>
        <v>AP1</v>
      </c>
      <c r="E15" s="7">
        <v>1</v>
      </c>
      <c r="F15" s="8">
        <f>'2025'!O15</f>
        <v>1799.3112543</v>
      </c>
      <c r="G15" s="12">
        <f t="shared" ref="G15:G90" si="2">F15*1.1</f>
        <v>1979.24237973</v>
      </c>
      <c r="H15" s="12">
        <f t="shared" ref="H15:H90" si="3">F15*1.15</f>
        <v>2069.2079424449998</v>
      </c>
      <c r="I15" s="12">
        <f t="shared" ref="I15:I90" si="4">F15*1.2</f>
        <v>2159.1735051599999</v>
      </c>
      <c r="J15" s="12">
        <f t="shared" ref="J15:J90" si="5">F15*1.25</f>
        <v>2249.1390678749999</v>
      </c>
      <c r="K15" s="12">
        <f t="shared" ref="K15:K109" si="6">F15*1.3</f>
        <v>2339.1046305899999</v>
      </c>
      <c r="L15" s="12">
        <f t="shared" ref="L15:L109" si="7">F15*1.52</f>
        <v>2734.9531065360002</v>
      </c>
      <c r="M15" s="12">
        <f t="shared" ref="M15:M109" si="8">F15*1.75</f>
        <v>3148.7946950249998</v>
      </c>
      <c r="O15" s="22">
        <f>IF('Quadro Resumo'!I42="Nenhum",F15,$O$91*D4)</f>
        <v>1961.249267187</v>
      </c>
      <c r="P15" s="23">
        <f>O15/F15-1</f>
        <v>9.000000000000008E-2</v>
      </c>
      <c r="Q15" s="12">
        <f t="shared" ref="Q15:Q31" si="9">$O15*Q$12</f>
        <v>2157.3741939056999</v>
      </c>
      <c r="R15" s="12">
        <f t="shared" ref="R15:W30" si="10">$O15*R$12</f>
        <v>2255.4366572650497</v>
      </c>
      <c r="S15" s="12">
        <f t="shared" si="10"/>
        <v>2353.4991206243999</v>
      </c>
      <c r="T15" s="12">
        <f t="shared" si="10"/>
        <v>2451.5615839837501</v>
      </c>
      <c r="U15" s="12">
        <f t="shared" si="10"/>
        <v>2549.6240473430998</v>
      </c>
      <c r="V15" s="12">
        <f t="shared" si="10"/>
        <v>2981.0988861242399</v>
      </c>
      <c r="W15" s="12">
        <f t="shared" si="10"/>
        <v>3432.1862175772499</v>
      </c>
      <c r="Y15" s="7">
        <f>SUMIF('BD Qtde Servidores Ativos'!$D:$D,$D:$D,'BD Qtde Servidores Ativos'!E:E)</f>
        <v>0</v>
      </c>
      <c r="Z15" s="7">
        <f>SUMIF('BD Qtde Servidores Ativos'!$D:$D,$D:$D,'BD Qtde Servidores Ativos'!F:F)</f>
        <v>0</v>
      </c>
      <c r="AA15" s="7">
        <f>SUMIF('BD Qtde Servidores Ativos'!$D:$D,$D:$D,'BD Qtde Servidores Ativos'!G:G)</f>
        <v>0</v>
      </c>
      <c r="AB15" s="7">
        <f>SUMIF('BD Qtde Servidores Ativos'!$D:$D,$D:$D,'BD Qtde Servidores Ativos'!H:H)</f>
        <v>0</v>
      </c>
      <c r="AC15" s="7">
        <f>SUMIF('BD Qtde Servidores Ativos'!$D:$D,$D:$D,'BD Qtde Servidores Ativos'!I:I)</f>
        <v>0</v>
      </c>
      <c r="AD15" s="7">
        <f>SUMIF('BD Qtde Servidores Ativos'!$D:$D,$D:$D,'BD Qtde Servidores Ativos'!J:J)</f>
        <v>0</v>
      </c>
      <c r="AE15" s="7">
        <f>SUMIF('BD Qtde Servidores Ativos'!$D:$D,$D:$D,'BD Qtde Servidores Ativos'!K:K)</f>
        <v>0</v>
      </c>
      <c r="AF15" s="7">
        <f>SUMIF('BD Qtde Servidores Ativos'!$D:$D,$D:$D,'BD Qtde Servidores Ativos'!L:L)</f>
        <v>0</v>
      </c>
      <c r="AG15" s="24">
        <f t="shared" ref="AG15:AG109" si="11">SUM(Y15:AF15)</f>
        <v>0</v>
      </c>
      <c r="AH15" s="25"/>
      <c r="AI15" s="25"/>
      <c r="AJ15" s="7">
        <f>SUMIF('BD Qtde Servidores Aposentados '!$D:$D,$D:$D,'BD Qtde Servidores Aposentados '!E:E)</f>
        <v>4</v>
      </c>
      <c r="AK15" s="7">
        <f>SUMIF('BD Qtde Servidores Aposentados '!$D:$D,$D:$D,'BD Qtde Servidores Aposentados '!F:F)</f>
        <v>0</v>
      </c>
      <c r="AL15" s="7">
        <f>SUMIF('BD Qtde Servidores Aposentados '!$D:$D,$D:$D,'BD Qtde Servidores Aposentados '!G:G)</f>
        <v>0</v>
      </c>
      <c r="AM15" s="7">
        <f>SUMIF('BD Qtde Servidores Aposentados '!$D:$D,$D:$D,'BD Qtde Servidores Aposentados '!H:H)</f>
        <v>1</v>
      </c>
      <c r="AN15" s="7">
        <f>SUMIF('BD Qtde Servidores Aposentados '!$D:$D,$D:$D,'BD Qtde Servidores Aposentados '!I:I)</f>
        <v>0</v>
      </c>
      <c r="AO15" s="7">
        <f>SUMIF('BD Qtde Servidores Aposentados '!$D:$D,$D:$D,'BD Qtde Servidores Aposentados '!J:J)</f>
        <v>0</v>
      </c>
      <c r="AP15" s="7">
        <f>SUMIF('BD Qtde Servidores Aposentados '!$D:$D,$D:$D,'BD Qtde Servidores Aposentados '!K:K)</f>
        <v>0</v>
      </c>
      <c r="AQ15" s="7">
        <f>SUMIF('BD Qtde Servidores Aposentados '!$D:$D,$D:$D,'BD Qtde Servidores Aposentados '!L:L)</f>
        <v>0</v>
      </c>
      <c r="AR15" s="24">
        <f t="shared" ref="AR15:AR109" si="12">SUM(AJ15:AQ15)</f>
        <v>5</v>
      </c>
      <c r="AS15" s="26"/>
      <c r="AT15" s="26"/>
      <c r="AU15" s="27">
        <f t="shared" ref="AU15:BB30" si="13">Y15*F15</f>
        <v>0</v>
      </c>
      <c r="AV15" s="27">
        <f t="shared" si="13"/>
        <v>0</v>
      </c>
      <c r="AW15" s="27">
        <f t="shared" si="13"/>
        <v>0</v>
      </c>
      <c r="AX15" s="27">
        <f t="shared" si="13"/>
        <v>0</v>
      </c>
      <c r="AY15" s="27">
        <f t="shared" si="13"/>
        <v>0</v>
      </c>
      <c r="AZ15" s="27">
        <f t="shared" si="13"/>
        <v>0</v>
      </c>
      <c r="BA15" s="27">
        <f t="shared" si="13"/>
        <v>0</v>
      </c>
      <c r="BB15" s="27">
        <f t="shared" si="13"/>
        <v>0</v>
      </c>
      <c r="BC15" s="28">
        <f t="shared" ref="BC15:BC109" si="14">SUM(AU15:BB15)</f>
        <v>0</v>
      </c>
      <c r="BF15" s="26"/>
      <c r="BG15" s="27">
        <f t="shared" ref="BG15:BN30" si="15">F15*AJ15</f>
        <v>7197.2450171999999</v>
      </c>
      <c r="BH15" s="27">
        <f t="shared" si="15"/>
        <v>0</v>
      </c>
      <c r="BI15" s="27">
        <f t="shared" si="15"/>
        <v>0</v>
      </c>
      <c r="BJ15" s="27">
        <f t="shared" si="15"/>
        <v>2159.1735051599999</v>
      </c>
      <c r="BK15" s="27">
        <f t="shared" si="15"/>
        <v>0</v>
      </c>
      <c r="BL15" s="27">
        <f t="shared" si="15"/>
        <v>0</v>
      </c>
      <c r="BM15" s="27">
        <f t="shared" si="15"/>
        <v>0</v>
      </c>
      <c r="BN15" s="27">
        <f t="shared" si="15"/>
        <v>0</v>
      </c>
      <c r="BO15" s="28">
        <f t="shared" ref="BO15:BO109" si="16">SUM(BG15:BN15)</f>
        <v>9356.4185223599998</v>
      </c>
      <c r="BS15" s="12">
        <f t="shared" ref="BS15:BS109" si="17">Y15*O15</f>
        <v>0</v>
      </c>
      <c r="BT15" s="12">
        <f t="shared" ref="BT15:BZ30" si="18">Z15*Q15</f>
        <v>0</v>
      </c>
      <c r="BU15" s="12">
        <f t="shared" si="18"/>
        <v>0</v>
      </c>
      <c r="BV15" s="12">
        <f t="shared" si="18"/>
        <v>0</v>
      </c>
      <c r="BW15" s="12">
        <f t="shared" si="18"/>
        <v>0</v>
      </c>
      <c r="BX15" s="12">
        <f t="shared" si="18"/>
        <v>0</v>
      </c>
      <c r="BY15" s="12">
        <f t="shared" si="18"/>
        <v>0</v>
      </c>
      <c r="BZ15" s="12">
        <f t="shared" si="18"/>
        <v>0</v>
      </c>
      <c r="CA15" s="29">
        <f t="shared" ref="CA15:CA109" si="19">SUM(BS15:BZ15)</f>
        <v>0</v>
      </c>
      <c r="CC15" s="95">
        <f>(Y15*'Quadro Resumo'!$L$8)*($O$109*10%)</f>
        <v>0</v>
      </c>
      <c r="CD15" s="12">
        <f>(Z15*'Quadro Resumo'!$L$8)*($O$109*15%)</f>
        <v>0</v>
      </c>
      <c r="CE15" s="12">
        <f>(AA15*'Quadro Resumo'!$L$8)*($O$109*10%)</f>
        <v>0</v>
      </c>
      <c r="CF15" s="12">
        <f>(AB15*'Quadro Resumo'!$L$8)*($O$109*5%)</f>
        <v>0</v>
      </c>
      <c r="CG15" s="12">
        <f>(AC15*'Quadro Resumo'!$L$8)*($O$109*5%)</f>
        <v>0</v>
      </c>
      <c r="CH15" s="12">
        <f>(AD15*'Quadro Resumo'!$L$8)*(O15*22%)</f>
        <v>0</v>
      </c>
      <c r="CI15" s="12">
        <f>(AE15*'Quadro Resumo'!$L$8)*(O15*23%)</f>
        <v>0</v>
      </c>
      <c r="CJ15" s="12">
        <v>0</v>
      </c>
      <c r="CK15" s="29">
        <f t="shared" ref="CK15:CK108" si="20">SUM(CC15:CJ15)</f>
        <v>0</v>
      </c>
      <c r="CN15" s="12">
        <f t="shared" ref="CN15:CN109" si="21">AJ15*O15</f>
        <v>7844.9970687479999</v>
      </c>
      <c r="CO15" s="12">
        <f t="shared" ref="CO15:CU30" si="22">AK15*Q15</f>
        <v>0</v>
      </c>
      <c r="CP15" s="12">
        <f t="shared" si="22"/>
        <v>0</v>
      </c>
      <c r="CQ15" s="12">
        <f t="shared" si="22"/>
        <v>2353.4991206243999</v>
      </c>
      <c r="CR15" s="12">
        <f t="shared" si="22"/>
        <v>0</v>
      </c>
      <c r="CS15" s="12">
        <f t="shared" si="22"/>
        <v>0</v>
      </c>
      <c r="CT15" s="12">
        <f t="shared" si="22"/>
        <v>0</v>
      </c>
      <c r="CU15" s="12">
        <f t="shared" si="22"/>
        <v>0</v>
      </c>
      <c r="CV15" s="29">
        <f t="shared" ref="CV15:CV109" si="23">SUM(CN15:CU15)</f>
        <v>10198.496189372399</v>
      </c>
      <c r="CW15" s="9"/>
      <c r="CX15" s="9"/>
      <c r="CY15" s="9"/>
      <c r="CZ15" s="9"/>
      <c r="DA15" s="9"/>
    </row>
    <row r="16" spans="1:105" ht="15.75" customHeight="1" x14ac:dyDescent="0.3">
      <c r="A16" s="5"/>
      <c r="B16" s="464"/>
      <c r="C16" s="7" t="s">
        <v>8</v>
      </c>
      <c r="D16" s="7" t="str">
        <f t="shared" si="1"/>
        <v>AP2</v>
      </c>
      <c r="E16" s="7">
        <v>2</v>
      </c>
      <c r="F16" s="8">
        <f>'2025'!O16</f>
        <v>1869.4843932176998</v>
      </c>
      <c r="G16" s="12">
        <f t="shared" si="2"/>
        <v>2056.4328325394699</v>
      </c>
      <c r="H16" s="12">
        <f t="shared" si="3"/>
        <v>2149.9070522003544</v>
      </c>
      <c r="I16" s="12">
        <f t="shared" si="4"/>
        <v>2243.3812718612398</v>
      </c>
      <c r="J16" s="12">
        <f t="shared" si="5"/>
        <v>2336.8554915221248</v>
      </c>
      <c r="K16" s="12">
        <f t="shared" si="6"/>
        <v>2430.3297111830097</v>
      </c>
      <c r="L16" s="12">
        <f t="shared" si="7"/>
        <v>2841.6162776909036</v>
      </c>
      <c r="M16" s="12">
        <f t="shared" si="8"/>
        <v>3271.5976881309748</v>
      </c>
      <c r="O16" s="8">
        <f>O15*$C$7</f>
        <v>2037.7379886072929</v>
      </c>
      <c r="P16" s="23">
        <f t="shared" ref="P16:P52" si="24">O16/F16-1</f>
        <v>9.000000000000008E-2</v>
      </c>
      <c r="Q16" s="12">
        <f t="shared" si="9"/>
        <v>2241.5117874680222</v>
      </c>
      <c r="R16" s="12">
        <f t="shared" si="10"/>
        <v>2343.3986868983866</v>
      </c>
      <c r="S16" s="12">
        <f t="shared" si="10"/>
        <v>2445.2855863287514</v>
      </c>
      <c r="T16" s="12">
        <f t="shared" si="10"/>
        <v>2547.1724857591162</v>
      </c>
      <c r="U16" s="12">
        <f t="shared" si="10"/>
        <v>2649.059385189481</v>
      </c>
      <c r="V16" s="12">
        <f t="shared" si="10"/>
        <v>3097.3617426830851</v>
      </c>
      <c r="W16" s="12">
        <f t="shared" si="10"/>
        <v>3566.0414800627627</v>
      </c>
      <c r="Y16" s="7">
        <f>SUMIF('BD Qtde Servidores Ativos'!$D:$D,$D:$D,'BD Qtde Servidores Ativos'!E:E)</f>
        <v>0</v>
      </c>
      <c r="Z16" s="7">
        <f>SUMIF('BD Qtde Servidores Ativos'!$D:$D,$D:$D,'BD Qtde Servidores Ativos'!F:F)</f>
        <v>0</v>
      </c>
      <c r="AA16" s="7">
        <f>SUMIF('BD Qtde Servidores Ativos'!$D:$D,$D:$D,'BD Qtde Servidores Ativos'!G:G)</f>
        <v>0</v>
      </c>
      <c r="AB16" s="7">
        <f>SUMIF('BD Qtde Servidores Ativos'!$D:$D,$D:$D,'BD Qtde Servidores Ativos'!H:H)</f>
        <v>0</v>
      </c>
      <c r="AC16" s="7">
        <f>SUMIF('BD Qtde Servidores Ativos'!$D:$D,$D:$D,'BD Qtde Servidores Ativos'!I:I)</f>
        <v>0</v>
      </c>
      <c r="AD16" s="7">
        <f>SUMIF('BD Qtde Servidores Ativos'!$D:$D,$D:$D,'BD Qtde Servidores Ativos'!J:J)</f>
        <v>0</v>
      </c>
      <c r="AE16" s="7">
        <f>SUMIF('BD Qtde Servidores Ativos'!$D:$D,$D:$D,'BD Qtde Servidores Ativos'!K:K)</f>
        <v>0</v>
      </c>
      <c r="AF16" s="7">
        <f>SUMIF('BD Qtde Servidores Ativos'!$D:$D,$D:$D,'BD Qtde Servidores Ativos'!L:L)</f>
        <v>0</v>
      </c>
      <c r="AG16" s="24">
        <f t="shared" si="11"/>
        <v>0</v>
      </c>
      <c r="AH16" s="25"/>
      <c r="AI16" s="25"/>
      <c r="AJ16" s="7">
        <f>SUMIF('BD Qtde Servidores Aposentados '!$D:$D,$D:$D,'BD Qtde Servidores Aposentados '!E:E)</f>
        <v>8</v>
      </c>
      <c r="AK16" s="7">
        <f>SUMIF('BD Qtde Servidores Aposentados '!$D:$D,$D:$D,'BD Qtde Servidores Aposentados '!F:F)</f>
        <v>0</v>
      </c>
      <c r="AL16" s="7">
        <f>SUMIF('BD Qtde Servidores Aposentados '!$D:$D,$D:$D,'BD Qtde Servidores Aposentados '!G:G)</f>
        <v>0</v>
      </c>
      <c r="AM16" s="7">
        <f>SUMIF('BD Qtde Servidores Aposentados '!$D:$D,$D:$D,'BD Qtde Servidores Aposentados '!H:H)</f>
        <v>0</v>
      </c>
      <c r="AN16" s="7">
        <f>SUMIF('BD Qtde Servidores Aposentados '!$D:$D,$D:$D,'BD Qtde Servidores Aposentados '!I:I)</f>
        <v>0</v>
      </c>
      <c r="AO16" s="7">
        <f>SUMIF('BD Qtde Servidores Aposentados '!$D:$D,$D:$D,'BD Qtde Servidores Aposentados '!J:J)</f>
        <v>0</v>
      </c>
      <c r="AP16" s="7">
        <f>SUMIF('BD Qtde Servidores Aposentados '!$D:$D,$D:$D,'BD Qtde Servidores Aposentados '!K:K)</f>
        <v>0</v>
      </c>
      <c r="AQ16" s="7">
        <f>SUMIF('BD Qtde Servidores Aposentados '!$D:$D,$D:$D,'BD Qtde Servidores Aposentados '!L:L)</f>
        <v>0</v>
      </c>
      <c r="AR16" s="24">
        <f t="shared" si="12"/>
        <v>8</v>
      </c>
      <c r="AS16" s="26"/>
      <c r="AT16" s="26"/>
      <c r="AU16" s="27">
        <f t="shared" si="13"/>
        <v>0</v>
      </c>
      <c r="AV16" s="27">
        <f t="shared" si="13"/>
        <v>0</v>
      </c>
      <c r="AW16" s="27">
        <f t="shared" si="13"/>
        <v>0</v>
      </c>
      <c r="AX16" s="27">
        <f t="shared" si="13"/>
        <v>0</v>
      </c>
      <c r="AY16" s="27">
        <f t="shared" si="13"/>
        <v>0</v>
      </c>
      <c r="AZ16" s="27">
        <f t="shared" si="13"/>
        <v>0</v>
      </c>
      <c r="BA16" s="27">
        <f t="shared" si="13"/>
        <v>0</v>
      </c>
      <c r="BB16" s="27">
        <f t="shared" si="13"/>
        <v>0</v>
      </c>
      <c r="BC16" s="28">
        <f t="shared" si="14"/>
        <v>0</v>
      </c>
      <c r="BF16" s="26"/>
      <c r="BG16" s="27">
        <f t="shared" si="15"/>
        <v>14955.875145741598</v>
      </c>
      <c r="BH16" s="27">
        <f t="shared" si="15"/>
        <v>0</v>
      </c>
      <c r="BI16" s="27">
        <f t="shared" si="15"/>
        <v>0</v>
      </c>
      <c r="BJ16" s="27">
        <f t="shared" si="15"/>
        <v>0</v>
      </c>
      <c r="BK16" s="27">
        <f t="shared" si="15"/>
        <v>0</v>
      </c>
      <c r="BL16" s="27">
        <f t="shared" si="15"/>
        <v>0</v>
      </c>
      <c r="BM16" s="27">
        <f t="shared" si="15"/>
        <v>0</v>
      </c>
      <c r="BN16" s="27">
        <f t="shared" si="15"/>
        <v>0</v>
      </c>
      <c r="BO16" s="28">
        <f t="shared" si="16"/>
        <v>14955.875145741598</v>
      </c>
      <c r="BS16" s="12">
        <f t="shared" si="17"/>
        <v>0</v>
      </c>
      <c r="BT16" s="12">
        <f t="shared" si="18"/>
        <v>0</v>
      </c>
      <c r="BU16" s="12">
        <f t="shared" si="18"/>
        <v>0</v>
      </c>
      <c r="BV16" s="12">
        <f t="shared" si="18"/>
        <v>0</v>
      </c>
      <c r="BW16" s="12">
        <f t="shared" si="18"/>
        <v>0</v>
      </c>
      <c r="BX16" s="12">
        <f t="shared" si="18"/>
        <v>0</v>
      </c>
      <c r="BY16" s="12">
        <f t="shared" si="18"/>
        <v>0</v>
      </c>
      <c r="BZ16" s="12">
        <f t="shared" si="18"/>
        <v>0</v>
      </c>
      <c r="CA16" s="29">
        <f t="shared" si="19"/>
        <v>0</v>
      </c>
      <c r="CC16" s="95">
        <f>(Y16*'Quadro Resumo'!$L$8)*($O$109*10%)</f>
        <v>0</v>
      </c>
      <c r="CD16" s="12">
        <f>(Z16*'Quadro Resumo'!$L$8)*($O$109*15%)</f>
        <v>0</v>
      </c>
      <c r="CE16" s="12">
        <f>(AA16*'Quadro Resumo'!$L$8)*($O$109*10%)</f>
        <v>0</v>
      </c>
      <c r="CF16" s="12">
        <f>(AB16*'Quadro Resumo'!$L$8)*($O$109*5%)</f>
        <v>0</v>
      </c>
      <c r="CG16" s="12">
        <f>(AC16*'Quadro Resumo'!$L$8)*($O$109*5%)</f>
        <v>0</v>
      </c>
      <c r="CH16" s="12">
        <f>(AD16*'Quadro Resumo'!$L$8)*(O16*22%)</f>
        <v>0</v>
      </c>
      <c r="CI16" s="12">
        <f>(AE16*'Quadro Resumo'!$L$8)*(O16*23%)</f>
        <v>0</v>
      </c>
      <c r="CJ16" s="12">
        <v>0</v>
      </c>
      <c r="CK16" s="29">
        <f t="shared" si="20"/>
        <v>0</v>
      </c>
      <c r="CN16" s="12">
        <f t="shared" si="21"/>
        <v>16301.903908858343</v>
      </c>
      <c r="CO16" s="12">
        <f t="shared" si="22"/>
        <v>0</v>
      </c>
      <c r="CP16" s="12">
        <f t="shared" si="22"/>
        <v>0</v>
      </c>
      <c r="CQ16" s="12">
        <f t="shared" si="22"/>
        <v>0</v>
      </c>
      <c r="CR16" s="12">
        <f t="shared" si="22"/>
        <v>0</v>
      </c>
      <c r="CS16" s="12">
        <f t="shared" si="22"/>
        <v>0</v>
      </c>
      <c r="CT16" s="12">
        <f t="shared" si="22"/>
        <v>0</v>
      </c>
      <c r="CU16" s="12">
        <f t="shared" si="22"/>
        <v>0</v>
      </c>
      <c r="CV16" s="29">
        <f t="shared" si="23"/>
        <v>16301.903908858343</v>
      </c>
      <c r="CW16" s="9"/>
      <c r="CX16" s="9"/>
      <c r="CY16" s="9"/>
      <c r="CZ16" s="9"/>
      <c r="DA16" s="9"/>
    </row>
    <row r="17" spans="1:107" ht="15.75" customHeight="1" x14ac:dyDescent="0.3">
      <c r="A17" s="5"/>
      <c r="B17" s="464"/>
      <c r="C17" s="7" t="s">
        <v>8</v>
      </c>
      <c r="D17" s="7" t="str">
        <f t="shared" si="1"/>
        <v>AP3</v>
      </c>
      <c r="E17" s="7">
        <v>3</v>
      </c>
      <c r="F17" s="8">
        <f>'2025'!O17</f>
        <v>1942.3942845531899</v>
      </c>
      <c r="G17" s="12">
        <f t="shared" si="2"/>
        <v>2136.6337130085089</v>
      </c>
      <c r="H17" s="12">
        <f t="shared" si="3"/>
        <v>2233.7534272361681</v>
      </c>
      <c r="I17" s="12">
        <f t="shared" si="4"/>
        <v>2330.8731414638278</v>
      </c>
      <c r="J17" s="12">
        <f t="shared" si="5"/>
        <v>2427.9928556914874</v>
      </c>
      <c r="K17" s="12">
        <f t="shared" si="6"/>
        <v>2525.1125699191471</v>
      </c>
      <c r="L17" s="12">
        <f t="shared" si="7"/>
        <v>2952.4393125208485</v>
      </c>
      <c r="M17" s="12">
        <f t="shared" si="8"/>
        <v>3399.1899979680825</v>
      </c>
      <c r="O17" s="8">
        <f>O16*$C$7</f>
        <v>2117.2097701629773</v>
      </c>
      <c r="P17" s="23">
        <f t="shared" si="24"/>
        <v>9.000000000000008E-2</v>
      </c>
      <c r="Q17" s="12">
        <f t="shared" si="9"/>
        <v>2328.9307471792754</v>
      </c>
      <c r="R17" s="12">
        <f t="shared" si="10"/>
        <v>2434.7912356874235</v>
      </c>
      <c r="S17" s="12">
        <f t="shared" si="10"/>
        <v>2540.6517241955726</v>
      </c>
      <c r="T17" s="12">
        <f t="shared" si="10"/>
        <v>2646.5122127037216</v>
      </c>
      <c r="U17" s="12">
        <f t="shared" si="10"/>
        <v>2752.3727012118707</v>
      </c>
      <c r="V17" s="12">
        <f t="shared" si="10"/>
        <v>3218.1588506477256</v>
      </c>
      <c r="W17" s="12">
        <f t="shared" si="10"/>
        <v>3705.1170977852103</v>
      </c>
      <c r="Y17" s="7">
        <f>SUMIF('BD Qtde Servidores Ativos'!$D:$D,$D:$D,'BD Qtde Servidores Ativos'!E:E)</f>
        <v>0</v>
      </c>
      <c r="Z17" s="7">
        <f>SUMIF('BD Qtde Servidores Ativos'!$D:$D,$D:$D,'BD Qtde Servidores Ativos'!F:F)</f>
        <v>0</v>
      </c>
      <c r="AA17" s="7">
        <f>SUMIF('BD Qtde Servidores Ativos'!$D:$D,$D:$D,'BD Qtde Servidores Ativos'!G:G)</f>
        <v>0</v>
      </c>
      <c r="AB17" s="7">
        <f>SUMIF('BD Qtde Servidores Ativos'!$D:$D,$D:$D,'BD Qtde Servidores Ativos'!H:H)</f>
        <v>0</v>
      </c>
      <c r="AC17" s="7">
        <f>SUMIF('BD Qtde Servidores Ativos'!$D:$D,$D:$D,'BD Qtde Servidores Ativos'!I:I)</f>
        <v>0</v>
      </c>
      <c r="AD17" s="7">
        <f>SUMIF('BD Qtde Servidores Ativos'!$D:$D,$D:$D,'BD Qtde Servidores Ativos'!J:J)</f>
        <v>0</v>
      </c>
      <c r="AE17" s="7">
        <f>SUMIF('BD Qtde Servidores Ativos'!$D:$D,$D:$D,'BD Qtde Servidores Ativos'!K:K)</f>
        <v>0</v>
      </c>
      <c r="AF17" s="7">
        <f>SUMIF('BD Qtde Servidores Ativos'!$D:$D,$D:$D,'BD Qtde Servidores Ativos'!L:L)</f>
        <v>0</v>
      </c>
      <c r="AG17" s="24">
        <f t="shared" si="11"/>
        <v>0</v>
      </c>
      <c r="AH17" s="25"/>
      <c r="AI17" s="25"/>
      <c r="AJ17" s="7">
        <f>SUMIF('BD Qtde Servidores Aposentados '!$D:$D,$D:$D,'BD Qtde Servidores Aposentados '!E:E)</f>
        <v>23</v>
      </c>
      <c r="AK17" s="7">
        <f>SUMIF('BD Qtde Servidores Aposentados '!$D:$D,$D:$D,'BD Qtde Servidores Aposentados '!F:F)</f>
        <v>0</v>
      </c>
      <c r="AL17" s="7">
        <f>SUMIF('BD Qtde Servidores Aposentados '!$D:$D,$D:$D,'BD Qtde Servidores Aposentados '!G:G)</f>
        <v>0</v>
      </c>
      <c r="AM17" s="7">
        <f>SUMIF('BD Qtde Servidores Aposentados '!$D:$D,$D:$D,'BD Qtde Servidores Aposentados '!H:H)</f>
        <v>0</v>
      </c>
      <c r="AN17" s="7">
        <f>SUMIF('BD Qtde Servidores Aposentados '!$D:$D,$D:$D,'BD Qtde Servidores Aposentados '!I:I)</f>
        <v>0</v>
      </c>
      <c r="AO17" s="7">
        <f>SUMIF('BD Qtde Servidores Aposentados '!$D:$D,$D:$D,'BD Qtde Servidores Aposentados '!J:J)</f>
        <v>0</v>
      </c>
      <c r="AP17" s="7">
        <f>SUMIF('BD Qtde Servidores Aposentados '!$D:$D,$D:$D,'BD Qtde Servidores Aposentados '!K:K)</f>
        <v>0</v>
      </c>
      <c r="AQ17" s="7">
        <f>SUMIF('BD Qtde Servidores Aposentados '!$D:$D,$D:$D,'BD Qtde Servidores Aposentados '!L:L)</f>
        <v>0</v>
      </c>
      <c r="AR17" s="24">
        <f t="shared" si="12"/>
        <v>23</v>
      </c>
      <c r="AS17" s="26"/>
      <c r="AT17" s="26"/>
      <c r="AU17" s="27">
        <f t="shared" si="13"/>
        <v>0</v>
      </c>
      <c r="AV17" s="27">
        <f t="shared" si="13"/>
        <v>0</v>
      </c>
      <c r="AW17" s="27">
        <f t="shared" si="13"/>
        <v>0</v>
      </c>
      <c r="AX17" s="27">
        <f t="shared" si="13"/>
        <v>0</v>
      </c>
      <c r="AY17" s="27">
        <f t="shared" si="13"/>
        <v>0</v>
      </c>
      <c r="AZ17" s="27">
        <f t="shared" si="13"/>
        <v>0</v>
      </c>
      <c r="BA17" s="27">
        <f t="shared" si="13"/>
        <v>0</v>
      </c>
      <c r="BB17" s="27">
        <f t="shared" si="13"/>
        <v>0</v>
      </c>
      <c r="BC17" s="28">
        <f t="shared" si="14"/>
        <v>0</v>
      </c>
      <c r="BF17" s="26"/>
      <c r="BG17" s="27">
        <f t="shared" si="15"/>
        <v>44675.06854472337</v>
      </c>
      <c r="BH17" s="27">
        <f t="shared" si="15"/>
        <v>0</v>
      </c>
      <c r="BI17" s="27">
        <f t="shared" si="15"/>
        <v>0</v>
      </c>
      <c r="BJ17" s="27">
        <f t="shared" si="15"/>
        <v>0</v>
      </c>
      <c r="BK17" s="27">
        <f t="shared" si="15"/>
        <v>0</v>
      </c>
      <c r="BL17" s="27">
        <f t="shared" si="15"/>
        <v>0</v>
      </c>
      <c r="BM17" s="27">
        <f t="shared" si="15"/>
        <v>0</v>
      </c>
      <c r="BN17" s="27">
        <f t="shared" si="15"/>
        <v>0</v>
      </c>
      <c r="BO17" s="28">
        <f t="shared" si="16"/>
        <v>44675.06854472337</v>
      </c>
      <c r="BS17" s="12">
        <f t="shared" si="17"/>
        <v>0</v>
      </c>
      <c r="BT17" s="12">
        <f t="shared" si="18"/>
        <v>0</v>
      </c>
      <c r="BU17" s="12">
        <f t="shared" si="18"/>
        <v>0</v>
      </c>
      <c r="BV17" s="12">
        <f t="shared" si="18"/>
        <v>0</v>
      </c>
      <c r="BW17" s="12">
        <f t="shared" si="18"/>
        <v>0</v>
      </c>
      <c r="BX17" s="12">
        <f t="shared" si="18"/>
        <v>0</v>
      </c>
      <c r="BY17" s="12">
        <f t="shared" si="18"/>
        <v>0</v>
      </c>
      <c r="BZ17" s="12">
        <f t="shared" si="18"/>
        <v>0</v>
      </c>
      <c r="CA17" s="29">
        <f t="shared" si="19"/>
        <v>0</v>
      </c>
      <c r="CC17" s="95">
        <f>(Y17*'Quadro Resumo'!$L$8)*($O$109*10%)</f>
        <v>0</v>
      </c>
      <c r="CD17" s="12">
        <f>(Z17*'Quadro Resumo'!$L$8)*($O$109*15%)</f>
        <v>0</v>
      </c>
      <c r="CE17" s="12">
        <f>(AA17*'Quadro Resumo'!$L$8)*($O$109*10%)</f>
        <v>0</v>
      </c>
      <c r="CF17" s="12">
        <f>(AB17*'Quadro Resumo'!$L$8)*($O$109*5%)</f>
        <v>0</v>
      </c>
      <c r="CG17" s="12">
        <f>(AC17*'Quadro Resumo'!$L$8)*($O$109*5%)</f>
        <v>0</v>
      </c>
      <c r="CH17" s="12">
        <f>(AD17*'Quadro Resumo'!$L$8)*(O17*22%)</f>
        <v>0</v>
      </c>
      <c r="CI17" s="12">
        <f>(AE17*'Quadro Resumo'!$L$8)*(O17*23%)</f>
        <v>0</v>
      </c>
      <c r="CJ17" s="12">
        <v>0</v>
      </c>
      <c r="CK17" s="29">
        <f t="shared" si="20"/>
        <v>0</v>
      </c>
      <c r="CN17" s="12">
        <f t="shared" si="21"/>
        <v>48695.82471374848</v>
      </c>
      <c r="CO17" s="12">
        <f t="shared" si="22"/>
        <v>0</v>
      </c>
      <c r="CP17" s="12">
        <f t="shared" si="22"/>
        <v>0</v>
      </c>
      <c r="CQ17" s="12">
        <f t="shared" si="22"/>
        <v>0</v>
      </c>
      <c r="CR17" s="12">
        <f t="shared" si="22"/>
        <v>0</v>
      </c>
      <c r="CS17" s="12">
        <f t="shared" si="22"/>
        <v>0</v>
      </c>
      <c r="CT17" s="12">
        <f t="shared" si="22"/>
        <v>0</v>
      </c>
      <c r="CU17" s="12">
        <f t="shared" si="22"/>
        <v>0</v>
      </c>
      <c r="CV17" s="29">
        <f t="shared" si="23"/>
        <v>48695.82471374848</v>
      </c>
      <c r="CW17" s="9"/>
      <c r="CX17" s="9"/>
      <c r="CY17" s="9"/>
      <c r="CZ17" s="9"/>
      <c r="DA17" s="9"/>
      <c r="DB17" s="30"/>
      <c r="DC17" s="30"/>
    </row>
    <row r="18" spans="1:107" ht="15.75" customHeight="1" x14ac:dyDescent="0.3">
      <c r="A18" s="5"/>
      <c r="B18" s="464"/>
      <c r="C18" s="7" t="s">
        <v>8</v>
      </c>
      <c r="D18" s="7" t="str">
        <f t="shared" si="1"/>
        <v>AP4</v>
      </c>
      <c r="E18" s="7">
        <v>4</v>
      </c>
      <c r="F18" s="8">
        <f>'2025'!O18</f>
        <v>2018.1476616507641</v>
      </c>
      <c r="G18" s="12">
        <f t="shared" si="2"/>
        <v>2219.9624278158408</v>
      </c>
      <c r="H18" s="12">
        <f t="shared" si="3"/>
        <v>2320.8698108983785</v>
      </c>
      <c r="I18" s="12">
        <f t="shared" si="4"/>
        <v>2421.7771939809168</v>
      </c>
      <c r="J18" s="12">
        <f t="shared" si="5"/>
        <v>2522.684577063455</v>
      </c>
      <c r="K18" s="12">
        <f t="shared" si="6"/>
        <v>2623.5919601459937</v>
      </c>
      <c r="L18" s="12">
        <f t="shared" si="7"/>
        <v>3067.5844457091616</v>
      </c>
      <c r="M18" s="12">
        <f t="shared" si="8"/>
        <v>3531.7584078888372</v>
      </c>
      <c r="O18" s="8">
        <f>O17*$C$7</f>
        <v>2199.7809511993332</v>
      </c>
      <c r="P18" s="23">
        <f t="shared" si="24"/>
        <v>9.000000000000008E-2</v>
      </c>
      <c r="Q18" s="12">
        <f t="shared" si="9"/>
        <v>2419.7590463192669</v>
      </c>
      <c r="R18" s="12">
        <f t="shared" si="10"/>
        <v>2529.7480938792332</v>
      </c>
      <c r="S18" s="12">
        <f t="shared" si="10"/>
        <v>2639.7371414391996</v>
      </c>
      <c r="T18" s="12">
        <f t="shared" si="10"/>
        <v>2749.7261889991664</v>
      </c>
      <c r="U18" s="12">
        <f t="shared" si="10"/>
        <v>2859.7152365591332</v>
      </c>
      <c r="V18" s="12">
        <f t="shared" si="10"/>
        <v>3343.6670458229864</v>
      </c>
      <c r="W18" s="12">
        <f t="shared" si="10"/>
        <v>3849.6166645988333</v>
      </c>
      <c r="Y18" s="7">
        <f>SUMIF('BD Qtde Servidores Ativos'!$D:$D,$D:$D,'BD Qtde Servidores Ativos'!E:E)</f>
        <v>0</v>
      </c>
      <c r="Z18" s="7">
        <f>SUMIF('BD Qtde Servidores Ativos'!$D:$D,$D:$D,'BD Qtde Servidores Ativos'!F:F)</f>
        <v>0</v>
      </c>
      <c r="AA18" s="7">
        <f>SUMIF('BD Qtde Servidores Ativos'!$D:$D,$D:$D,'BD Qtde Servidores Ativos'!G:G)</f>
        <v>0</v>
      </c>
      <c r="AB18" s="7">
        <f>SUMIF('BD Qtde Servidores Ativos'!$D:$D,$D:$D,'BD Qtde Servidores Ativos'!H:H)</f>
        <v>0</v>
      </c>
      <c r="AC18" s="7">
        <f>SUMIF('BD Qtde Servidores Ativos'!$D:$D,$D:$D,'BD Qtde Servidores Ativos'!I:I)</f>
        <v>0</v>
      </c>
      <c r="AD18" s="7">
        <f>SUMIF('BD Qtde Servidores Ativos'!$D:$D,$D:$D,'BD Qtde Servidores Ativos'!J:J)</f>
        <v>0</v>
      </c>
      <c r="AE18" s="7">
        <f>SUMIF('BD Qtde Servidores Ativos'!$D:$D,$D:$D,'BD Qtde Servidores Ativos'!K:K)</f>
        <v>0</v>
      </c>
      <c r="AF18" s="7">
        <f>SUMIF('BD Qtde Servidores Ativos'!$D:$D,$D:$D,'BD Qtde Servidores Ativos'!L:L)</f>
        <v>0</v>
      </c>
      <c r="AG18" s="24">
        <f t="shared" si="11"/>
        <v>0</v>
      </c>
      <c r="AH18" s="25"/>
      <c r="AI18" s="25"/>
      <c r="AJ18" s="7">
        <f>SUMIF('BD Qtde Servidores Aposentados '!$D:$D,$D:$D,'BD Qtde Servidores Aposentados '!E:E)</f>
        <v>22</v>
      </c>
      <c r="AK18" s="7">
        <f>SUMIF('BD Qtde Servidores Aposentados '!$D:$D,$D:$D,'BD Qtde Servidores Aposentados '!F:F)</f>
        <v>1</v>
      </c>
      <c r="AL18" s="7">
        <f>SUMIF('BD Qtde Servidores Aposentados '!$D:$D,$D:$D,'BD Qtde Servidores Aposentados '!G:G)</f>
        <v>2</v>
      </c>
      <c r="AM18" s="7">
        <f>SUMIF('BD Qtde Servidores Aposentados '!$D:$D,$D:$D,'BD Qtde Servidores Aposentados '!H:H)</f>
        <v>0</v>
      </c>
      <c r="AN18" s="7">
        <f>SUMIF('BD Qtde Servidores Aposentados '!$D:$D,$D:$D,'BD Qtde Servidores Aposentados '!I:I)</f>
        <v>0</v>
      </c>
      <c r="AO18" s="7">
        <f>SUMIF('BD Qtde Servidores Aposentados '!$D:$D,$D:$D,'BD Qtde Servidores Aposentados '!J:J)</f>
        <v>0</v>
      </c>
      <c r="AP18" s="7">
        <f>SUMIF('BD Qtde Servidores Aposentados '!$D:$D,$D:$D,'BD Qtde Servidores Aposentados '!K:K)</f>
        <v>0</v>
      </c>
      <c r="AQ18" s="7">
        <f>SUMIF('BD Qtde Servidores Aposentados '!$D:$D,$D:$D,'BD Qtde Servidores Aposentados '!L:L)</f>
        <v>0</v>
      </c>
      <c r="AR18" s="24">
        <f t="shared" si="12"/>
        <v>25</v>
      </c>
      <c r="AS18" s="26"/>
      <c r="AT18" s="26"/>
      <c r="AU18" s="27">
        <f t="shared" si="13"/>
        <v>0</v>
      </c>
      <c r="AV18" s="27">
        <f t="shared" si="13"/>
        <v>0</v>
      </c>
      <c r="AW18" s="27">
        <f t="shared" si="13"/>
        <v>0</v>
      </c>
      <c r="AX18" s="27">
        <f t="shared" si="13"/>
        <v>0</v>
      </c>
      <c r="AY18" s="27">
        <f t="shared" si="13"/>
        <v>0</v>
      </c>
      <c r="AZ18" s="27">
        <f t="shared" si="13"/>
        <v>0</v>
      </c>
      <c r="BA18" s="27">
        <f t="shared" si="13"/>
        <v>0</v>
      </c>
      <c r="BB18" s="27">
        <f t="shared" si="13"/>
        <v>0</v>
      </c>
      <c r="BC18" s="28">
        <f t="shared" si="14"/>
        <v>0</v>
      </c>
      <c r="BF18" s="26"/>
      <c r="BG18" s="27">
        <f t="shared" si="15"/>
        <v>44399.248556316808</v>
      </c>
      <c r="BH18" s="27">
        <f t="shared" si="15"/>
        <v>2219.9624278158408</v>
      </c>
      <c r="BI18" s="27">
        <f t="shared" si="15"/>
        <v>4641.7396217967571</v>
      </c>
      <c r="BJ18" s="27">
        <f t="shared" si="15"/>
        <v>0</v>
      </c>
      <c r="BK18" s="27">
        <f t="shared" si="15"/>
        <v>0</v>
      </c>
      <c r="BL18" s="27">
        <f t="shared" si="15"/>
        <v>0</v>
      </c>
      <c r="BM18" s="27">
        <f t="shared" si="15"/>
        <v>0</v>
      </c>
      <c r="BN18" s="27">
        <f t="shared" si="15"/>
        <v>0</v>
      </c>
      <c r="BO18" s="28">
        <f t="shared" si="16"/>
        <v>51260.9506059294</v>
      </c>
      <c r="BS18" s="12">
        <f t="shared" si="17"/>
        <v>0</v>
      </c>
      <c r="BT18" s="12">
        <f t="shared" si="18"/>
        <v>0</v>
      </c>
      <c r="BU18" s="12">
        <f t="shared" si="18"/>
        <v>0</v>
      </c>
      <c r="BV18" s="12">
        <f t="shared" si="18"/>
        <v>0</v>
      </c>
      <c r="BW18" s="12">
        <f t="shared" si="18"/>
        <v>0</v>
      </c>
      <c r="BX18" s="12">
        <f t="shared" si="18"/>
        <v>0</v>
      </c>
      <c r="BY18" s="12">
        <f t="shared" si="18"/>
        <v>0</v>
      </c>
      <c r="BZ18" s="12">
        <f t="shared" si="18"/>
        <v>0</v>
      </c>
      <c r="CA18" s="29">
        <f t="shared" si="19"/>
        <v>0</v>
      </c>
      <c r="CB18" s="9"/>
      <c r="CC18" s="95">
        <f>(Y18*'Quadro Resumo'!$L$8)*($O$109*10%)</f>
        <v>0</v>
      </c>
      <c r="CD18" s="12">
        <f>(Z18*'Quadro Resumo'!$L$8)*($O$109*15%)</f>
        <v>0</v>
      </c>
      <c r="CE18" s="12">
        <f>(AA18*'Quadro Resumo'!$L$8)*($O$109*10%)</f>
        <v>0</v>
      </c>
      <c r="CF18" s="12">
        <f>(AB18*'Quadro Resumo'!$L$8)*($O$109*5%)</f>
        <v>0</v>
      </c>
      <c r="CG18" s="12">
        <f>(AC18*'Quadro Resumo'!$L$8)*($O$109*5%)</f>
        <v>0</v>
      </c>
      <c r="CH18" s="12">
        <f>(AD18*'Quadro Resumo'!$L$8)*(O18*22%)</f>
        <v>0</v>
      </c>
      <c r="CI18" s="12">
        <f>(AE18*'Quadro Resumo'!$L$8)*(O18*23%)</f>
        <v>0</v>
      </c>
      <c r="CJ18" s="12">
        <v>0</v>
      </c>
      <c r="CK18" s="29">
        <f t="shared" si="20"/>
        <v>0</v>
      </c>
      <c r="CL18" s="9"/>
      <c r="CM18" s="9"/>
      <c r="CN18" s="12">
        <f t="shared" si="21"/>
        <v>48395.180926385328</v>
      </c>
      <c r="CO18" s="12">
        <f t="shared" si="22"/>
        <v>2419.7590463192669</v>
      </c>
      <c r="CP18" s="12">
        <f t="shared" si="22"/>
        <v>5059.4961877584665</v>
      </c>
      <c r="CQ18" s="12">
        <f t="shared" si="22"/>
        <v>0</v>
      </c>
      <c r="CR18" s="12">
        <f t="shared" si="22"/>
        <v>0</v>
      </c>
      <c r="CS18" s="12">
        <f t="shared" si="22"/>
        <v>0</v>
      </c>
      <c r="CT18" s="12">
        <f t="shared" si="22"/>
        <v>0</v>
      </c>
      <c r="CU18" s="12">
        <f t="shared" si="22"/>
        <v>0</v>
      </c>
      <c r="CV18" s="29">
        <f t="shared" si="23"/>
        <v>55874.436160463061</v>
      </c>
      <c r="CW18" s="9"/>
      <c r="CX18" s="9"/>
      <c r="CY18" s="9"/>
      <c r="CZ18" s="9"/>
      <c r="DA18" s="9"/>
      <c r="DB18" s="30"/>
      <c r="DC18" s="30"/>
    </row>
    <row r="19" spans="1:107" ht="15.75" customHeight="1" x14ac:dyDescent="0.3">
      <c r="A19" s="5"/>
      <c r="B19" s="464"/>
      <c r="C19" s="7" t="s">
        <v>8</v>
      </c>
      <c r="D19" s="7" t="str">
        <f t="shared" si="1"/>
        <v>AP5</v>
      </c>
      <c r="E19" s="7">
        <v>5</v>
      </c>
      <c r="F19" s="8">
        <f>'2025'!O19</f>
        <v>2096.8554204551438</v>
      </c>
      <c r="G19" s="12">
        <f t="shared" si="2"/>
        <v>2306.5409625006582</v>
      </c>
      <c r="H19" s="12">
        <f t="shared" si="3"/>
        <v>2411.3837335234152</v>
      </c>
      <c r="I19" s="12">
        <f t="shared" si="4"/>
        <v>2516.2265045461722</v>
      </c>
      <c r="J19" s="12">
        <f t="shared" si="5"/>
        <v>2621.0692755689297</v>
      </c>
      <c r="K19" s="12">
        <f t="shared" si="6"/>
        <v>2725.9120465916872</v>
      </c>
      <c r="L19" s="12">
        <f t="shared" si="7"/>
        <v>3187.2202390918187</v>
      </c>
      <c r="M19" s="12">
        <f t="shared" si="8"/>
        <v>3669.4969857965016</v>
      </c>
      <c r="O19" s="8">
        <f t="shared" ref="O19:O33" si="25">O18*$C$7</f>
        <v>2285.5724082961069</v>
      </c>
      <c r="P19" s="23">
        <f t="shared" si="24"/>
        <v>9.000000000000008E-2</v>
      </c>
      <c r="Q19" s="12">
        <f t="shared" si="9"/>
        <v>2514.1296491257176</v>
      </c>
      <c r="R19" s="12">
        <f t="shared" si="10"/>
        <v>2628.4082695405227</v>
      </c>
      <c r="S19" s="12">
        <f t="shared" si="10"/>
        <v>2742.6868899553283</v>
      </c>
      <c r="T19" s="12">
        <f t="shared" si="10"/>
        <v>2856.9655103701334</v>
      </c>
      <c r="U19" s="12">
        <f t="shared" si="10"/>
        <v>2971.244130784939</v>
      </c>
      <c r="V19" s="12">
        <f t="shared" si="10"/>
        <v>3474.0700606100827</v>
      </c>
      <c r="W19" s="12">
        <f t="shared" si="10"/>
        <v>3999.7517145181873</v>
      </c>
      <c r="Y19" s="7">
        <f>SUMIF('BD Qtde Servidores Ativos'!$D:$D,$D:$D,'BD Qtde Servidores Ativos'!E:E)</f>
        <v>0</v>
      </c>
      <c r="Z19" s="7">
        <f>SUMIF('BD Qtde Servidores Ativos'!$D:$D,$D:$D,'BD Qtde Servidores Ativos'!F:F)</f>
        <v>0</v>
      </c>
      <c r="AA19" s="7">
        <f>SUMIF('BD Qtde Servidores Ativos'!$D:$D,$D:$D,'BD Qtde Servidores Ativos'!G:G)</f>
        <v>0</v>
      </c>
      <c r="AB19" s="7">
        <f>SUMIF('BD Qtde Servidores Ativos'!$D:$D,$D:$D,'BD Qtde Servidores Ativos'!H:H)</f>
        <v>0</v>
      </c>
      <c r="AC19" s="7">
        <f>SUMIF('BD Qtde Servidores Ativos'!$D:$D,$D:$D,'BD Qtde Servidores Ativos'!I:I)</f>
        <v>0</v>
      </c>
      <c r="AD19" s="7">
        <f>SUMIF('BD Qtde Servidores Ativos'!$D:$D,$D:$D,'BD Qtde Servidores Ativos'!J:J)</f>
        <v>0</v>
      </c>
      <c r="AE19" s="7">
        <f>SUMIF('BD Qtde Servidores Ativos'!$D:$D,$D:$D,'BD Qtde Servidores Ativos'!K:K)</f>
        <v>0</v>
      </c>
      <c r="AF19" s="7">
        <f>SUMIF('BD Qtde Servidores Ativos'!$D:$D,$D:$D,'BD Qtde Servidores Ativos'!L:L)</f>
        <v>0</v>
      </c>
      <c r="AG19" s="24">
        <f t="shared" si="11"/>
        <v>0</v>
      </c>
      <c r="AH19" s="25"/>
      <c r="AI19" s="25"/>
      <c r="AJ19" s="7">
        <f>SUMIF('BD Qtde Servidores Aposentados '!$D:$D,$D:$D,'BD Qtde Servidores Aposentados '!E:E)</f>
        <v>43</v>
      </c>
      <c r="AK19" s="7">
        <f>SUMIF('BD Qtde Servidores Aposentados '!$D:$D,$D:$D,'BD Qtde Servidores Aposentados '!F:F)</f>
        <v>0</v>
      </c>
      <c r="AL19" s="7">
        <f>SUMIF('BD Qtde Servidores Aposentados '!$D:$D,$D:$D,'BD Qtde Servidores Aposentados '!G:G)</f>
        <v>0</v>
      </c>
      <c r="AM19" s="7">
        <f>SUMIF('BD Qtde Servidores Aposentados '!$D:$D,$D:$D,'BD Qtde Servidores Aposentados '!H:H)</f>
        <v>1</v>
      </c>
      <c r="AN19" s="7">
        <f>SUMIF('BD Qtde Servidores Aposentados '!$D:$D,$D:$D,'BD Qtde Servidores Aposentados '!I:I)</f>
        <v>0</v>
      </c>
      <c r="AO19" s="7">
        <f>SUMIF('BD Qtde Servidores Aposentados '!$D:$D,$D:$D,'BD Qtde Servidores Aposentados '!J:J)</f>
        <v>0</v>
      </c>
      <c r="AP19" s="7">
        <f>SUMIF('BD Qtde Servidores Aposentados '!$D:$D,$D:$D,'BD Qtde Servidores Aposentados '!K:K)</f>
        <v>0</v>
      </c>
      <c r="AQ19" s="7">
        <f>SUMIF('BD Qtde Servidores Aposentados '!$D:$D,$D:$D,'BD Qtde Servidores Aposentados '!L:L)</f>
        <v>0</v>
      </c>
      <c r="AR19" s="24">
        <f t="shared" si="12"/>
        <v>44</v>
      </c>
      <c r="AS19" s="26"/>
      <c r="AT19" s="26"/>
      <c r="AU19" s="27">
        <f t="shared" si="13"/>
        <v>0</v>
      </c>
      <c r="AV19" s="27">
        <f t="shared" si="13"/>
        <v>0</v>
      </c>
      <c r="AW19" s="27">
        <f t="shared" si="13"/>
        <v>0</v>
      </c>
      <c r="AX19" s="27">
        <f t="shared" si="13"/>
        <v>0</v>
      </c>
      <c r="AY19" s="27">
        <f t="shared" si="13"/>
        <v>0</v>
      </c>
      <c r="AZ19" s="27">
        <f t="shared" si="13"/>
        <v>0</v>
      </c>
      <c r="BA19" s="27">
        <f t="shared" si="13"/>
        <v>0</v>
      </c>
      <c r="BB19" s="27">
        <f t="shared" si="13"/>
        <v>0</v>
      </c>
      <c r="BC19" s="28">
        <f t="shared" si="14"/>
        <v>0</v>
      </c>
      <c r="BF19" s="26"/>
      <c r="BG19" s="27">
        <f t="shared" si="15"/>
        <v>90164.783079571178</v>
      </c>
      <c r="BH19" s="27">
        <f t="shared" si="15"/>
        <v>0</v>
      </c>
      <c r="BI19" s="27">
        <f t="shared" si="15"/>
        <v>0</v>
      </c>
      <c r="BJ19" s="27">
        <f t="shared" si="15"/>
        <v>2516.2265045461722</v>
      </c>
      <c r="BK19" s="27">
        <f t="shared" si="15"/>
        <v>0</v>
      </c>
      <c r="BL19" s="27">
        <f t="shared" si="15"/>
        <v>0</v>
      </c>
      <c r="BM19" s="27">
        <f t="shared" si="15"/>
        <v>0</v>
      </c>
      <c r="BN19" s="27">
        <f t="shared" si="15"/>
        <v>0</v>
      </c>
      <c r="BO19" s="28">
        <f t="shared" si="16"/>
        <v>92681.009584117346</v>
      </c>
      <c r="BS19" s="12">
        <f t="shared" si="17"/>
        <v>0</v>
      </c>
      <c r="BT19" s="12">
        <f t="shared" si="18"/>
        <v>0</v>
      </c>
      <c r="BU19" s="12">
        <f t="shared" si="18"/>
        <v>0</v>
      </c>
      <c r="BV19" s="12">
        <f t="shared" si="18"/>
        <v>0</v>
      </c>
      <c r="BW19" s="12">
        <f t="shared" si="18"/>
        <v>0</v>
      </c>
      <c r="BX19" s="12">
        <f t="shared" si="18"/>
        <v>0</v>
      </c>
      <c r="BY19" s="12">
        <f t="shared" si="18"/>
        <v>0</v>
      </c>
      <c r="BZ19" s="12">
        <f t="shared" si="18"/>
        <v>0</v>
      </c>
      <c r="CA19" s="29">
        <f t="shared" si="19"/>
        <v>0</v>
      </c>
      <c r="CB19" s="9"/>
      <c r="CC19" s="95">
        <f>(Y19*'Quadro Resumo'!$L$8)*($O$109*10%)</f>
        <v>0</v>
      </c>
      <c r="CD19" s="12">
        <f>(Z19*'Quadro Resumo'!$L$8)*($O$109*15%)</f>
        <v>0</v>
      </c>
      <c r="CE19" s="12">
        <f>(AA19*'Quadro Resumo'!$L$8)*($O$109*10%)</f>
        <v>0</v>
      </c>
      <c r="CF19" s="12">
        <f>(AB19*'Quadro Resumo'!$L$8)*($O$109*5%)</f>
        <v>0</v>
      </c>
      <c r="CG19" s="12">
        <f>(AC19*'Quadro Resumo'!$L$8)*($O$109*5%)</f>
        <v>0</v>
      </c>
      <c r="CH19" s="12">
        <f>(AD19*'Quadro Resumo'!$L$8)*(O19*22%)</f>
        <v>0</v>
      </c>
      <c r="CI19" s="12">
        <f>(AE19*'Quadro Resumo'!$L$8)*(O19*23%)</f>
        <v>0</v>
      </c>
      <c r="CJ19" s="12">
        <v>0</v>
      </c>
      <c r="CK19" s="29">
        <f t="shared" si="20"/>
        <v>0</v>
      </c>
      <c r="CL19" s="9"/>
      <c r="CM19" s="9"/>
      <c r="CN19" s="12">
        <f t="shared" si="21"/>
        <v>98279.613556732598</v>
      </c>
      <c r="CO19" s="12">
        <f t="shared" si="22"/>
        <v>0</v>
      </c>
      <c r="CP19" s="12">
        <f t="shared" si="22"/>
        <v>0</v>
      </c>
      <c r="CQ19" s="12">
        <f t="shared" si="22"/>
        <v>2742.6868899553283</v>
      </c>
      <c r="CR19" s="12">
        <f t="shared" si="22"/>
        <v>0</v>
      </c>
      <c r="CS19" s="12">
        <f t="shared" si="22"/>
        <v>0</v>
      </c>
      <c r="CT19" s="12">
        <f t="shared" si="22"/>
        <v>0</v>
      </c>
      <c r="CU19" s="12">
        <f t="shared" si="22"/>
        <v>0</v>
      </c>
      <c r="CV19" s="29">
        <f t="shared" si="23"/>
        <v>101022.30044668792</v>
      </c>
      <c r="CW19" s="9"/>
      <c r="CX19" s="9"/>
      <c r="CY19" s="9"/>
      <c r="CZ19" s="9"/>
      <c r="DA19" s="9"/>
      <c r="DB19" s="30"/>
      <c r="DC19" s="30"/>
    </row>
    <row r="20" spans="1:107" ht="15.75" customHeight="1" x14ac:dyDescent="0.3">
      <c r="A20" s="5"/>
      <c r="B20" s="464"/>
      <c r="C20" s="7" t="s">
        <v>8</v>
      </c>
      <c r="D20" s="7" t="str">
        <f t="shared" si="1"/>
        <v>AP6</v>
      </c>
      <c r="E20" s="7">
        <v>6</v>
      </c>
      <c r="F20" s="8">
        <f>'2025'!O20</f>
        <v>2178.6327818528944</v>
      </c>
      <c r="G20" s="12">
        <f t="shared" si="2"/>
        <v>2396.4960600381842</v>
      </c>
      <c r="H20" s="12">
        <f t="shared" si="3"/>
        <v>2505.4276991308284</v>
      </c>
      <c r="I20" s="12">
        <f t="shared" si="4"/>
        <v>2614.3593382234731</v>
      </c>
      <c r="J20" s="12">
        <f t="shared" si="5"/>
        <v>2723.2909773161182</v>
      </c>
      <c r="K20" s="12">
        <f t="shared" si="6"/>
        <v>2832.2226164087629</v>
      </c>
      <c r="L20" s="12">
        <f t="shared" si="7"/>
        <v>3311.5218284163993</v>
      </c>
      <c r="M20" s="12">
        <f t="shared" si="8"/>
        <v>3812.6073682425649</v>
      </c>
      <c r="O20" s="8">
        <f t="shared" si="25"/>
        <v>2374.7097322196551</v>
      </c>
      <c r="P20" s="23">
        <f t="shared" si="24"/>
        <v>9.000000000000008E-2</v>
      </c>
      <c r="Q20" s="12">
        <f t="shared" si="9"/>
        <v>2612.1807054416208</v>
      </c>
      <c r="R20" s="12">
        <f t="shared" si="10"/>
        <v>2730.916192052603</v>
      </c>
      <c r="S20" s="12">
        <f t="shared" si="10"/>
        <v>2849.6516786635862</v>
      </c>
      <c r="T20" s="12">
        <f t="shared" si="10"/>
        <v>2968.3871652745688</v>
      </c>
      <c r="U20" s="12">
        <f t="shared" si="10"/>
        <v>3087.1226518855515</v>
      </c>
      <c r="V20" s="12">
        <f t="shared" si="10"/>
        <v>3609.5587929738758</v>
      </c>
      <c r="W20" s="12">
        <f t="shared" si="10"/>
        <v>4155.7420313843959</v>
      </c>
      <c r="Y20" s="7">
        <f>SUMIF('BD Qtde Servidores Ativos'!$D:$D,$D:$D,'BD Qtde Servidores Ativos'!E:E)</f>
        <v>0</v>
      </c>
      <c r="Z20" s="7">
        <f>SUMIF('BD Qtde Servidores Ativos'!$D:$D,$D:$D,'BD Qtde Servidores Ativos'!F:F)</f>
        <v>0</v>
      </c>
      <c r="AA20" s="7">
        <f>SUMIF('BD Qtde Servidores Ativos'!$D:$D,$D:$D,'BD Qtde Servidores Ativos'!G:G)</f>
        <v>0</v>
      </c>
      <c r="AB20" s="7">
        <f>SUMIF('BD Qtde Servidores Ativos'!$D:$D,$D:$D,'BD Qtde Servidores Ativos'!H:H)</f>
        <v>0</v>
      </c>
      <c r="AC20" s="7">
        <f>SUMIF('BD Qtde Servidores Ativos'!$D:$D,$D:$D,'BD Qtde Servidores Ativos'!I:I)</f>
        <v>0</v>
      </c>
      <c r="AD20" s="7">
        <f>SUMIF('BD Qtde Servidores Ativos'!$D:$D,$D:$D,'BD Qtde Servidores Ativos'!J:J)</f>
        <v>0</v>
      </c>
      <c r="AE20" s="7">
        <f>SUMIF('BD Qtde Servidores Ativos'!$D:$D,$D:$D,'BD Qtde Servidores Ativos'!K:K)</f>
        <v>0</v>
      </c>
      <c r="AF20" s="7">
        <f>SUMIF('BD Qtde Servidores Ativos'!$D:$D,$D:$D,'BD Qtde Servidores Ativos'!L:L)</f>
        <v>0</v>
      </c>
      <c r="AG20" s="24">
        <f t="shared" si="11"/>
        <v>0</v>
      </c>
      <c r="AH20" s="25"/>
      <c r="AI20" s="25"/>
      <c r="AJ20" s="7">
        <f>SUMIF('BD Qtde Servidores Aposentados '!$D:$D,$D:$D,'BD Qtde Servidores Aposentados '!E:E)</f>
        <v>61</v>
      </c>
      <c r="AK20" s="7">
        <f>SUMIF('BD Qtde Servidores Aposentados '!$D:$D,$D:$D,'BD Qtde Servidores Aposentados '!F:F)</f>
        <v>0</v>
      </c>
      <c r="AL20" s="7">
        <f>SUMIF('BD Qtde Servidores Aposentados '!$D:$D,$D:$D,'BD Qtde Servidores Aposentados '!G:G)</f>
        <v>1</v>
      </c>
      <c r="AM20" s="7">
        <f>SUMIF('BD Qtde Servidores Aposentados '!$D:$D,$D:$D,'BD Qtde Servidores Aposentados '!H:H)</f>
        <v>2</v>
      </c>
      <c r="AN20" s="7">
        <f>SUMIF('BD Qtde Servidores Aposentados '!$D:$D,$D:$D,'BD Qtde Servidores Aposentados '!I:I)</f>
        <v>0</v>
      </c>
      <c r="AO20" s="7">
        <f>SUMIF('BD Qtde Servidores Aposentados '!$D:$D,$D:$D,'BD Qtde Servidores Aposentados '!J:J)</f>
        <v>0</v>
      </c>
      <c r="AP20" s="7">
        <f>SUMIF('BD Qtde Servidores Aposentados '!$D:$D,$D:$D,'BD Qtde Servidores Aposentados '!K:K)</f>
        <v>0</v>
      </c>
      <c r="AQ20" s="7">
        <f>SUMIF('BD Qtde Servidores Aposentados '!$D:$D,$D:$D,'BD Qtde Servidores Aposentados '!L:L)</f>
        <v>0</v>
      </c>
      <c r="AR20" s="24">
        <f t="shared" si="12"/>
        <v>64</v>
      </c>
      <c r="AS20" s="26"/>
      <c r="AT20" s="26"/>
      <c r="AU20" s="27">
        <f t="shared" si="13"/>
        <v>0</v>
      </c>
      <c r="AV20" s="27">
        <f t="shared" si="13"/>
        <v>0</v>
      </c>
      <c r="AW20" s="27">
        <f t="shared" si="13"/>
        <v>0</v>
      </c>
      <c r="AX20" s="27">
        <f t="shared" si="13"/>
        <v>0</v>
      </c>
      <c r="AY20" s="27">
        <f t="shared" si="13"/>
        <v>0</v>
      </c>
      <c r="AZ20" s="27">
        <f t="shared" si="13"/>
        <v>0</v>
      </c>
      <c r="BA20" s="27">
        <f t="shared" si="13"/>
        <v>0</v>
      </c>
      <c r="BB20" s="27">
        <f t="shared" si="13"/>
        <v>0</v>
      </c>
      <c r="BC20" s="28">
        <f t="shared" si="14"/>
        <v>0</v>
      </c>
      <c r="BF20" s="26"/>
      <c r="BG20" s="27">
        <f t="shared" si="15"/>
        <v>132896.59969302657</v>
      </c>
      <c r="BH20" s="27">
        <f t="shared" si="15"/>
        <v>0</v>
      </c>
      <c r="BI20" s="27">
        <f t="shared" si="15"/>
        <v>2505.4276991308284</v>
      </c>
      <c r="BJ20" s="27">
        <f t="shared" si="15"/>
        <v>5228.7186764469461</v>
      </c>
      <c r="BK20" s="27">
        <f t="shared" si="15"/>
        <v>0</v>
      </c>
      <c r="BL20" s="27">
        <f t="shared" si="15"/>
        <v>0</v>
      </c>
      <c r="BM20" s="27">
        <f t="shared" si="15"/>
        <v>0</v>
      </c>
      <c r="BN20" s="27">
        <f t="shared" si="15"/>
        <v>0</v>
      </c>
      <c r="BO20" s="28">
        <f t="shared" si="16"/>
        <v>140630.74606860432</v>
      </c>
      <c r="BS20" s="12">
        <f t="shared" si="17"/>
        <v>0</v>
      </c>
      <c r="BT20" s="12">
        <f t="shared" si="18"/>
        <v>0</v>
      </c>
      <c r="BU20" s="12">
        <f t="shared" si="18"/>
        <v>0</v>
      </c>
      <c r="BV20" s="12">
        <f t="shared" si="18"/>
        <v>0</v>
      </c>
      <c r="BW20" s="12">
        <f t="shared" si="18"/>
        <v>0</v>
      </c>
      <c r="BX20" s="12">
        <f t="shared" si="18"/>
        <v>0</v>
      </c>
      <c r="BY20" s="12">
        <f t="shared" si="18"/>
        <v>0</v>
      </c>
      <c r="BZ20" s="12">
        <f t="shared" si="18"/>
        <v>0</v>
      </c>
      <c r="CA20" s="29">
        <f t="shared" si="19"/>
        <v>0</v>
      </c>
      <c r="CB20" s="9"/>
      <c r="CC20" s="95">
        <f>(Y20*'Quadro Resumo'!$L$8)*($O$109*10%)</f>
        <v>0</v>
      </c>
      <c r="CD20" s="12">
        <f>(Z20*'Quadro Resumo'!$L$8)*($O$109*15%)</f>
        <v>0</v>
      </c>
      <c r="CE20" s="12">
        <f>(AA20*'Quadro Resumo'!$L$8)*($O$109*10%)</f>
        <v>0</v>
      </c>
      <c r="CF20" s="12">
        <f>(AB20*'Quadro Resumo'!$L$8)*($O$109*5%)</f>
        <v>0</v>
      </c>
      <c r="CG20" s="12">
        <f>(AC20*'Quadro Resumo'!$L$8)*($O$109*5%)</f>
        <v>0</v>
      </c>
      <c r="CH20" s="12">
        <f>(AD20*'Quadro Resumo'!$L$8)*(O20*22%)</f>
        <v>0</v>
      </c>
      <c r="CI20" s="12">
        <f>(AE20*'Quadro Resumo'!$L$8)*(O20*23%)</f>
        <v>0</v>
      </c>
      <c r="CJ20" s="12">
        <v>0</v>
      </c>
      <c r="CK20" s="29">
        <f t="shared" si="20"/>
        <v>0</v>
      </c>
      <c r="CL20" s="9"/>
      <c r="CM20" s="9"/>
      <c r="CN20" s="12">
        <f t="shared" si="21"/>
        <v>144857.29366539896</v>
      </c>
      <c r="CO20" s="12">
        <f t="shared" si="22"/>
        <v>0</v>
      </c>
      <c r="CP20" s="12">
        <f t="shared" si="22"/>
        <v>2730.916192052603</v>
      </c>
      <c r="CQ20" s="12">
        <f t="shared" si="22"/>
        <v>5699.3033573271723</v>
      </c>
      <c r="CR20" s="12">
        <f t="shared" si="22"/>
        <v>0</v>
      </c>
      <c r="CS20" s="12">
        <f t="shared" si="22"/>
        <v>0</v>
      </c>
      <c r="CT20" s="12">
        <f t="shared" si="22"/>
        <v>0</v>
      </c>
      <c r="CU20" s="12">
        <f t="shared" si="22"/>
        <v>0</v>
      </c>
      <c r="CV20" s="29">
        <f t="shared" si="23"/>
        <v>153287.51321477874</v>
      </c>
      <c r="CW20" s="9"/>
      <c r="CX20" s="9"/>
      <c r="CY20" s="9"/>
      <c r="CZ20" s="9"/>
      <c r="DA20" s="9"/>
      <c r="DB20" s="30"/>
      <c r="DC20" s="30"/>
    </row>
    <row r="21" spans="1:107" ht="15.75" customHeight="1" x14ac:dyDescent="0.3">
      <c r="A21" s="5"/>
      <c r="B21" s="464"/>
      <c r="C21" s="7" t="s">
        <v>8</v>
      </c>
      <c r="D21" s="7" t="str">
        <f t="shared" si="1"/>
        <v>AP7</v>
      </c>
      <c r="E21" s="7">
        <v>7</v>
      </c>
      <c r="F21" s="8">
        <f>'2025'!O21</f>
        <v>2263.5994603451572</v>
      </c>
      <c r="G21" s="12">
        <f t="shared" si="2"/>
        <v>2489.9594063796731</v>
      </c>
      <c r="H21" s="12">
        <f t="shared" si="3"/>
        <v>2603.1393793969305</v>
      </c>
      <c r="I21" s="12">
        <f t="shared" si="4"/>
        <v>2716.3193524141884</v>
      </c>
      <c r="J21" s="12">
        <f t="shared" si="5"/>
        <v>2829.4993254314468</v>
      </c>
      <c r="K21" s="12">
        <f t="shared" si="6"/>
        <v>2942.6792984487047</v>
      </c>
      <c r="L21" s="12">
        <f t="shared" si="7"/>
        <v>3440.6711797246389</v>
      </c>
      <c r="M21" s="12">
        <f t="shared" si="8"/>
        <v>3961.2990556040249</v>
      </c>
      <c r="O21" s="8">
        <f t="shared" si="25"/>
        <v>2467.3234117762213</v>
      </c>
      <c r="P21" s="23">
        <f t="shared" si="24"/>
        <v>8.9999999999999858E-2</v>
      </c>
      <c r="Q21" s="12">
        <f t="shared" si="9"/>
        <v>2714.0557529538437</v>
      </c>
      <c r="R21" s="12">
        <f t="shared" si="10"/>
        <v>2837.4219235426544</v>
      </c>
      <c r="S21" s="12">
        <f t="shared" si="10"/>
        <v>2960.7880941314656</v>
      </c>
      <c r="T21" s="12">
        <f t="shared" si="10"/>
        <v>3084.1542647202768</v>
      </c>
      <c r="U21" s="12">
        <f t="shared" si="10"/>
        <v>3207.5204353090876</v>
      </c>
      <c r="V21" s="12">
        <f t="shared" si="10"/>
        <v>3750.3315858998562</v>
      </c>
      <c r="W21" s="12">
        <f t="shared" si="10"/>
        <v>4317.815970608387</v>
      </c>
      <c r="Y21" s="7">
        <f>SUMIF('BD Qtde Servidores Ativos'!$D:$D,$D:$D,'BD Qtde Servidores Ativos'!E:E)</f>
        <v>0</v>
      </c>
      <c r="Z21" s="7">
        <f>SUMIF('BD Qtde Servidores Ativos'!$D:$D,$D:$D,'BD Qtde Servidores Ativos'!F:F)</f>
        <v>0</v>
      </c>
      <c r="AA21" s="7">
        <f>SUMIF('BD Qtde Servidores Ativos'!$D:$D,$D:$D,'BD Qtde Servidores Ativos'!G:G)</f>
        <v>0</v>
      </c>
      <c r="AB21" s="7">
        <f>SUMIF('BD Qtde Servidores Ativos'!$D:$D,$D:$D,'BD Qtde Servidores Ativos'!H:H)</f>
        <v>0</v>
      </c>
      <c r="AC21" s="7">
        <f>SUMIF('BD Qtde Servidores Ativos'!$D:$D,$D:$D,'BD Qtde Servidores Ativos'!I:I)</f>
        <v>0</v>
      </c>
      <c r="AD21" s="7">
        <f>SUMIF('BD Qtde Servidores Ativos'!$D:$D,$D:$D,'BD Qtde Servidores Ativos'!J:J)</f>
        <v>0</v>
      </c>
      <c r="AE21" s="7">
        <f>SUMIF('BD Qtde Servidores Ativos'!$D:$D,$D:$D,'BD Qtde Servidores Ativos'!K:K)</f>
        <v>0</v>
      </c>
      <c r="AF21" s="7">
        <f>SUMIF('BD Qtde Servidores Ativos'!$D:$D,$D:$D,'BD Qtde Servidores Ativos'!L:L)</f>
        <v>0</v>
      </c>
      <c r="AG21" s="24">
        <f t="shared" si="11"/>
        <v>0</v>
      </c>
      <c r="AH21" s="25"/>
      <c r="AI21" s="25"/>
      <c r="AJ21" s="7">
        <f>SUMIF('BD Qtde Servidores Aposentados '!$D:$D,$D:$D,'BD Qtde Servidores Aposentados '!E:E)</f>
        <v>70</v>
      </c>
      <c r="AK21" s="7">
        <f>SUMIF('BD Qtde Servidores Aposentados '!$D:$D,$D:$D,'BD Qtde Servidores Aposentados '!F:F)</f>
        <v>2</v>
      </c>
      <c r="AL21" s="7">
        <f>SUMIF('BD Qtde Servidores Aposentados '!$D:$D,$D:$D,'BD Qtde Servidores Aposentados '!G:G)</f>
        <v>0</v>
      </c>
      <c r="AM21" s="7">
        <f>SUMIF('BD Qtde Servidores Aposentados '!$D:$D,$D:$D,'BD Qtde Servidores Aposentados '!H:H)</f>
        <v>2</v>
      </c>
      <c r="AN21" s="7">
        <f>SUMIF('BD Qtde Servidores Aposentados '!$D:$D,$D:$D,'BD Qtde Servidores Aposentados '!I:I)</f>
        <v>0</v>
      </c>
      <c r="AO21" s="7">
        <f>SUMIF('BD Qtde Servidores Aposentados '!$D:$D,$D:$D,'BD Qtde Servidores Aposentados '!J:J)</f>
        <v>0</v>
      </c>
      <c r="AP21" s="7">
        <f>SUMIF('BD Qtde Servidores Aposentados '!$D:$D,$D:$D,'BD Qtde Servidores Aposentados '!K:K)</f>
        <v>0</v>
      </c>
      <c r="AQ21" s="7">
        <f>SUMIF('BD Qtde Servidores Aposentados '!$D:$D,$D:$D,'BD Qtde Servidores Aposentados '!L:L)</f>
        <v>0</v>
      </c>
      <c r="AR21" s="24">
        <f t="shared" si="12"/>
        <v>74</v>
      </c>
      <c r="AS21" s="26"/>
      <c r="AT21" s="26"/>
      <c r="AU21" s="27">
        <f t="shared" si="13"/>
        <v>0</v>
      </c>
      <c r="AV21" s="27">
        <f t="shared" si="13"/>
        <v>0</v>
      </c>
      <c r="AW21" s="27">
        <f t="shared" si="13"/>
        <v>0</v>
      </c>
      <c r="AX21" s="27">
        <f t="shared" si="13"/>
        <v>0</v>
      </c>
      <c r="AY21" s="27">
        <f t="shared" si="13"/>
        <v>0</v>
      </c>
      <c r="AZ21" s="27">
        <f t="shared" si="13"/>
        <v>0</v>
      </c>
      <c r="BA21" s="27">
        <f t="shared" si="13"/>
        <v>0</v>
      </c>
      <c r="BB21" s="27">
        <f t="shared" si="13"/>
        <v>0</v>
      </c>
      <c r="BC21" s="28">
        <f t="shared" si="14"/>
        <v>0</v>
      </c>
      <c r="BF21" s="26"/>
      <c r="BG21" s="27">
        <f t="shared" si="15"/>
        <v>158451.96222416102</v>
      </c>
      <c r="BH21" s="27">
        <f t="shared" si="15"/>
        <v>4979.9188127593461</v>
      </c>
      <c r="BI21" s="27">
        <f t="shared" si="15"/>
        <v>0</v>
      </c>
      <c r="BJ21" s="27">
        <f t="shared" si="15"/>
        <v>5432.6387048283768</v>
      </c>
      <c r="BK21" s="27">
        <f t="shared" si="15"/>
        <v>0</v>
      </c>
      <c r="BL21" s="27">
        <f t="shared" si="15"/>
        <v>0</v>
      </c>
      <c r="BM21" s="27">
        <f t="shared" si="15"/>
        <v>0</v>
      </c>
      <c r="BN21" s="27">
        <f t="shared" si="15"/>
        <v>0</v>
      </c>
      <c r="BO21" s="28">
        <f t="shared" si="16"/>
        <v>168864.51974174872</v>
      </c>
      <c r="BS21" s="12">
        <f t="shared" si="17"/>
        <v>0</v>
      </c>
      <c r="BT21" s="12">
        <f t="shared" si="18"/>
        <v>0</v>
      </c>
      <c r="BU21" s="12">
        <f t="shared" si="18"/>
        <v>0</v>
      </c>
      <c r="BV21" s="12">
        <f t="shared" si="18"/>
        <v>0</v>
      </c>
      <c r="BW21" s="12">
        <f t="shared" si="18"/>
        <v>0</v>
      </c>
      <c r="BX21" s="12">
        <f t="shared" si="18"/>
        <v>0</v>
      </c>
      <c r="BY21" s="12">
        <f t="shared" si="18"/>
        <v>0</v>
      </c>
      <c r="BZ21" s="12">
        <f t="shared" si="18"/>
        <v>0</v>
      </c>
      <c r="CA21" s="29">
        <f t="shared" si="19"/>
        <v>0</v>
      </c>
      <c r="CB21" s="9"/>
      <c r="CC21" s="95">
        <f>(Y21*'Quadro Resumo'!$L$8)*($O$109*10%)</f>
        <v>0</v>
      </c>
      <c r="CD21" s="12">
        <f>(Z21*'Quadro Resumo'!$L$8)*($O$109*15%)</f>
        <v>0</v>
      </c>
      <c r="CE21" s="12">
        <f>(AA21*'Quadro Resumo'!$L$8)*($O$109*10%)</f>
        <v>0</v>
      </c>
      <c r="CF21" s="12">
        <f>(AB21*'Quadro Resumo'!$L$8)*($O$109*5%)</f>
        <v>0</v>
      </c>
      <c r="CG21" s="12">
        <f>(AC21*'Quadro Resumo'!$L$8)*($O$109*5%)</f>
        <v>0</v>
      </c>
      <c r="CH21" s="12">
        <f>(AD21*'Quadro Resumo'!$L$8)*(O21*22%)</f>
        <v>0</v>
      </c>
      <c r="CI21" s="12">
        <f>(AE21*'Quadro Resumo'!$L$8)*(O21*23%)</f>
        <v>0</v>
      </c>
      <c r="CJ21" s="12">
        <v>0</v>
      </c>
      <c r="CK21" s="29">
        <f t="shared" si="20"/>
        <v>0</v>
      </c>
      <c r="CL21" s="9"/>
      <c r="CM21" s="9"/>
      <c r="CN21" s="12">
        <f t="shared" si="21"/>
        <v>172712.6388243355</v>
      </c>
      <c r="CO21" s="12">
        <f t="shared" si="22"/>
        <v>5428.1115059076874</v>
      </c>
      <c r="CP21" s="12">
        <f t="shared" si="22"/>
        <v>0</v>
      </c>
      <c r="CQ21" s="12">
        <f t="shared" si="22"/>
        <v>5921.5761882629313</v>
      </c>
      <c r="CR21" s="12">
        <f t="shared" si="22"/>
        <v>0</v>
      </c>
      <c r="CS21" s="12">
        <f t="shared" si="22"/>
        <v>0</v>
      </c>
      <c r="CT21" s="12">
        <f t="shared" si="22"/>
        <v>0</v>
      </c>
      <c r="CU21" s="12">
        <f t="shared" si="22"/>
        <v>0</v>
      </c>
      <c r="CV21" s="29">
        <f t="shared" si="23"/>
        <v>184062.32651850613</v>
      </c>
      <c r="CW21" s="9"/>
      <c r="CX21" s="9"/>
      <c r="CY21" s="9"/>
      <c r="CZ21" s="9"/>
      <c r="DA21" s="9"/>
      <c r="DB21" s="30"/>
      <c r="DC21" s="30"/>
    </row>
    <row r="22" spans="1:107" ht="15.75" customHeight="1" x14ac:dyDescent="0.3">
      <c r="A22" s="5"/>
      <c r="B22" s="464"/>
      <c r="C22" s="7" t="s">
        <v>8</v>
      </c>
      <c r="D22" s="7" t="str">
        <f t="shared" si="1"/>
        <v>AP8</v>
      </c>
      <c r="E22" s="7">
        <v>8</v>
      </c>
      <c r="F22" s="8">
        <f>'2025'!O22</f>
        <v>2351.8798392986182</v>
      </c>
      <c r="G22" s="12">
        <f t="shared" si="2"/>
        <v>2587.0678232284804</v>
      </c>
      <c r="H22" s="12">
        <f t="shared" si="3"/>
        <v>2704.6618151934108</v>
      </c>
      <c r="I22" s="12">
        <f t="shared" si="4"/>
        <v>2822.2558071583417</v>
      </c>
      <c r="J22" s="12">
        <f t="shared" si="5"/>
        <v>2939.8497991232725</v>
      </c>
      <c r="K22" s="12">
        <f t="shared" si="6"/>
        <v>3057.4437910882039</v>
      </c>
      <c r="L22" s="12">
        <f t="shared" si="7"/>
        <v>3574.8573557338996</v>
      </c>
      <c r="M22" s="12">
        <f t="shared" si="8"/>
        <v>4115.7897187725821</v>
      </c>
      <c r="O22" s="8">
        <f t="shared" si="25"/>
        <v>2563.5490248354936</v>
      </c>
      <c r="P22" s="23">
        <f t="shared" si="24"/>
        <v>8.9999999999999858E-2</v>
      </c>
      <c r="Q22" s="12">
        <f t="shared" si="9"/>
        <v>2819.9039273190433</v>
      </c>
      <c r="R22" s="12">
        <f t="shared" si="10"/>
        <v>2948.0813785608175</v>
      </c>
      <c r="S22" s="12">
        <f t="shared" si="10"/>
        <v>3076.2588298025921</v>
      </c>
      <c r="T22" s="12">
        <f t="shared" si="10"/>
        <v>3204.4362810443672</v>
      </c>
      <c r="U22" s="12">
        <f t="shared" si="10"/>
        <v>3332.6137322861418</v>
      </c>
      <c r="V22" s="12">
        <f t="shared" si="10"/>
        <v>3896.5945177499502</v>
      </c>
      <c r="W22" s="12">
        <f t="shared" si="10"/>
        <v>4486.2107934621135</v>
      </c>
      <c r="Y22" s="7">
        <f>SUMIF('BD Qtde Servidores Ativos'!$D:$D,$D:$D,'BD Qtde Servidores Ativos'!E:E)</f>
        <v>0</v>
      </c>
      <c r="Z22" s="7">
        <f>SUMIF('BD Qtde Servidores Ativos'!$D:$D,$D:$D,'BD Qtde Servidores Ativos'!F:F)</f>
        <v>0</v>
      </c>
      <c r="AA22" s="7">
        <f>SUMIF('BD Qtde Servidores Ativos'!$D:$D,$D:$D,'BD Qtde Servidores Ativos'!G:G)</f>
        <v>0</v>
      </c>
      <c r="AB22" s="7">
        <f>SUMIF('BD Qtde Servidores Ativos'!$D:$D,$D:$D,'BD Qtde Servidores Ativos'!H:H)</f>
        <v>0</v>
      </c>
      <c r="AC22" s="7">
        <f>SUMIF('BD Qtde Servidores Ativos'!$D:$D,$D:$D,'BD Qtde Servidores Ativos'!I:I)</f>
        <v>0</v>
      </c>
      <c r="AD22" s="7">
        <f>SUMIF('BD Qtde Servidores Ativos'!$D:$D,$D:$D,'BD Qtde Servidores Ativos'!J:J)</f>
        <v>0</v>
      </c>
      <c r="AE22" s="7">
        <f>SUMIF('BD Qtde Servidores Ativos'!$D:$D,$D:$D,'BD Qtde Servidores Ativos'!K:K)</f>
        <v>0</v>
      </c>
      <c r="AF22" s="7">
        <f>SUMIF('BD Qtde Servidores Ativos'!$D:$D,$D:$D,'BD Qtde Servidores Ativos'!L:L)</f>
        <v>0</v>
      </c>
      <c r="AG22" s="24">
        <f t="shared" si="11"/>
        <v>0</v>
      </c>
      <c r="AH22" s="25"/>
      <c r="AI22" s="25"/>
      <c r="AJ22" s="7">
        <f>SUMIF('BD Qtde Servidores Aposentados '!$D:$D,$D:$D,'BD Qtde Servidores Aposentados '!E:E)</f>
        <v>84</v>
      </c>
      <c r="AK22" s="7">
        <f>SUMIF('BD Qtde Servidores Aposentados '!$D:$D,$D:$D,'BD Qtde Servidores Aposentados '!F:F)</f>
        <v>5</v>
      </c>
      <c r="AL22" s="7">
        <f>SUMIF('BD Qtde Servidores Aposentados '!$D:$D,$D:$D,'BD Qtde Servidores Aposentados '!G:G)</f>
        <v>1</v>
      </c>
      <c r="AM22" s="7">
        <f>SUMIF('BD Qtde Servidores Aposentados '!$D:$D,$D:$D,'BD Qtde Servidores Aposentados '!H:H)</f>
        <v>2</v>
      </c>
      <c r="AN22" s="7">
        <f>SUMIF('BD Qtde Servidores Aposentados '!$D:$D,$D:$D,'BD Qtde Servidores Aposentados '!I:I)</f>
        <v>0</v>
      </c>
      <c r="AO22" s="7">
        <f>SUMIF('BD Qtde Servidores Aposentados '!$D:$D,$D:$D,'BD Qtde Servidores Aposentados '!J:J)</f>
        <v>0</v>
      </c>
      <c r="AP22" s="7">
        <f>SUMIF('BD Qtde Servidores Aposentados '!$D:$D,$D:$D,'BD Qtde Servidores Aposentados '!K:K)</f>
        <v>0</v>
      </c>
      <c r="AQ22" s="7">
        <f>SUMIF('BD Qtde Servidores Aposentados '!$D:$D,$D:$D,'BD Qtde Servidores Aposentados '!L:L)</f>
        <v>0</v>
      </c>
      <c r="AR22" s="24">
        <f t="shared" si="12"/>
        <v>92</v>
      </c>
      <c r="AS22" s="26"/>
      <c r="AT22" s="26"/>
      <c r="AU22" s="27">
        <f t="shared" si="13"/>
        <v>0</v>
      </c>
      <c r="AV22" s="27">
        <f t="shared" si="13"/>
        <v>0</v>
      </c>
      <c r="AW22" s="27">
        <f t="shared" si="13"/>
        <v>0</v>
      </c>
      <c r="AX22" s="27">
        <f t="shared" si="13"/>
        <v>0</v>
      </c>
      <c r="AY22" s="27">
        <f t="shared" si="13"/>
        <v>0</v>
      </c>
      <c r="AZ22" s="27">
        <f t="shared" si="13"/>
        <v>0</v>
      </c>
      <c r="BA22" s="27">
        <f t="shared" si="13"/>
        <v>0</v>
      </c>
      <c r="BB22" s="27">
        <f t="shared" si="13"/>
        <v>0</v>
      </c>
      <c r="BC22" s="28">
        <f t="shared" si="14"/>
        <v>0</v>
      </c>
      <c r="BF22" s="26"/>
      <c r="BG22" s="27">
        <f t="shared" si="15"/>
        <v>197557.90650108393</v>
      </c>
      <c r="BH22" s="27">
        <f t="shared" si="15"/>
        <v>12935.339116142402</v>
      </c>
      <c r="BI22" s="27">
        <f t="shared" si="15"/>
        <v>2704.6618151934108</v>
      </c>
      <c r="BJ22" s="27">
        <f t="shared" si="15"/>
        <v>5644.5116143166833</v>
      </c>
      <c r="BK22" s="27">
        <f t="shared" si="15"/>
        <v>0</v>
      </c>
      <c r="BL22" s="27">
        <f t="shared" si="15"/>
        <v>0</v>
      </c>
      <c r="BM22" s="27">
        <f t="shared" si="15"/>
        <v>0</v>
      </c>
      <c r="BN22" s="27">
        <f t="shared" si="15"/>
        <v>0</v>
      </c>
      <c r="BO22" s="28">
        <f t="shared" si="16"/>
        <v>218842.41904673644</v>
      </c>
      <c r="BS22" s="12">
        <f t="shared" si="17"/>
        <v>0</v>
      </c>
      <c r="BT22" s="12">
        <f t="shared" si="18"/>
        <v>0</v>
      </c>
      <c r="BU22" s="12">
        <f t="shared" si="18"/>
        <v>0</v>
      </c>
      <c r="BV22" s="12">
        <f t="shared" si="18"/>
        <v>0</v>
      </c>
      <c r="BW22" s="12">
        <f t="shared" si="18"/>
        <v>0</v>
      </c>
      <c r="BX22" s="12">
        <f t="shared" si="18"/>
        <v>0</v>
      </c>
      <c r="BY22" s="12">
        <f t="shared" si="18"/>
        <v>0</v>
      </c>
      <c r="BZ22" s="12">
        <f t="shared" si="18"/>
        <v>0</v>
      </c>
      <c r="CA22" s="29">
        <f t="shared" si="19"/>
        <v>0</v>
      </c>
      <c r="CB22" s="9"/>
      <c r="CC22" s="95">
        <f>(Y22*'Quadro Resumo'!$L$8)*($O$109*10%)</f>
        <v>0</v>
      </c>
      <c r="CD22" s="12">
        <f>(Z22*'Quadro Resumo'!$L$8)*($O$109*15%)</f>
        <v>0</v>
      </c>
      <c r="CE22" s="12">
        <f>(AA22*'Quadro Resumo'!$L$8)*($O$109*10%)</f>
        <v>0</v>
      </c>
      <c r="CF22" s="12">
        <f>(AB22*'Quadro Resumo'!$L$8)*($O$109*5%)</f>
        <v>0</v>
      </c>
      <c r="CG22" s="12">
        <f>(AC22*'Quadro Resumo'!$L$8)*($O$109*5%)</f>
        <v>0</v>
      </c>
      <c r="CH22" s="12">
        <f>(AD22*'Quadro Resumo'!$L$8)*(O22*22%)</f>
        <v>0</v>
      </c>
      <c r="CI22" s="12">
        <f>(AE22*'Quadro Resumo'!$L$8)*(O22*23%)</f>
        <v>0</v>
      </c>
      <c r="CJ22" s="12">
        <v>0</v>
      </c>
      <c r="CK22" s="29">
        <f t="shared" si="20"/>
        <v>0</v>
      </c>
      <c r="CL22" s="9"/>
      <c r="CM22" s="9"/>
      <c r="CN22" s="12">
        <f t="shared" si="21"/>
        <v>215338.11808618146</v>
      </c>
      <c r="CO22" s="12">
        <f t="shared" si="22"/>
        <v>14099.519636595216</v>
      </c>
      <c r="CP22" s="12">
        <f t="shared" si="22"/>
        <v>2948.0813785608175</v>
      </c>
      <c r="CQ22" s="12">
        <f t="shared" si="22"/>
        <v>6152.5176596051842</v>
      </c>
      <c r="CR22" s="12">
        <f t="shared" si="22"/>
        <v>0</v>
      </c>
      <c r="CS22" s="12">
        <f t="shared" si="22"/>
        <v>0</v>
      </c>
      <c r="CT22" s="12">
        <f t="shared" si="22"/>
        <v>0</v>
      </c>
      <c r="CU22" s="12">
        <f t="shared" si="22"/>
        <v>0</v>
      </c>
      <c r="CV22" s="29">
        <f t="shared" si="23"/>
        <v>238538.23676094267</v>
      </c>
      <c r="CW22" s="9"/>
      <c r="CX22" s="9"/>
      <c r="CY22" s="9"/>
      <c r="CZ22" s="9"/>
      <c r="DA22" s="9"/>
      <c r="DB22" s="30"/>
      <c r="DC22" s="30"/>
    </row>
    <row r="23" spans="1:107" ht="15.75" customHeight="1" x14ac:dyDescent="0.3">
      <c r="A23" s="5"/>
      <c r="B23" s="464"/>
      <c r="C23" s="7" t="s">
        <v>8</v>
      </c>
      <c r="D23" s="7" t="str">
        <f t="shared" si="1"/>
        <v>AP9</v>
      </c>
      <c r="E23" s="7">
        <v>9</v>
      </c>
      <c r="F23" s="8">
        <f>'2025'!O23</f>
        <v>2443.6031530312644</v>
      </c>
      <c r="G23" s="12">
        <f t="shared" si="2"/>
        <v>2687.9634683343911</v>
      </c>
      <c r="H23" s="12">
        <f t="shared" si="3"/>
        <v>2810.1436259859538</v>
      </c>
      <c r="I23" s="12">
        <f t="shared" si="4"/>
        <v>2932.323783637517</v>
      </c>
      <c r="J23" s="12">
        <f t="shared" si="5"/>
        <v>3054.5039412890806</v>
      </c>
      <c r="K23" s="12">
        <f t="shared" si="6"/>
        <v>3176.6840989406437</v>
      </c>
      <c r="L23" s="12">
        <f t="shared" si="7"/>
        <v>3714.2767926075217</v>
      </c>
      <c r="M23" s="12">
        <f t="shared" si="8"/>
        <v>4276.3055178047125</v>
      </c>
      <c r="O23" s="8">
        <f t="shared" si="25"/>
        <v>2663.5274368040778</v>
      </c>
      <c r="P23" s="23">
        <f t="shared" si="24"/>
        <v>8.9999999999999858E-2</v>
      </c>
      <c r="Q23" s="12">
        <f t="shared" si="9"/>
        <v>2929.8801804844857</v>
      </c>
      <c r="R23" s="12">
        <f t="shared" si="10"/>
        <v>3063.0565523246892</v>
      </c>
      <c r="S23" s="12">
        <f t="shared" si="10"/>
        <v>3196.2329241648931</v>
      </c>
      <c r="T23" s="12">
        <f t="shared" si="10"/>
        <v>3329.4092960050971</v>
      </c>
      <c r="U23" s="12">
        <f t="shared" si="10"/>
        <v>3462.585667845301</v>
      </c>
      <c r="V23" s="12">
        <f t="shared" si="10"/>
        <v>4048.5617039421982</v>
      </c>
      <c r="W23" s="12">
        <f t="shared" si="10"/>
        <v>4661.1730144071362</v>
      </c>
      <c r="Y23" s="7">
        <f>SUMIF('BD Qtde Servidores Ativos'!$D:$D,$D:$D,'BD Qtde Servidores Ativos'!E:E)</f>
        <v>1</v>
      </c>
      <c r="Z23" s="7">
        <f>SUMIF('BD Qtde Servidores Ativos'!$D:$D,$D:$D,'BD Qtde Servidores Ativos'!F:F)</f>
        <v>0</v>
      </c>
      <c r="AA23" s="7">
        <f>SUMIF('BD Qtde Servidores Ativos'!$D:$D,$D:$D,'BD Qtde Servidores Ativos'!G:G)</f>
        <v>0</v>
      </c>
      <c r="AB23" s="7">
        <f>SUMIF('BD Qtde Servidores Ativos'!$D:$D,$D:$D,'BD Qtde Servidores Ativos'!H:H)</f>
        <v>0</v>
      </c>
      <c r="AC23" s="7">
        <f>SUMIF('BD Qtde Servidores Ativos'!$D:$D,$D:$D,'BD Qtde Servidores Ativos'!I:I)</f>
        <v>0</v>
      </c>
      <c r="AD23" s="7">
        <f>SUMIF('BD Qtde Servidores Ativos'!$D:$D,$D:$D,'BD Qtde Servidores Ativos'!J:J)</f>
        <v>0</v>
      </c>
      <c r="AE23" s="7">
        <f>SUMIF('BD Qtde Servidores Ativos'!$D:$D,$D:$D,'BD Qtde Servidores Ativos'!K:K)</f>
        <v>0</v>
      </c>
      <c r="AF23" s="7">
        <f>SUMIF('BD Qtde Servidores Ativos'!$D:$D,$D:$D,'BD Qtde Servidores Ativos'!L:L)</f>
        <v>0</v>
      </c>
      <c r="AG23" s="24">
        <f t="shared" si="11"/>
        <v>1</v>
      </c>
      <c r="AH23" s="25"/>
      <c r="AI23" s="25"/>
      <c r="AJ23" s="7">
        <f>SUMIF('BD Qtde Servidores Aposentados '!$D:$D,$D:$D,'BD Qtde Servidores Aposentados '!E:E)</f>
        <v>99</v>
      </c>
      <c r="AK23" s="7">
        <f>SUMIF('BD Qtde Servidores Aposentados '!$D:$D,$D:$D,'BD Qtde Servidores Aposentados '!F:F)</f>
        <v>2</v>
      </c>
      <c r="AL23" s="7">
        <f>SUMIF('BD Qtde Servidores Aposentados '!$D:$D,$D:$D,'BD Qtde Servidores Aposentados '!G:G)</f>
        <v>4</v>
      </c>
      <c r="AM23" s="7">
        <f>SUMIF('BD Qtde Servidores Aposentados '!$D:$D,$D:$D,'BD Qtde Servidores Aposentados '!H:H)</f>
        <v>2</v>
      </c>
      <c r="AN23" s="7">
        <f>SUMIF('BD Qtde Servidores Aposentados '!$D:$D,$D:$D,'BD Qtde Servidores Aposentados '!I:I)</f>
        <v>0</v>
      </c>
      <c r="AO23" s="7">
        <f>SUMIF('BD Qtde Servidores Aposentados '!$D:$D,$D:$D,'BD Qtde Servidores Aposentados '!J:J)</f>
        <v>0</v>
      </c>
      <c r="AP23" s="7">
        <f>SUMIF('BD Qtde Servidores Aposentados '!$D:$D,$D:$D,'BD Qtde Servidores Aposentados '!K:K)</f>
        <v>0</v>
      </c>
      <c r="AQ23" s="7">
        <f>SUMIF('BD Qtde Servidores Aposentados '!$D:$D,$D:$D,'BD Qtde Servidores Aposentados '!L:L)</f>
        <v>0</v>
      </c>
      <c r="AR23" s="24">
        <f t="shared" si="12"/>
        <v>107</v>
      </c>
      <c r="AS23" s="26"/>
      <c r="AT23" s="26"/>
      <c r="AU23" s="27">
        <f t="shared" si="13"/>
        <v>2443.6031530312644</v>
      </c>
      <c r="AV23" s="27">
        <f t="shared" si="13"/>
        <v>0</v>
      </c>
      <c r="AW23" s="27">
        <f t="shared" si="13"/>
        <v>0</v>
      </c>
      <c r="AX23" s="27">
        <f t="shared" si="13"/>
        <v>0</v>
      </c>
      <c r="AY23" s="27">
        <f t="shared" si="13"/>
        <v>0</v>
      </c>
      <c r="AZ23" s="27">
        <f t="shared" si="13"/>
        <v>0</v>
      </c>
      <c r="BA23" s="27">
        <f t="shared" si="13"/>
        <v>0</v>
      </c>
      <c r="BB23" s="27">
        <f t="shared" si="13"/>
        <v>0</v>
      </c>
      <c r="BC23" s="28">
        <f t="shared" si="14"/>
        <v>2443.6031530312644</v>
      </c>
      <c r="BF23" s="26"/>
      <c r="BG23" s="27">
        <f t="shared" si="15"/>
        <v>241916.71215009518</v>
      </c>
      <c r="BH23" s="27">
        <f t="shared" si="15"/>
        <v>5375.9269366687822</v>
      </c>
      <c r="BI23" s="27">
        <f t="shared" si="15"/>
        <v>11240.574503943815</v>
      </c>
      <c r="BJ23" s="27">
        <f t="shared" si="15"/>
        <v>5864.6475672750339</v>
      </c>
      <c r="BK23" s="27">
        <f t="shared" si="15"/>
        <v>0</v>
      </c>
      <c r="BL23" s="27">
        <f t="shared" si="15"/>
        <v>0</v>
      </c>
      <c r="BM23" s="27">
        <f t="shared" si="15"/>
        <v>0</v>
      </c>
      <c r="BN23" s="27">
        <f t="shared" si="15"/>
        <v>0</v>
      </c>
      <c r="BO23" s="28">
        <f t="shared" si="16"/>
        <v>264397.86115798278</v>
      </c>
      <c r="BS23" s="12">
        <f t="shared" si="17"/>
        <v>2663.5274368040778</v>
      </c>
      <c r="BT23" s="12">
        <f t="shared" si="18"/>
        <v>0</v>
      </c>
      <c r="BU23" s="12">
        <f t="shared" si="18"/>
        <v>0</v>
      </c>
      <c r="BV23" s="12">
        <f t="shared" si="18"/>
        <v>0</v>
      </c>
      <c r="BW23" s="12">
        <f t="shared" si="18"/>
        <v>0</v>
      </c>
      <c r="BX23" s="12">
        <f t="shared" si="18"/>
        <v>0</v>
      </c>
      <c r="BY23" s="12">
        <f t="shared" si="18"/>
        <v>0</v>
      </c>
      <c r="BZ23" s="12">
        <f t="shared" si="18"/>
        <v>0</v>
      </c>
      <c r="CA23" s="29">
        <f t="shared" si="19"/>
        <v>2663.5274368040778</v>
      </c>
      <c r="CB23" s="9"/>
      <c r="CC23" s="95">
        <f>(Y23*'Quadro Resumo'!$L$8)*($O$109*10%)</f>
        <v>223.13854745579843</v>
      </c>
      <c r="CD23" s="12">
        <f>(Z23*'Quadro Resumo'!$L$8)*($O$109*15%)</f>
        <v>0</v>
      </c>
      <c r="CE23" s="12">
        <f>(AA23*'Quadro Resumo'!$L$8)*($O$109*10%)</f>
        <v>0</v>
      </c>
      <c r="CF23" s="12">
        <f>(AB23*'Quadro Resumo'!$L$8)*($O$109*5%)</f>
        <v>0</v>
      </c>
      <c r="CG23" s="12">
        <f>(AC23*'Quadro Resumo'!$L$8)*($O$109*5%)</f>
        <v>0</v>
      </c>
      <c r="CH23" s="12">
        <f>(AD23*'Quadro Resumo'!$L$8)*(O23*22%)</f>
        <v>0</v>
      </c>
      <c r="CI23" s="12">
        <f>(AE23*'Quadro Resumo'!$L$8)*(O23*23%)</f>
        <v>0</v>
      </c>
      <c r="CJ23" s="12">
        <v>0</v>
      </c>
      <c r="CK23" s="29">
        <f t="shared" si="20"/>
        <v>223.13854745579843</v>
      </c>
      <c r="CL23" s="9"/>
      <c r="CM23" s="9"/>
      <c r="CN23" s="12">
        <f t="shared" si="21"/>
        <v>263689.21624360367</v>
      </c>
      <c r="CO23" s="12">
        <f t="shared" si="22"/>
        <v>5859.7603609689713</v>
      </c>
      <c r="CP23" s="12">
        <f t="shared" si="22"/>
        <v>12252.226209298757</v>
      </c>
      <c r="CQ23" s="12">
        <f t="shared" si="22"/>
        <v>6392.4658483297862</v>
      </c>
      <c r="CR23" s="12">
        <f t="shared" si="22"/>
        <v>0</v>
      </c>
      <c r="CS23" s="12">
        <f t="shared" si="22"/>
        <v>0</v>
      </c>
      <c r="CT23" s="12">
        <f t="shared" si="22"/>
        <v>0</v>
      </c>
      <c r="CU23" s="12">
        <f t="shared" si="22"/>
        <v>0</v>
      </c>
      <c r="CV23" s="29">
        <f t="shared" si="23"/>
        <v>288193.66866220121</v>
      </c>
      <c r="CW23" s="9"/>
      <c r="CX23" s="9"/>
      <c r="CY23" s="9"/>
      <c r="CZ23" s="9"/>
      <c r="DA23" s="9"/>
      <c r="DB23" s="30"/>
      <c r="DC23" s="30"/>
    </row>
    <row r="24" spans="1:107" ht="15.75" customHeight="1" x14ac:dyDescent="0.3">
      <c r="A24" s="5"/>
      <c r="B24" s="464"/>
      <c r="C24" s="7" t="s">
        <v>8</v>
      </c>
      <c r="D24" s="7" t="str">
        <f t="shared" si="1"/>
        <v>AP10</v>
      </c>
      <c r="E24" s="7">
        <v>10</v>
      </c>
      <c r="F24" s="8">
        <f>'2025'!O24</f>
        <v>2538.9036759994833</v>
      </c>
      <c r="G24" s="12">
        <f t="shared" si="2"/>
        <v>2792.7940435994319</v>
      </c>
      <c r="H24" s="12">
        <f t="shared" si="3"/>
        <v>2919.7392273994055</v>
      </c>
      <c r="I24" s="12">
        <f t="shared" si="4"/>
        <v>3046.6844111993801</v>
      </c>
      <c r="J24" s="12">
        <f t="shared" si="5"/>
        <v>3173.6295949993541</v>
      </c>
      <c r="K24" s="12">
        <f t="shared" si="6"/>
        <v>3300.5747787993282</v>
      </c>
      <c r="L24" s="12">
        <f t="shared" si="7"/>
        <v>3859.1335875192149</v>
      </c>
      <c r="M24" s="12">
        <f t="shared" si="8"/>
        <v>4443.0814329990953</v>
      </c>
      <c r="O24" s="8">
        <f t="shared" si="25"/>
        <v>2767.4050068394367</v>
      </c>
      <c r="P24" s="23">
        <f t="shared" si="24"/>
        <v>9.000000000000008E-2</v>
      </c>
      <c r="Q24" s="12">
        <f t="shared" si="9"/>
        <v>3044.1455075233807</v>
      </c>
      <c r="R24" s="12">
        <f t="shared" si="10"/>
        <v>3182.515757865352</v>
      </c>
      <c r="S24" s="12">
        <f t="shared" si="10"/>
        <v>3320.8860082073238</v>
      </c>
      <c r="T24" s="12">
        <f t="shared" si="10"/>
        <v>3459.256258549296</v>
      </c>
      <c r="U24" s="12">
        <f t="shared" si="10"/>
        <v>3597.6265088912678</v>
      </c>
      <c r="V24" s="12">
        <f t="shared" si="10"/>
        <v>4206.4556103959439</v>
      </c>
      <c r="W24" s="12">
        <f t="shared" si="10"/>
        <v>4842.9587619690146</v>
      </c>
      <c r="Y24" s="7">
        <f>SUMIF('BD Qtde Servidores Ativos'!$D:$D,$D:$D,'BD Qtde Servidores Ativos'!E:E)</f>
        <v>2</v>
      </c>
      <c r="Z24" s="7">
        <f>SUMIF('BD Qtde Servidores Ativos'!$D:$D,$D:$D,'BD Qtde Servidores Ativos'!F:F)</f>
        <v>0</v>
      </c>
      <c r="AA24" s="7">
        <f>SUMIF('BD Qtde Servidores Ativos'!$D:$D,$D:$D,'BD Qtde Servidores Ativos'!G:G)</f>
        <v>0</v>
      </c>
      <c r="AB24" s="7">
        <f>SUMIF('BD Qtde Servidores Ativos'!$D:$D,$D:$D,'BD Qtde Servidores Ativos'!H:H)</f>
        <v>0</v>
      </c>
      <c r="AC24" s="7">
        <f>SUMIF('BD Qtde Servidores Ativos'!$D:$D,$D:$D,'BD Qtde Servidores Ativos'!I:I)</f>
        <v>1</v>
      </c>
      <c r="AD24" s="7">
        <f>SUMIF('BD Qtde Servidores Ativos'!$D:$D,$D:$D,'BD Qtde Servidores Ativos'!J:J)</f>
        <v>0</v>
      </c>
      <c r="AE24" s="7">
        <f>SUMIF('BD Qtde Servidores Ativos'!$D:$D,$D:$D,'BD Qtde Servidores Ativos'!K:K)</f>
        <v>0</v>
      </c>
      <c r="AF24" s="7">
        <f>SUMIF('BD Qtde Servidores Ativos'!$D:$D,$D:$D,'BD Qtde Servidores Ativos'!L:L)</f>
        <v>0</v>
      </c>
      <c r="AG24" s="24">
        <f t="shared" si="11"/>
        <v>3</v>
      </c>
      <c r="AH24" s="25"/>
      <c r="AI24" s="25"/>
      <c r="AJ24" s="7">
        <f>SUMIF('BD Qtde Servidores Aposentados '!$D:$D,$D:$D,'BD Qtde Servidores Aposentados '!E:E)</f>
        <v>97</v>
      </c>
      <c r="AK24" s="7">
        <f>SUMIF('BD Qtde Servidores Aposentados '!$D:$D,$D:$D,'BD Qtde Servidores Aposentados '!F:F)</f>
        <v>5</v>
      </c>
      <c r="AL24" s="7">
        <f>SUMIF('BD Qtde Servidores Aposentados '!$D:$D,$D:$D,'BD Qtde Servidores Aposentados '!G:G)</f>
        <v>3</v>
      </c>
      <c r="AM24" s="7">
        <f>SUMIF('BD Qtde Servidores Aposentados '!$D:$D,$D:$D,'BD Qtde Servidores Aposentados '!H:H)</f>
        <v>2</v>
      </c>
      <c r="AN24" s="7">
        <f>SUMIF('BD Qtde Servidores Aposentados '!$D:$D,$D:$D,'BD Qtde Servidores Aposentados '!I:I)</f>
        <v>0</v>
      </c>
      <c r="AO24" s="7">
        <f>SUMIF('BD Qtde Servidores Aposentados '!$D:$D,$D:$D,'BD Qtde Servidores Aposentados '!J:J)</f>
        <v>0</v>
      </c>
      <c r="AP24" s="7">
        <f>SUMIF('BD Qtde Servidores Aposentados '!$D:$D,$D:$D,'BD Qtde Servidores Aposentados '!K:K)</f>
        <v>0</v>
      </c>
      <c r="AQ24" s="7">
        <f>SUMIF('BD Qtde Servidores Aposentados '!$D:$D,$D:$D,'BD Qtde Servidores Aposentados '!L:L)</f>
        <v>0</v>
      </c>
      <c r="AR24" s="24">
        <f t="shared" si="12"/>
        <v>107</v>
      </c>
      <c r="AS24" s="26"/>
      <c r="AT24" s="26"/>
      <c r="AU24" s="27">
        <f t="shared" si="13"/>
        <v>5077.8073519989666</v>
      </c>
      <c r="AV24" s="27">
        <f t="shared" si="13"/>
        <v>0</v>
      </c>
      <c r="AW24" s="27">
        <f t="shared" si="13"/>
        <v>0</v>
      </c>
      <c r="AX24" s="27">
        <f t="shared" si="13"/>
        <v>0</v>
      </c>
      <c r="AY24" s="27">
        <f t="shared" si="13"/>
        <v>3173.6295949993541</v>
      </c>
      <c r="AZ24" s="27">
        <f t="shared" si="13"/>
        <v>0</v>
      </c>
      <c r="BA24" s="27">
        <f t="shared" si="13"/>
        <v>0</v>
      </c>
      <c r="BB24" s="27">
        <f t="shared" si="13"/>
        <v>0</v>
      </c>
      <c r="BC24" s="28">
        <f t="shared" si="14"/>
        <v>8251.4369469983212</v>
      </c>
      <c r="BF24" s="26"/>
      <c r="BG24" s="27">
        <f t="shared" si="15"/>
        <v>246273.65657194989</v>
      </c>
      <c r="BH24" s="27">
        <f t="shared" si="15"/>
        <v>13963.970217997159</v>
      </c>
      <c r="BI24" s="27">
        <f t="shared" si="15"/>
        <v>8759.2176821982175</v>
      </c>
      <c r="BJ24" s="27">
        <f t="shared" si="15"/>
        <v>6093.3688223987601</v>
      </c>
      <c r="BK24" s="27">
        <f t="shared" si="15"/>
        <v>0</v>
      </c>
      <c r="BL24" s="27">
        <f t="shared" si="15"/>
        <v>0</v>
      </c>
      <c r="BM24" s="27">
        <f t="shared" si="15"/>
        <v>0</v>
      </c>
      <c r="BN24" s="27">
        <f t="shared" si="15"/>
        <v>0</v>
      </c>
      <c r="BO24" s="28">
        <f t="shared" si="16"/>
        <v>275090.21329454402</v>
      </c>
      <c r="BS24" s="12">
        <f t="shared" si="17"/>
        <v>5534.8100136788735</v>
      </c>
      <c r="BT24" s="12">
        <f t="shared" si="18"/>
        <v>0</v>
      </c>
      <c r="BU24" s="12">
        <f t="shared" si="18"/>
        <v>0</v>
      </c>
      <c r="BV24" s="12">
        <f t="shared" si="18"/>
        <v>0</v>
      </c>
      <c r="BW24" s="12">
        <f t="shared" si="18"/>
        <v>3459.256258549296</v>
      </c>
      <c r="BX24" s="12">
        <f t="shared" si="18"/>
        <v>0</v>
      </c>
      <c r="BY24" s="12">
        <f t="shared" si="18"/>
        <v>0</v>
      </c>
      <c r="BZ24" s="12">
        <f t="shared" si="18"/>
        <v>0</v>
      </c>
      <c r="CA24" s="29">
        <f t="shared" si="19"/>
        <v>8994.0662722281704</v>
      </c>
      <c r="CB24" s="9"/>
      <c r="CC24" s="95">
        <f>(Y24*'Quadro Resumo'!$L$8)*($O$109*10%)</f>
        <v>446.27709491159686</v>
      </c>
      <c r="CD24" s="12">
        <f>(Z24*'Quadro Resumo'!$L$8)*($O$109*15%)</f>
        <v>0</v>
      </c>
      <c r="CE24" s="12">
        <f>(AA24*'Quadro Resumo'!$L$8)*($O$109*10%)</f>
        <v>0</v>
      </c>
      <c r="CF24" s="12">
        <f>(AB24*'Quadro Resumo'!$L$8)*($O$109*5%)</f>
        <v>0</v>
      </c>
      <c r="CG24" s="12">
        <f>(AC24*'Quadro Resumo'!$L$8)*($O$109*5%)</f>
        <v>111.56927372789922</v>
      </c>
      <c r="CH24" s="12">
        <f>(AD24*'Quadro Resumo'!$L$8)*(O24*22%)</f>
        <v>0</v>
      </c>
      <c r="CI24" s="12">
        <f>(AE24*'Quadro Resumo'!$L$8)*(O24*23%)</f>
        <v>0</v>
      </c>
      <c r="CJ24" s="12">
        <v>0</v>
      </c>
      <c r="CK24" s="29">
        <f t="shared" si="20"/>
        <v>557.84636863949606</v>
      </c>
      <c r="CL24" s="9"/>
      <c r="CM24" s="9"/>
      <c r="CN24" s="12">
        <f t="shared" si="21"/>
        <v>268438.28566342534</v>
      </c>
      <c r="CO24" s="12">
        <f t="shared" si="22"/>
        <v>15220.727537616904</v>
      </c>
      <c r="CP24" s="12">
        <f t="shared" si="22"/>
        <v>9547.5472735960557</v>
      </c>
      <c r="CQ24" s="12">
        <f t="shared" si="22"/>
        <v>6641.7720164146476</v>
      </c>
      <c r="CR24" s="12">
        <f t="shared" si="22"/>
        <v>0</v>
      </c>
      <c r="CS24" s="12">
        <f t="shared" si="22"/>
        <v>0</v>
      </c>
      <c r="CT24" s="12">
        <f t="shared" si="22"/>
        <v>0</v>
      </c>
      <c r="CU24" s="12">
        <f t="shared" si="22"/>
        <v>0</v>
      </c>
      <c r="CV24" s="29">
        <f t="shared" si="23"/>
        <v>299848.33249105298</v>
      </c>
      <c r="CW24" s="9"/>
      <c r="CX24" s="9"/>
      <c r="CY24" s="9"/>
      <c r="CZ24" s="9"/>
      <c r="DA24" s="9"/>
      <c r="DB24" s="30"/>
      <c r="DC24" s="30"/>
    </row>
    <row r="25" spans="1:107" ht="15.75" customHeight="1" x14ac:dyDescent="0.3">
      <c r="A25" s="5"/>
      <c r="B25" s="464"/>
      <c r="C25" s="7" t="s">
        <v>8</v>
      </c>
      <c r="D25" s="7" t="str">
        <f t="shared" si="1"/>
        <v>AP11</v>
      </c>
      <c r="E25" s="7">
        <v>11</v>
      </c>
      <c r="F25" s="8">
        <f>'2025'!O25</f>
        <v>2637.9209193634629</v>
      </c>
      <c r="G25" s="12">
        <f t="shared" si="2"/>
        <v>2901.7130112998093</v>
      </c>
      <c r="H25" s="12">
        <f t="shared" si="3"/>
        <v>3033.6090572679823</v>
      </c>
      <c r="I25" s="12">
        <f t="shared" si="4"/>
        <v>3165.5051032361553</v>
      </c>
      <c r="J25" s="12">
        <f t="shared" si="5"/>
        <v>3297.4011492043287</v>
      </c>
      <c r="K25" s="12">
        <f t="shared" si="6"/>
        <v>3429.2971951725017</v>
      </c>
      <c r="L25" s="12">
        <f t="shared" si="7"/>
        <v>4009.6397974324636</v>
      </c>
      <c r="M25" s="12">
        <f t="shared" si="8"/>
        <v>4616.3616088860599</v>
      </c>
      <c r="O25" s="8">
        <f t="shared" si="25"/>
        <v>2875.3338021061745</v>
      </c>
      <c r="P25" s="23">
        <f t="shared" si="24"/>
        <v>9.000000000000008E-2</v>
      </c>
      <c r="Q25" s="12">
        <f t="shared" si="9"/>
        <v>3162.8671823167924</v>
      </c>
      <c r="R25" s="12">
        <f t="shared" si="10"/>
        <v>3306.6338724221005</v>
      </c>
      <c r="S25" s="12">
        <f t="shared" si="10"/>
        <v>3450.4005625274094</v>
      </c>
      <c r="T25" s="12">
        <f t="shared" si="10"/>
        <v>3594.1672526327184</v>
      </c>
      <c r="U25" s="12">
        <f t="shared" si="10"/>
        <v>3737.9339427380269</v>
      </c>
      <c r="V25" s="12">
        <f t="shared" si="10"/>
        <v>4370.5073792013854</v>
      </c>
      <c r="W25" s="12">
        <f t="shared" si="10"/>
        <v>5031.8341536858052</v>
      </c>
      <c r="Y25" s="7">
        <f>SUMIF('BD Qtde Servidores Ativos'!$D:$D,$D:$D,'BD Qtde Servidores Ativos'!E:E)</f>
        <v>0</v>
      </c>
      <c r="Z25" s="7">
        <f>SUMIF('BD Qtde Servidores Ativos'!$D:$D,$D:$D,'BD Qtde Servidores Ativos'!F:F)</f>
        <v>0</v>
      </c>
      <c r="AA25" s="7">
        <f>SUMIF('BD Qtde Servidores Ativos'!$D:$D,$D:$D,'BD Qtde Servidores Ativos'!G:G)</f>
        <v>0</v>
      </c>
      <c r="AB25" s="7">
        <f>SUMIF('BD Qtde Servidores Ativos'!$D:$D,$D:$D,'BD Qtde Servidores Ativos'!H:H)</f>
        <v>0</v>
      </c>
      <c r="AC25" s="7">
        <f>SUMIF('BD Qtde Servidores Ativos'!$D:$D,$D:$D,'BD Qtde Servidores Ativos'!I:I)</f>
        <v>0</v>
      </c>
      <c r="AD25" s="7">
        <f>SUMIF('BD Qtde Servidores Ativos'!$D:$D,$D:$D,'BD Qtde Servidores Ativos'!J:J)</f>
        <v>0</v>
      </c>
      <c r="AE25" s="7">
        <f>SUMIF('BD Qtde Servidores Ativos'!$D:$D,$D:$D,'BD Qtde Servidores Ativos'!K:K)</f>
        <v>0</v>
      </c>
      <c r="AF25" s="7">
        <f>SUMIF('BD Qtde Servidores Ativos'!$D:$D,$D:$D,'BD Qtde Servidores Ativos'!L:L)</f>
        <v>0</v>
      </c>
      <c r="AG25" s="24">
        <f t="shared" si="11"/>
        <v>0</v>
      </c>
      <c r="AH25" s="25"/>
      <c r="AI25" s="25"/>
      <c r="AJ25" s="7">
        <f>SUMIF('BD Qtde Servidores Aposentados '!$D:$D,$D:$D,'BD Qtde Servidores Aposentados '!E:E)</f>
        <v>119</v>
      </c>
      <c r="AK25" s="7">
        <f>SUMIF('BD Qtde Servidores Aposentados '!$D:$D,$D:$D,'BD Qtde Servidores Aposentados '!F:F)</f>
        <v>2</v>
      </c>
      <c r="AL25" s="7">
        <f>SUMIF('BD Qtde Servidores Aposentados '!$D:$D,$D:$D,'BD Qtde Servidores Aposentados '!G:G)</f>
        <v>5</v>
      </c>
      <c r="AM25" s="7">
        <f>SUMIF('BD Qtde Servidores Aposentados '!$D:$D,$D:$D,'BD Qtde Servidores Aposentados '!H:H)</f>
        <v>3</v>
      </c>
      <c r="AN25" s="7">
        <f>SUMIF('BD Qtde Servidores Aposentados '!$D:$D,$D:$D,'BD Qtde Servidores Aposentados '!I:I)</f>
        <v>0</v>
      </c>
      <c r="AO25" s="7">
        <f>SUMIF('BD Qtde Servidores Aposentados '!$D:$D,$D:$D,'BD Qtde Servidores Aposentados '!J:J)</f>
        <v>0</v>
      </c>
      <c r="AP25" s="7">
        <f>SUMIF('BD Qtde Servidores Aposentados '!$D:$D,$D:$D,'BD Qtde Servidores Aposentados '!K:K)</f>
        <v>0</v>
      </c>
      <c r="AQ25" s="7">
        <f>SUMIF('BD Qtde Servidores Aposentados '!$D:$D,$D:$D,'BD Qtde Servidores Aposentados '!L:L)</f>
        <v>0</v>
      </c>
      <c r="AR25" s="24">
        <f t="shared" si="12"/>
        <v>129</v>
      </c>
      <c r="AS25" s="26"/>
      <c r="AT25" s="26"/>
      <c r="AU25" s="27">
        <f t="shared" si="13"/>
        <v>0</v>
      </c>
      <c r="AV25" s="27">
        <f t="shared" si="13"/>
        <v>0</v>
      </c>
      <c r="AW25" s="27">
        <f t="shared" si="13"/>
        <v>0</v>
      </c>
      <c r="AX25" s="27">
        <f t="shared" si="13"/>
        <v>0</v>
      </c>
      <c r="AY25" s="27">
        <f t="shared" si="13"/>
        <v>0</v>
      </c>
      <c r="AZ25" s="27">
        <f t="shared" si="13"/>
        <v>0</v>
      </c>
      <c r="BA25" s="27">
        <f t="shared" si="13"/>
        <v>0</v>
      </c>
      <c r="BB25" s="27">
        <f t="shared" si="13"/>
        <v>0</v>
      </c>
      <c r="BC25" s="28">
        <f t="shared" si="14"/>
        <v>0</v>
      </c>
      <c r="BF25" s="26"/>
      <c r="BG25" s="27">
        <f t="shared" si="15"/>
        <v>313912.58940425207</v>
      </c>
      <c r="BH25" s="27">
        <f t="shared" si="15"/>
        <v>5803.4260225996186</v>
      </c>
      <c r="BI25" s="27">
        <f t="shared" si="15"/>
        <v>15168.045286339911</v>
      </c>
      <c r="BJ25" s="27">
        <f t="shared" si="15"/>
        <v>9496.5153097084658</v>
      </c>
      <c r="BK25" s="27">
        <f t="shared" si="15"/>
        <v>0</v>
      </c>
      <c r="BL25" s="27">
        <f t="shared" si="15"/>
        <v>0</v>
      </c>
      <c r="BM25" s="27">
        <f t="shared" si="15"/>
        <v>0</v>
      </c>
      <c r="BN25" s="27">
        <f t="shared" si="15"/>
        <v>0</v>
      </c>
      <c r="BO25" s="28">
        <f t="shared" si="16"/>
        <v>344380.57602290012</v>
      </c>
      <c r="BS25" s="12">
        <f t="shared" si="17"/>
        <v>0</v>
      </c>
      <c r="BT25" s="12">
        <f t="shared" si="18"/>
        <v>0</v>
      </c>
      <c r="BU25" s="12">
        <f t="shared" si="18"/>
        <v>0</v>
      </c>
      <c r="BV25" s="12">
        <f t="shared" si="18"/>
        <v>0</v>
      </c>
      <c r="BW25" s="12">
        <f t="shared" si="18"/>
        <v>0</v>
      </c>
      <c r="BX25" s="12">
        <f t="shared" si="18"/>
        <v>0</v>
      </c>
      <c r="BY25" s="12">
        <f t="shared" si="18"/>
        <v>0</v>
      </c>
      <c r="BZ25" s="12">
        <f t="shared" si="18"/>
        <v>0</v>
      </c>
      <c r="CA25" s="29">
        <f t="shared" si="19"/>
        <v>0</v>
      </c>
      <c r="CB25" s="9"/>
      <c r="CC25" s="95">
        <f>(Y25*'Quadro Resumo'!$L$8)*($O$109*10%)</f>
        <v>0</v>
      </c>
      <c r="CD25" s="12">
        <f>(Z25*'Quadro Resumo'!$L$8)*($O$109*15%)</f>
        <v>0</v>
      </c>
      <c r="CE25" s="12">
        <f>(AA25*'Quadro Resumo'!$L$8)*($O$109*10%)</f>
        <v>0</v>
      </c>
      <c r="CF25" s="12">
        <f>(AB25*'Quadro Resumo'!$L$8)*($O$109*5%)</f>
        <v>0</v>
      </c>
      <c r="CG25" s="12">
        <f>(AC25*'Quadro Resumo'!$L$8)*($O$109*5%)</f>
        <v>0</v>
      </c>
      <c r="CH25" s="12">
        <f>(AD25*'Quadro Resumo'!$L$8)*(O25*22%)</f>
        <v>0</v>
      </c>
      <c r="CI25" s="12">
        <f>(AE25*'Quadro Resumo'!$L$8)*(O25*23%)</f>
        <v>0</v>
      </c>
      <c r="CJ25" s="12">
        <v>0</v>
      </c>
      <c r="CK25" s="29">
        <f t="shared" si="20"/>
        <v>0</v>
      </c>
      <c r="CL25" s="9"/>
      <c r="CM25" s="9"/>
      <c r="CN25" s="12">
        <f t="shared" si="21"/>
        <v>342164.72245063476</v>
      </c>
      <c r="CO25" s="12">
        <f t="shared" si="22"/>
        <v>6325.7343646335848</v>
      </c>
      <c r="CP25" s="12">
        <f t="shared" si="22"/>
        <v>16533.169362110501</v>
      </c>
      <c r="CQ25" s="12">
        <f t="shared" si="22"/>
        <v>10351.201687582228</v>
      </c>
      <c r="CR25" s="12">
        <f t="shared" si="22"/>
        <v>0</v>
      </c>
      <c r="CS25" s="12">
        <f t="shared" si="22"/>
        <v>0</v>
      </c>
      <c r="CT25" s="12">
        <f t="shared" si="22"/>
        <v>0</v>
      </c>
      <c r="CU25" s="12">
        <f t="shared" si="22"/>
        <v>0</v>
      </c>
      <c r="CV25" s="29">
        <f t="shared" si="23"/>
        <v>375374.82786496106</v>
      </c>
      <c r="CW25" s="9"/>
      <c r="CX25" s="9"/>
      <c r="CY25" s="9"/>
      <c r="CZ25" s="9"/>
      <c r="DA25" s="9"/>
      <c r="DB25" s="30"/>
      <c r="DC25" s="30"/>
    </row>
    <row r="26" spans="1:107" ht="15.75" customHeight="1" x14ac:dyDescent="0.3">
      <c r="A26" s="5"/>
      <c r="B26" s="464"/>
      <c r="C26" s="7" t="s">
        <v>8</v>
      </c>
      <c r="D26" s="7" t="str">
        <f t="shared" si="1"/>
        <v>AP12</v>
      </c>
      <c r="E26" s="7">
        <v>12</v>
      </c>
      <c r="F26" s="8">
        <f>'2025'!O26</f>
        <v>2740.7998352186378</v>
      </c>
      <c r="G26" s="12">
        <f t="shared" si="2"/>
        <v>3014.8798187405018</v>
      </c>
      <c r="H26" s="12">
        <f t="shared" si="3"/>
        <v>3151.9198105014334</v>
      </c>
      <c r="I26" s="12">
        <f t="shared" si="4"/>
        <v>3288.9598022623654</v>
      </c>
      <c r="J26" s="12">
        <f t="shared" si="5"/>
        <v>3425.999794023297</v>
      </c>
      <c r="K26" s="12">
        <f t="shared" si="6"/>
        <v>3563.039785784229</v>
      </c>
      <c r="L26" s="12">
        <f t="shared" si="7"/>
        <v>4166.0157495323292</v>
      </c>
      <c r="M26" s="12">
        <f t="shared" si="8"/>
        <v>4796.3997116326163</v>
      </c>
      <c r="O26" s="8">
        <f t="shared" si="25"/>
        <v>2987.4718203883149</v>
      </c>
      <c r="P26" s="23">
        <f t="shared" si="24"/>
        <v>8.9999999999999858E-2</v>
      </c>
      <c r="Q26" s="12">
        <f t="shared" si="9"/>
        <v>3286.2190024271467</v>
      </c>
      <c r="R26" s="12">
        <f t="shared" si="10"/>
        <v>3435.5925934465618</v>
      </c>
      <c r="S26" s="12">
        <f t="shared" si="10"/>
        <v>3584.9661844659777</v>
      </c>
      <c r="T26" s="12">
        <f t="shared" si="10"/>
        <v>3734.3397754853936</v>
      </c>
      <c r="U26" s="12">
        <f t="shared" si="10"/>
        <v>3883.7133665048095</v>
      </c>
      <c r="V26" s="12">
        <f t="shared" si="10"/>
        <v>4540.9571669902389</v>
      </c>
      <c r="W26" s="12">
        <f t="shared" si="10"/>
        <v>5228.0756856795506</v>
      </c>
      <c r="Y26" s="7">
        <f>SUMIF('BD Qtde Servidores Ativos'!$D:$D,$D:$D,'BD Qtde Servidores Ativos'!E:E)</f>
        <v>3</v>
      </c>
      <c r="Z26" s="7">
        <f>SUMIF('BD Qtde Servidores Ativos'!$D:$D,$D:$D,'BD Qtde Servidores Ativos'!F:F)</f>
        <v>0</v>
      </c>
      <c r="AA26" s="7">
        <f>SUMIF('BD Qtde Servidores Ativos'!$D:$D,$D:$D,'BD Qtde Servidores Ativos'!G:G)</f>
        <v>0</v>
      </c>
      <c r="AB26" s="7">
        <f>SUMIF('BD Qtde Servidores Ativos'!$D:$D,$D:$D,'BD Qtde Servidores Ativos'!H:H)</f>
        <v>2</v>
      </c>
      <c r="AC26" s="7">
        <f>SUMIF('BD Qtde Servidores Ativos'!$D:$D,$D:$D,'BD Qtde Servidores Ativos'!I:I)</f>
        <v>1</v>
      </c>
      <c r="AD26" s="7">
        <f>SUMIF('BD Qtde Servidores Ativos'!$D:$D,$D:$D,'BD Qtde Servidores Ativos'!J:J)</f>
        <v>0</v>
      </c>
      <c r="AE26" s="7">
        <f>SUMIF('BD Qtde Servidores Ativos'!$D:$D,$D:$D,'BD Qtde Servidores Ativos'!K:K)</f>
        <v>0</v>
      </c>
      <c r="AF26" s="7">
        <f>SUMIF('BD Qtde Servidores Ativos'!$D:$D,$D:$D,'BD Qtde Servidores Ativos'!L:L)</f>
        <v>0</v>
      </c>
      <c r="AG26" s="24">
        <f t="shared" si="11"/>
        <v>6</v>
      </c>
      <c r="AH26" s="25"/>
      <c r="AI26" s="25"/>
      <c r="AJ26" s="7">
        <f>SUMIF('BD Qtde Servidores Aposentados '!$D:$D,$D:$D,'BD Qtde Servidores Aposentados '!E:E)</f>
        <v>133</v>
      </c>
      <c r="AK26" s="7">
        <f>SUMIF('BD Qtde Servidores Aposentados '!$D:$D,$D:$D,'BD Qtde Servidores Aposentados '!F:F)</f>
        <v>9</v>
      </c>
      <c r="AL26" s="7">
        <f>SUMIF('BD Qtde Servidores Aposentados '!$D:$D,$D:$D,'BD Qtde Servidores Aposentados '!G:G)</f>
        <v>1</v>
      </c>
      <c r="AM26" s="7">
        <f>SUMIF('BD Qtde Servidores Aposentados '!$D:$D,$D:$D,'BD Qtde Servidores Aposentados '!H:H)</f>
        <v>2</v>
      </c>
      <c r="AN26" s="7">
        <f>SUMIF('BD Qtde Servidores Aposentados '!$D:$D,$D:$D,'BD Qtde Servidores Aposentados '!I:I)</f>
        <v>0</v>
      </c>
      <c r="AO26" s="7">
        <f>SUMIF('BD Qtde Servidores Aposentados '!$D:$D,$D:$D,'BD Qtde Servidores Aposentados '!J:J)</f>
        <v>1</v>
      </c>
      <c r="AP26" s="7">
        <f>SUMIF('BD Qtde Servidores Aposentados '!$D:$D,$D:$D,'BD Qtde Servidores Aposentados '!K:K)</f>
        <v>0</v>
      </c>
      <c r="AQ26" s="7">
        <f>SUMIF('BD Qtde Servidores Aposentados '!$D:$D,$D:$D,'BD Qtde Servidores Aposentados '!L:L)</f>
        <v>0</v>
      </c>
      <c r="AR26" s="24">
        <f t="shared" si="12"/>
        <v>146</v>
      </c>
      <c r="AS26" s="26"/>
      <c r="AT26" s="26"/>
      <c r="AU26" s="27">
        <f t="shared" si="13"/>
        <v>8222.3995056559143</v>
      </c>
      <c r="AV26" s="27">
        <f t="shared" si="13"/>
        <v>0</v>
      </c>
      <c r="AW26" s="27">
        <f t="shared" si="13"/>
        <v>0</v>
      </c>
      <c r="AX26" s="27">
        <f t="shared" si="13"/>
        <v>6577.9196045247309</v>
      </c>
      <c r="AY26" s="27">
        <f t="shared" si="13"/>
        <v>3425.999794023297</v>
      </c>
      <c r="AZ26" s="27">
        <f t="shared" si="13"/>
        <v>0</v>
      </c>
      <c r="BA26" s="27">
        <f t="shared" si="13"/>
        <v>0</v>
      </c>
      <c r="BB26" s="27">
        <f t="shared" si="13"/>
        <v>0</v>
      </c>
      <c r="BC26" s="28">
        <f t="shared" si="14"/>
        <v>18226.318904203941</v>
      </c>
      <c r="BF26" s="26"/>
      <c r="BG26" s="27">
        <f t="shared" si="15"/>
        <v>364526.37808407884</v>
      </c>
      <c r="BH26" s="27">
        <f t="shared" si="15"/>
        <v>27133.918368664516</v>
      </c>
      <c r="BI26" s="27">
        <f t="shared" si="15"/>
        <v>3151.9198105014334</v>
      </c>
      <c r="BJ26" s="27">
        <f t="shared" si="15"/>
        <v>6577.9196045247309</v>
      </c>
      <c r="BK26" s="27">
        <f t="shared" si="15"/>
        <v>0</v>
      </c>
      <c r="BL26" s="27">
        <f t="shared" si="15"/>
        <v>3563.039785784229</v>
      </c>
      <c r="BM26" s="27">
        <f t="shared" si="15"/>
        <v>0</v>
      </c>
      <c r="BN26" s="27">
        <f t="shared" si="15"/>
        <v>0</v>
      </c>
      <c r="BO26" s="28">
        <f t="shared" si="16"/>
        <v>404953.17565355374</v>
      </c>
      <c r="BS26" s="12">
        <f t="shared" si="17"/>
        <v>8962.4154611649446</v>
      </c>
      <c r="BT26" s="12">
        <f t="shared" si="18"/>
        <v>0</v>
      </c>
      <c r="BU26" s="12">
        <f t="shared" si="18"/>
        <v>0</v>
      </c>
      <c r="BV26" s="12">
        <f t="shared" si="18"/>
        <v>7169.9323689319554</v>
      </c>
      <c r="BW26" s="12">
        <f t="shared" si="18"/>
        <v>3734.3397754853936</v>
      </c>
      <c r="BX26" s="12">
        <f t="shared" si="18"/>
        <v>0</v>
      </c>
      <c r="BY26" s="12">
        <f t="shared" si="18"/>
        <v>0</v>
      </c>
      <c r="BZ26" s="12">
        <f t="shared" si="18"/>
        <v>0</v>
      </c>
      <c r="CA26" s="29">
        <f t="shared" si="19"/>
        <v>19866.687605582294</v>
      </c>
      <c r="CB26" s="9"/>
      <c r="CC26" s="95">
        <f>(Y26*'Quadro Resumo'!$L$8)*($O$109*10%)</f>
        <v>669.41564236739532</v>
      </c>
      <c r="CD26" s="12">
        <f>(Z26*'Quadro Resumo'!$L$8)*($O$109*15%)</f>
        <v>0</v>
      </c>
      <c r="CE26" s="12">
        <f>(AA26*'Quadro Resumo'!$L$8)*($O$109*10%)</f>
        <v>0</v>
      </c>
      <c r="CF26" s="12">
        <f>(AB26*'Quadro Resumo'!$L$8)*($O$109*5%)</f>
        <v>223.13854745579843</v>
      </c>
      <c r="CG26" s="12">
        <f>(AC26*'Quadro Resumo'!$L$8)*($O$109*5%)</f>
        <v>111.56927372789922</v>
      </c>
      <c r="CH26" s="12">
        <f>(AD26*'Quadro Resumo'!$L$8)*(O26*22%)</f>
        <v>0</v>
      </c>
      <c r="CI26" s="12">
        <f>(AE26*'Quadro Resumo'!$L$8)*(O26*23%)</f>
        <v>0</v>
      </c>
      <c r="CJ26" s="12">
        <v>0</v>
      </c>
      <c r="CK26" s="29">
        <f t="shared" si="20"/>
        <v>1004.123463551093</v>
      </c>
      <c r="CL26" s="9"/>
      <c r="CM26" s="9"/>
      <c r="CN26" s="12">
        <f t="shared" si="21"/>
        <v>397333.75211164588</v>
      </c>
      <c r="CO26" s="12">
        <f t="shared" si="22"/>
        <v>29575.971021844322</v>
      </c>
      <c r="CP26" s="12">
        <f t="shared" si="22"/>
        <v>3435.5925934465618</v>
      </c>
      <c r="CQ26" s="12">
        <f t="shared" si="22"/>
        <v>7169.9323689319554</v>
      </c>
      <c r="CR26" s="12">
        <f t="shared" si="22"/>
        <v>0</v>
      </c>
      <c r="CS26" s="12">
        <f t="shared" si="22"/>
        <v>3883.7133665048095</v>
      </c>
      <c r="CT26" s="12">
        <f t="shared" si="22"/>
        <v>0</v>
      </c>
      <c r="CU26" s="12">
        <f t="shared" si="22"/>
        <v>0</v>
      </c>
      <c r="CV26" s="29">
        <f t="shared" si="23"/>
        <v>441398.9614623735</v>
      </c>
      <c r="CW26" s="9"/>
      <c r="CX26" s="9"/>
      <c r="CY26" s="9"/>
      <c r="CZ26" s="9"/>
      <c r="DA26" s="9"/>
      <c r="DB26" s="30"/>
      <c r="DC26" s="30"/>
    </row>
    <row r="27" spans="1:107" ht="15.75" customHeight="1" x14ac:dyDescent="0.3">
      <c r="A27" s="5"/>
      <c r="B27" s="464"/>
      <c r="C27" s="7" t="s">
        <v>8</v>
      </c>
      <c r="D27" s="7" t="str">
        <f t="shared" si="1"/>
        <v>AP13</v>
      </c>
      <c r="E27" s="7">
        <v>13</v>
      </c>
      <c r="F27" s="8">
        <f>'2025'!O27</f>
        <v>2847.6910287921646</v>
      </c>
      <c r="G27" s="12">
        <f t="shared" si="2"/>
        <v>3132.4601316713815</v>
      </c>
      <c r="H27" s="12">
        <f t="shared" si="3"/>
        <v>3274.8446831109891</v>
      </c>
      <c r="I27" s="12">
        <f t="shared" si="4"/>
        <v>3417.2292345505975</v>
      </c>
      <c r="J27" s="12">
        <f t="shared" si="5"/>
        <v>3559.6137859902055</v>
      </c>
      <c r="K27" s="12">
        <f t="shared" si="6"/>
        <v>3701.998337429814</v>
      </c>
      <c r="L27" s="12">
        <f t="shared" si="7"/>
        <v>4328.49036376409</v>
      </c>
      <c r="M27" s="12">
        <f t="shared" si="8"/>
        <v>4983.4593003862883</v>
      </c>
      <c r="O27" s="8">
        <f t="shared" si="25"/>
        <v>3103.9832213834588</v>
      </c>
      <c r="P27" s="23">
        <f t="shared" si="24"/>
        <v>8.9999999999999858E-2</v>
      </c>
      <c r="Q27" s="12">
        <f t="shared" si="9"/>
        <v>3414.3815435218048</v>
      </c>
      <c r="R27" s="12">
        <f t="shared" si="10"/>
        <v>3569.5807045909773</v>
      </c>
      <c r="S27" s="12">
        <f t="shared" si="10"/>
        <v>3724.7798656601503</v>
      </c>
      <c r="T27" s="12">
        <f t="shared" si="10"/>
        <v>3879.9790267293238</v>
      </c>
      <c r="U27" s="12">
        <f t="shared" si="10"/>
        <v>4035.1781877984968</v>
      </c>
      <c r="V27" s="12">
        <f t="shared" si="10"/>
        <v>4718.0544965028575</v>
      </c>
      <c r="W27" s="12">
        <f t="shared" si="10"/>
        <v>5431.9706374210527</v>
      </c>
      <c r="Y27" s="7">
        <f>SUMIF('BD Qtde Servidores Ativos'!$D:$D,$D:$D,'BD Qtde Servidores Ativos'!E:E)</f>
        <v>3</v>
      </c>
      <c r="Z27" s="7">
        <f>SUMIF('BD Qtde Servidores Ativos'!$D:$D,$D:$D,'BD Qtde Servidores Ativos'!F:F)</f>
        <v>0</v>
      </c>
      <c r="AA27" s="7">
        <f>SUMIF('BD Qtde Servidores Ativos'!$D:$D,$D:$D,'BD Qtde Servidores Ativos'!G:G)</f>
        <v>0</v>
      </c>
      <c r="AB27" s="7">
        <f>SUMIF('BD Qtde Servidores Ativos'!$D:$D,$D:$D,'BD Qtde Servidores Ativos'!H:H)</f>
        <v>1</v>
      </c>
      <c r="AC27" s="7">
        <f>SUMIF('BD Qtde Servidores Ativos'!$D:$D,$D:$D,'BD Qtde Servidores Ativos'!I:I)</f>
        <v>1</v>
      </c>
      <c r="AD27" s="7">
        <f>SUMIF('BD Qtde Servidores Ativos'!$D:$D,$D:$D,'BD Qtde Servidores Ativos'!J:J)</f>
        <v>0</v>
      </c>
      <c r="AE27" s="7">
        <f>SUMIF('BD Qtde Servidores Ativos'!$D:$D,$D:$D,'BD Qtde Servidores Ativos'!K:K)</f>
        <v>1</v>
      </c>
      <c r="AF27" s="7">
        <f>SUMIF('BD Qtde Servidores Ativos'!$D:$D,$D:$D,'BD Qtde Servidores Ativos'!L:L)</f>
        <v>0</v>
      </c>
      <c r="AG27" s="24">
        <f t="shared" si="11"/>
        <v>6</v>
      </c>
      <c r="AH27" s="25"/>
      <c r="AI27" s="25"/>
      <c r="AJ27" s="7">
        <f>SUMIF('BD Qtde Servidores Aposentados '!$D:$D,$D:$D,'BD Qtde Servidores Aposentados '!E:E)</f>
        <v>143</v>
      </c>
      <c r="AK27" s="7">
        <f>SUMIF('BD Qtde Servidores Aposentados '!$D:$D,$D:$D,'BD Qtde Servidores Aposentados '!F:F)</f>
        <v>5</v>
      </c>
      <c r="AL27" s="7">
        <f>SUMIF('BD Qtde Servidores Aposentados '!$D:$D,$D:$D,'BD Qtde Servidores Aposentados '!G:G)</f>
        <v>8</v>
      </c>
      <c r="AM27" s="7">
        <f>SUMIF('BD Qtde Servidores Aposentados '!$D:$D,$D:$D,'BD Qtde Servidores Aposentados '!H:H)</f>
        <v>4</v>
      </c>
      <c r="AN27" s="7">
        <f>SUMIF('BD Qtde Servidores Aposentados '!$D:$D,$D:$D,'BD Qtde Servidores Aposentados '!I:I)</f>
        <v>0</v>
      </c>
      <c r="AO27" s="7">
        <f>SUMIF('BD Qtde Servidores Aposentados '!$D:$D,$D:$D,'BD Qtde Servidores Aposentados '!J:J)</f>
        <v>0</v>
      </c>
      <c r="AP27" s="7">
        <f>SUMIF('BD Qtde Servidores Aposentados '!$D:$D,$D:$D,'BD Qtde Servidores Aposentados '!K:K)</f>
        <v>0</v>
      </c>
      <c r="AQ27" s="7">
        <f>SUMIF('BD Qtde Servidores Aposentados '!$D:$D,$D:$D,'BD Qtde Servidores Aposentados '!L:L)</f>
        <v>0</v>
      </c>
      <c r="AR27" s="24">
        <f t="shared" si="12"/>
        <v>160</v>
      </c>
      <c r="AS27" s="26"/>
      <c r="AT27" s="26"/>
      <c r="AU27" s="27">
        <f t="shared" si="13"/>
        <v>8543.0730863764948</v>
      </c>
      <c r="AV27" s="27">
        <f t="shared" si="13"/>
        <v>0</v>
      </c>
      <c r="AW27" s="27">
        <f t="shared" si="13"/>
        <v>0</v>
      </c>
      <c r="AX27" s="27">
        <f t="shared" si="13"/>
        <v>3417.2292345505975</v>
      </c>
      <c r="AY27" s="27">
        <f t="shared" si="13"/>
        <v>3559.6137859902055</v>
      </c>
      <c r="AZ27" s="27">
        <f t="shared" si="13"/>
        <v>0</v>
      </c>
      <c r="BA27" s="27">
        <f t="shared" si="13"/>
        <v>4328.49036376409</v>
      </c>
      <c r="BB27" s="27">
        <f t="shared" si="13"/>
        <v>0</v>
      </c>
      <c r="BC27" s="28">
        <f t="shared" si="14"/>
        <v>19848.406470681388</v>
      </c>
      <c r="BF27" s="26"/>
      <c r="BG27" s="27">
        <f t="shared" si="15"/>
        <v>407219.81711727951</v>
      </c>
      <c r="BH27" s="27">
        <f t="shared" si="15"/>
        <v>15662.300658356908</v>
      </c>
      <c r="BI27" s="27">
        <f t="shared" si="15"/>
        <v>26198.757464887913</v>
      </c>
      <c r="BJ27" s="27">
        <f t="shared" si="15"/>
        <v>13668.91693820239</v>
      </c>
      <c r="BK27" s="27">
        <f t="shared" si="15"/>
        <v>0</v>
      </c>
      <c r="BL27" s="27">
        <f t="shared" si="15"/>
        <v>0</v>
      </c>
      <c r="BM27" s="27">
        <f t="shared" si="15"/>
        <v>0</v>
      </c>
      <c r="BN27" s="27">
        <f t="shared" si="15"/>
        <v>0</v>
      </c>
      <c r="BO27" s="28">
        <f t="shared" si="16"/>
        <v>462749.79217872676</v>
      </c>
      <c r="BS27" s="12">
        <f t="shared" si="17"/>
        <v>9311.9496641503756</v>
      </c>
      <c r="BT27" s="12">
        <f t="shared" si="18"/>
        <v>0</v>
      </c>
      <c r="BU27" s="12">
        <f t="shared" si="18"/>
        <v>0</v>
      </c>
      <c r="BV27" s="12">
        <f t="shared" si="18"/>
        <v>3724.7798656601503</v>
      </c>
      <c r="BW27" s="12">
        <f t="shared" si="18"/>
        <v>3879.9790267293238</v>
      </c>
      <c r="BX27" s="12">
        <f t="shared" si="18"/>
        <v>0</v>
      </c>
      <c r="BY27" s="12">
        <f t="shared" si="18"/>
        <v>4718.0544965028575</v>
      </c>
      <c r="BZ27" s="12">
        <f t="shared" si="18"/>
        <v>0</v>
      </c>
      <c r="CA27" s="29">
        <f t="shared" si="19"/>
        <v>21634.763053042705</v>
      </c>
      <c r="CB27" s="9"/>
      <c r="CC27" s="95">
        <f>(Y27*'Quadro Resumo'!$L$8)*($O$109*10%)</f>
        <v>669.41564236739532</v>
      </c>
      <c r="CD27" s="12">
        <f>(Z27*'Quadro Resumo'!$L$8)*($O$109*15%)</f>
        <v>0</v>
      </c>
      <c r="CE27" s="12">
        <f>(AA27*'Quadro Resumo'!$L$8)*($O$109*10%)</f>
        <v>0</v>
      </c>
      <c r="CF27" s="12">
        <f>(AB27*'Quadro Resumo'!$L$8)*($O$109*5%)</f>
        <v>111.56927372789922</v>
      </c>
      <c r="CG27" s="12">
        <f>(AC27*'Quadro Resumo'!$L$8)*($O$109*5%)</f>
        <v>111.56927372789922</v>
      </c>
      <c r="CH27" s="12">
        <f>(AD27*'Quadro Resumo'!$L$8)*(O27*22%)</f>
        <v>0</v>
      </c>
      <c r="CI27" s="12">
        <f>(AE27*'Quadro Resumo'!$L$8)*(O27*23%)</f>
        <v>142.78322818363912</v>
      </c>
      <c r="CJ27" s="12">
        <v>0</v>
      </c>
      <c r="CK27" s="29">
        <f t="shared" si="20"/>
        <v>1035.3374180068329</v>
      </c>
      <c r="CL27" s="9"/>
      <c r="CM27" s="9"/>
      <c r="CN27" s="12">
        <f t="shared" si="21"/>
        <v>443869.60065783461</v>
      </c>
      <c r="CO27" s="12">
        <f t="shared" si="22"/>
        <v>17071.907717609025</v>
      </c>
      <c r="CP27" s="12">
        <f t="shared" si="22"/>
        <v>28556.645636727819</v>
      </c>
      <c r="CQ27" s="12">
        <f t="shared" si="22"/>
        <v>14899.119462640601</v>
      </c>
      <c r="CR27" s="12">
        <f t="shared" si="22"/>
        <v>0</v>
      </c>
      <c r="CS27" s="12">
        <f t="shared" si="22"/>
        <v>0</v>
      </c>
      <c r="CT27" s="12">
        <f t="shared" si="22"/>
        <v>0</v>
      </c>
      <c r="CU27" s="12">
        <f t="shared" si="22"/>
        <v>0</v>
      </c>
      <c r="CV27" s="29">
        <f t="shared" si="23"/>
        <v>504397.27347481204</v>
      </c>
      <c r="CW27" s="9"/>
      <c r="CX27" s="9"/>
      <c r="CY27" s="9"/>
      <c r="CZ27" s="9"/>
      <c r="DA27" s="9"/>
      <c r="DB27" s="30"/>
      <c r="DC27" s="30"/>
    </row>
    <row r="28" spans="1:107" ht="15.75" customHeight="1" x14ac:dyDescent="0.3">
      <c r="A28" s="5"/>
      <c r="B28" s="464"/>
      <c r="C28" s="7" t="s">
        <v>8</v>
      </c>
      <c r="D28" s="7" t="str">
        <f t="shared" si="1"/>
        <v>AP14</v>
      </c>
      <c r="E28" s="7">
        <v>14</v>
      </c>
      <c r="F28" s="8">
        <f>'2025'!O28</f>
        <v>2958.750978915059</v>
      </c>
      <c r="G28" s="12">
        <f t="shared" si="2"/>
        <v>3254.6260768065654</v>
      </c>
      <c r="H28" s="12">
        <f t="shared" si="3"/>
        <v>3402.5636257523174</v>
      </c>
      <c r="I28" s="12">
        <f t="shared" si="4"/>
        <v>3550.5011746980708</v>
      </c>
      <c r="J28" s="12">
        <f t="shared" si="5"/>
        <v>3698.4387236438238</v>
      </c>
      <c r="K28" s="12">
        <f t="shared" si="6"/>
        <v>3846.3762725895767</v>
      </c>
      <c r="L28" s="12">
        <f t="shared" si="7"/>
        <v>4497.3014879508901</v>
      </c>
      <c r="M28" s="12">
        <f t="shared" si="8"/>
        <v>5177.8142131013537</v>
      </c>
      <c r="O28" s="8">
        <f t="shared" si="25"/>
        <v>3225.0385670174137</v>
      </c>
      <c r="P28" s="23">
        <f t="shared" si="24"/>
        <v>8.9999999999999858E-2</v>
      </c>
      <c r="Q28" s="12">
        <f t="shared" si="9"/>
        <v>3547.5424237191555</v>
      </c>
      <c r="R28" s="12">
        <f t="shared" si="10"/>
        <v>3708.7943520700255</v>
      </c>
      <c r="S28" s="12">
        <f t="shared" si="10"/>
        <v>3870.0462804208964</v>
      </c>
      <c r="T28" s="12">
        <f t="shared" si="10"/>
        <v>4031.2982087717673</v>
      </c>
      <c r="U28" s="12">
        <f t="shared" si="10"/>
        <v>4192.5501371226383</v>
      </c>
      <c r="V28" s="12">
        <f t="shared" si="10"/>
        <v>4902.0586218664685</v>
      </c>
      <c r="W28" s="12">
        <f t="shared" si="10"/>
        <v>5643.8174922804737</v>
      </c>
      <c r="Y28" s="7">
        <f>SUMIF('BD Qtde Servidores Ativos'!$D:$D,$D:$D,'BD Qtde Servidores Ativos'!E:E)</f>
        <v>2</v>
      </c>
      <c r="Z28" s="7">
        <f>SUMIF('BD Qtde Servidores Ativos'!$D:$D,$D:$D,'BD Qtde Servidores Ativos'!F:F)</f>
        <v>1</v>
      </c>
      <c r="AA28" s="7">
        <f>SUMIF('BD Qtde Servidores Ativos'!$D:$D,$D:$D,'BD Qtde Servidores Ativos'!G:G)</f>
        <v>0</v>
      </c>
      <c r="AB28" s="7">
        <f>SUMIF('BD Qtde Servidores Ativos'!$D:$D,$D:$D,'BD Qtde Servidores Ativos'!H:H)</f>
        <v>2</v>
      </c>
      <c r="AC28" s="7">
        <f>SUMIF('BD Qtde Servidores Ativos'!$D:$D,$D:$D,'BD Qtde Servidores Ativos'!I:I)</f>
        <v>0</v>
      </c>
      <c r="AD28" s="7">
        <f>SUMIF('BD Qtde Servidores Ativos'!$D:$D,$D:$D,'BD Qtde Servidores Ativos'!J:J)</f>
        <v>0</v>
      </c>
      <c r="AE28" s="7">
        <f>SUMIF('BD Qtde Servidores Ativos'!$D:$D,$D:$D,'BD Qtde Servidores Ativos'!K:K)</f>
        <v>0</v>
      </c>
      <c r="AF28" s="7">
        <f>SUMIF('BD Qtde Servidores Ativos'!$D:$D,$D:$D,'BD Qtde Servidores Ativos'!L:L)</f>
        <v>0</v>
      </c>
      <c r="AG28" s="24">
        <f t="shared" si="11"/>
        <v>5</v>
      </c>
      <c r="AH28" s="25"/>
      <c r="AI28" s="25"/>
      <c r="AJ28" s="7">
        <f>SUMIF('BD Qtde Servidores Aposentados '!$D:$D,$D:$D,'BD Qtde Servidores Aposentados '!E:E)</f>
        <v>149</v>
      </c>
      <c r="AK28" s="7">
        <f>SUMIF('BD Qtde Servidores Aposentados '!$D:$D,$D:$D,'BD Qtde Servidores Aposentados '!F:F)</f>
        <v>12</v>
      </c>
      <c r="AL28" s="7">
        <f>SUMIF('BD Qtde Servidores Aposentados '!$D:$D,$D:$D,'BD Qtde Servidores Aposentados '!G:G)</f>
        <v>10</v>
      </c>
      <c r="AM28" s="7">
        <f>SUMIF('BD Qtde Servidores Aposentados '!$D:$D,$D:$D,'BD Qtde Servidores Aposentados '!H:H)</f>
        <v>6</v>
      </c>
      <c r="AN28" s="7">
        <f>SUMIF('BD Qtde Servidores Aposentados '!$D:$D,$D:$D,'BD Qtde Servidores Aposentados '!I:I)</f>
        <v>1</v>
      </c>
      <c r="AO28" s="7">
        <f>SUMIF('BD Qtde Servidores Aposentados '!$D:$D,$D:$D,'BD Qtde Servidores Aposentados '!J:J)</f>
        <v>1</v>
      </c>
      <c r="AP28" s="7">
        <f>SUMIF('BD Qtde Servidores Aposentados '!$D:$D,$D:$D,'BD Qtde Servidores Aposentados '!K:K)</f>
        <v>0</v>
      </c>
      <c r="AQ28" s="7">
        <f>SUMIF('BD Qtde Servidores Aposentados '!$D:$D,$D:$D,'BD Qtde Servidores Aposentados '!L:L)</f>
        <v>0</v>
      </c>
      <c r="AR28" s="24">
        <f t="shared" si="12"/>
        <v>179</v>
      </c>
      <c r="AS28" s="26"/>
      <c r="AT28" s="26"/>
      <c r="AU28" s="27">
        <f t="shared" si="13"/>
        <v>5917.501957830118</v>
      </c>
      <c r="AV28" s="27">
        <f t="shared" si="13"/>
        <v>3254.6260768065654</v>
      </c>
      <c r="AW28" s="27">
        <f t="shared" si="13"/>
        <v>0</v>
      </c>
      <c r="AX28" s="27">
        <f t="shared" si="13"/>
        <v>7101.0023493961417</v>
      </c>
      <c r="AY28" s="27">
        <f t="shared" si="13"/>
        <v>0</v>
      </c>
      <c r="AZ28" s="27">
        <f t="shared" si="13"/>
        <v>0</v>
      </c>
      <c r="BA28" s="27">
        <f t="shared" si="13"/>
        <v>0</v>
      </c>
      <c r="BB28" s="27">
        <f t="shared" si="13"/>
        <v>0</v>
      </c>
      <c r="BC28" s="28">
        <f t="shared" si="14"/>
        <v>16273.130384032826</v>
      </c>
      <c r="BF28" s="26"/>
      <c r="BG28" s="27">
        <f t="shared" si="15"/>
        <v>440853.89585834381</v>
      </c>
      <c r="BH28" s="27">
        <f t="shared" si="15"/>
        <v>39055.512921678783</v>
      </c>
      <c r="BI28" s="27">
        <f t="shared" si="15"/>
        <v>34025.636257523176</v>
      </c>
      <c r="BJ28" s="27">
        <f t="shared" si="15"/>
        <v>21303.007048188425</v>
      </c>
      <c r="BK28" s="27">
        <f t="shared" si="15"/>
        <v>3698.4387236438238</v>
      </c>
      <c r="BL28" s="27">
        <f t="shared" si="15"/>
        <v>3846.3762725895767</v>
      </c>
      <c r="BM28" s="27">
        <f t="shared" si="15"/>
        <v>0</v>
      </c>
      <c r="BN28" s="27">
        <f t="shared" si="15"/>
        <v>0</v>
      </c>
      <c r="BO28" s="28">
        <f t="shared" si="16"/>
        <v>542782.86708196753</v>
      </c>
      <c r="BS28" s="12">
        <f t="shared" si="17"/>
        <v>6450.0771340348274</v>
      </c>
      <c r="BT28" s="12">
        <f t="shared" si="18"/>
        <v>3547.5424237191555</v>
      </c>
      <c r="BU28" s="12">
        <f t="shared" si="18"/>
        <v>0</v>
      </c>
      <c r="BV28" s="12">
        <f t="shared" si="18"/>
        <v>7740.0925608417929</v>
      </c>
      <c r="BW28" s="12">
        <f t="shared" si="18"/>
        <v>0</v>
      </c>
      <c r="BX28" s="12">
        <f t="shared" si="18"/>
        <v>0</v>
      </c>
      <c r="BY28" s="12">
        <f t="shared" si="18"/>
        <v>0</v>
      </c>
      <c r="BZ28" s="12">
        <f t="shared" si="18"/>
        <v>0</v>
      </c>
      <c r="CA28" s="29">
        <f t="shared" si="19"/>
        <v>17737.712118595777</v>
      </c>
      <c r="CB28" s="9"/>
      <c r="CC28" s="95">
        <f>(Y28*'Quadro Resumo'!$L$8)*($O$109*10%)</f>
        <v>446.27709491159686</v>
      </c>
      <c r="CD28" s="12">
        <f>(Z28*'Quadro Resumo'!$L$8)*($O$109*15%)</f>
        <v>334.7078211836976</v>
      </c>
      <c r="CE28" s="12">
        <f>(AA28*'Quadro Resumo'!$L$8)*($O$109*10%)</f>
        <v>0</v>
      </c>
      <c r="CF28" s="12">
        <f>(AB28*'Quadro Resumo'!$L$8)*($O$109*5%)</f>
        <v>223.13854745579843</v>
      </c>
      <c r="CG28" s="12">
        <f>(AC28*'Quadro Resumo'!$L$8)*($O$109*5%)</f>
        <v>0</v>
      </c>
      <c r="CH28" s="12">
        <f>(AD28*'Quadro Resumo'!$L$8)*(O28*22%)</f>
        <v>0</v>
      </c>
      <c r="CI28" s="12">
        <f>(AE28*'Quadro Resumo'!$L$8)*(O28*23%)</f>
        <v>0</v>
      </c>
      <c r="CJ28" s="12">
        <v>0</v>
      </c>
      <c r="CK28" s="29">
        <f t="shared" si="20"/>
        <v>1004.1234635510929</v>
      </c>
      <c r="CL28" s="9"/>
      <c r="CM28" s="9"/>
      <c r="CN28" s="12">
        <f t="shared" si="21"/>
        <v>480530.74648559466</v>
      </c>
      <c r="CO28" s="12">
        <f t="shared" si="22"/>
        <v>42570.50908462987</v>
      </c>
      <c r="CP28" s="12">
        <f t="shared" si="22"/>
        <v>37087.943520700253</v>
      </c>
      <c r="CQ28" s="12">
        <f t="shared" si="22"/>
        <v>23220.277682525379</v>
      </c>
      <c r="CR28" s="12">
        <f t="shared" si="22"/>
        <v>4031.2982087717673</v>
      </c>
      <c r="CS28" s="12">
        <f t="shared" si="22"/>
        <v>4192.5501371226383</v>
      </c>
      <c r="CT28" s="12">
        <f t="shared" si="22"/>
        <v>0</v>
      </c>
      <c r="CU28" s="12">
        <f t="shared" si="22"/>
        <v>0</v>
      </c>
      <c r="CV28" s="29">
        <f t="shared" si="23"/>
        <v>591633.32511934452</v>
      </c>
      <c r="CW28" s="9"/>
      <c r="CX28" s="9"/>
      <c r="CY28" s="9"/>
      <c r="CZ28" s="9"/>
      <c r="DA28" s="9"/>
      <c r="DB28" s="30"/>
      <c r="DC28" s="30"/>
    </row>
    <row r="29" spans="1:107" ht="15.75" customHeight="1" x14ac:dyDescent="0.3">
      <c r="A29" s="5"/>
      <c r="B29" s="464"/>
      <c r="C29" s="7" t="s">
        <v>8</v>
      </c>
      <c r="D29" s="7" t="str">
        <f t="shared" si="1"/>
        <v>AP15</v>
      </c>
      <c r="E29" s="7">
        <v>15</v>
      </c>
      <c r="F29" s="8">
        <f>'2025'!O29</f>
        <v>3074.1422670927459</v>
      </c>
      <c r="G29" s="12">
        <f t="shared" si="2"/>
        <v>3381.5564938020207</v>
      </c>
      <c r="H29" s="12">
        <f t="shared" si="3"/>
        <v>3535.2636071566576</v>
      </c>
      <c r="I29" s="12">
        <f t="shared" si="4"/>
        <v>3688.970720511295</v>
      </c>
      <c r="J29" s="12">
        <f t="shared" si="5"/>
        <v>3842.6778338659324</v>
      </c>
      <c r="K29" s="12">
        <f t="shared" si="6"/>
        <v>3996.3849472205698</v>
      </c>
      <c r="L29" s="12">
        <f t="shared" si="7"/>
        <v>4672.6962459809738</v>
      </c>
      <c r="M29" s="12">
        <f t="shared" si="8"/>
        <v>5379.7489674123053</v>
      </c>
      <c r="O29" s="8">
        <f t="shared" si="25"/>
        <v>3350.8150711310927</v>
      </c>
      <c r="P29" s="23">
        <f t="shared" si="24"/>
        <v>8.9999999999999858E-2</v>
      </c>
      <c r="Q29" s="12">
        <f t="shared" si="9"/>
        <v>3685.8965782442024</v>
      </c>
      <c r="R29" s="12">
        <f t="shared" si="10"/>
        <v>3853.4373318007565</v>
      </c>
      <c r="S29" s="12">
        <f t="shared" si="10"/>
        <v>4020.9780853573111</v>
      </c>
      <c r="T29" s="12">
        <f t="shared" si="10"/>
        <v>4188.5188389138657</v>
      </c>
      <c r="U29" s="12">
        <f t="shared" si="10"/>
        <v>4356.0595924704203</v>
      </c>
      <c r="V29" s="12">
        <f t="shared" si="10"/>
        <v>5093.2389081192614</v>
      </c>
      <c r="W29" s="12">
        <f t="shared" si="10"/>
        <v>5863.9263744794125</v>
      </c>
      <c r="Y29" s="7">
        <f>SUMIF('BD Qtde Servidores Ativos'!$D:$D,$D:$D,'BD Qtde Servidores Ativos'!E:E)</f>
        <v>7</v>
      </c>
      <c r="Z29" s="7">
        <f>SUMIF('BD Qtde Servidores Ativos'!$D:$D,$D:$D,'BD Qtde Servidores Ativos'!F:F)</f>
        <v>1</v>
      </c>
      <c r="AA29" s="7">
        <f>SUMIF('BD Qtde Servidores Ativos'!$D:$D,$D:$D,'BD Qtde Servidores Ativos'!G:G)</f>
        <v>0</v>
      </c>
      <c r="AB29" s="7">
        <f>SUMIF('BD Qtde Servidores Ativos'!$D:$D,$D:$D,'BD Qtde Servidores Ativos'!H:H)</f>
        <v>0</v>
      </c>
      <c r="AC29" s="7">
        <f>SUMIF('BD Qtde Servidores Ativos'!$D:$D,$D:$D,'BD Qtde Servidores Ativos'!I:I)</f>
        <v>0</v>
      </c>
      <c r="AD29" s="7">
        <f>SUMIF('BD Qtde Servidores Ativos'!$D:$D,$D:$D,'BD Qtde Servidores Ativos'!J:J)</f>
        <v>1</v>
      </c>
      <c r="AE29" s="7">
        <f>SUMIF('BD Qtde Servidores Ativos'!$D:$D,$D:$D,'BD Qtde Servidores Ativos'!K:K)</f>
        <v>0</v>
      </c>
      <c r="AF29" s="7">
        <f>SUMIF('BD Qtde Servidores Ativos'!$D:$D,$D:$D,'BD Qtde Servidores Ativos'!L:L)</f>
        <v>0</v>
      </c>
      <c r="AG29" s="24">
        <f t="shared" si="11"/>
        <v>9</v>
      </c>
      <c r="AH29" s="25"/>
      <c r="AI29" s="25"/>
      <c r="AJ29" s="7">
        <f>SUMIF('BD Qtde Servidores Aposentados '!$D:$D,$D:$D,'BD Qtde Servidores Aposentados '!E:E)</f>
        <v>146</v>
      </c>
      <c r="AK29" s="7">
        <f>SUMIF('BD Qtde Servidores Aposentados '!$D:$D,$D:$D,'BD Qtde Servidores Aposentados '!F:F)</f>
        <v>8</v>
      </c>
      <c r="AL29" s="7">
        <f>SUMIF('BD Qtde Servidores Aposentados '!$D:$D,$D:$D,'BD Qtde Servidores Aposentados '!G:G)</f>
        <v>23</v>
      </c>
      <c r="AM29" s="7">
        <f>SUMIF('BD Qtde Servidores Aposentados '!$D:$D,$D:$D,'BD Qtde Servidores Aposentados '!H:H)</f>
        <v>11</v>
      </c>
      <c r="AN29" s="7">
        <f>SUMIF('BD Qtde Servidores Aposentados '!$D:$D,$D:$D,'BD Qtde Servidores Aposentados '!I:I)</f>
        <v>4</v>
      </c>
      <c r="AO29" s="7">
        <f>SUMIF('BD Qtde Servidores Aposentados '!$D:$D,$D:$D,'BD Qtde Servidores Aposentados '!J:J)</f>
        <v>2</v>
      </c>
      <c r="AP29" s="7">
        <f>SUMIF('BD Qtde Servidores Aposentados '!$D:$D,$D:$D,'BD Qtde Servidores Aposentados '!K:K)</f>
        <v>0</v>
      </c>
      <c r="AQ29" s="7">
        <f>SUMIF('BD Qtde Servidores Aposentados '!$D:$D,$D:$D,'BD Qtde Servidores Aposentados '!L:L)</f>
        <v>0</v>
      </c>
      <c r="AR29" s="24">
        <f t="shared" si="12"/>
        <v>194</v>
      </c>
      <c r="AS29" s="26"/>
      <c r="AT29" s="26"/>
      <c r="AU29" s="27">
        <f t="shared" si="13"/>
        <v>21518.995869649221</v>
      </c>
      <c r="AV29" s="27">
        <f t="shared" si="13"/>
        <v>3381.5564938020207</v>
      </c>
      <c r="AW29" s="27">
        <f t="shared" si="13"/>
        <v>0</v>
      </c>
      <c r="AX29" s="27">
        <f t="shared" si="13"/>
        <v>0</v>
      </c>
      <c r="AY29" s="27">
        <f t="shared" si="13"/>
        <v>0</v>
      </c>
      <c r="AZ29" s="27">
        <f t="shared" si="13"/>
        <v>3996.3849472205698</v>
      </c>
      <c r="BA29" s="27">
        <f t="shared" si="13"/>
        <v>0</v>
      </c>
      <c r="BB29" s="27">
        <f t="shared" si="13"/>
        <v>0</v>
      </c>
      <c r="BC29" s="28">
        <f t="shared" si="14"/>
        <v>28896.937310671812</v>
      </c>
      <c r="BF29" s="26"/>
      <c r="BG29" s="27">
        <f t="shared" si="15"/>
        <v>448824.77099554089</v>
      </c>
      <c r="BH29" s="27">
        <f t="shared" si="15"/>
        <v>27052.451950416165</v>
      </c>
      <c r="BI29" s="27">
        <f t="shared" si="15"/>
        <v>81311.06296460313</v>
      </c>
      <c r="BJ29" s="27">
        <f t="shared" si="15"/>
        <v>40578.677925624244</v>
      </c>
      <c r="BK29" s="27">
        <f t="shared" si="15"/>
        <v>15370.711335463729</v>
      </c>
      <c r="BL29" s="27">
        <f t="shared" si="15"/>
        <v>7992.7698944411395</v>
      </c>
      <c r="BM29" s="27">
        <f t="shared" si="15"/>
        <v>0</v>
      </c>
      <c r="BN29" s="27">
        <f t="shared" si="15"/>
        <v>0</v>
      </c>
      <c r="BO29" s="28">
        <f t="shared" si="16"/>
        <v>621130.44506608928</v>
      </c>
      <c r="BS29" s="12">
        <f t="shared" si="17"/>
        <v>23455.70549791765</v>
      </c>
      <c r="BT29" s="12">
        <f t="shared" si="18"/>
        <v>3685.8965782442024</v>
      </c>
      <c r="BU29" s="12">
        <f t="shared" si="18"/>
        <v>0</v>
      </c>
      <c r="BV29" s="12">
        <f t="shared" si="18"/>
        <v>0</v>
      </c>
      <c r="BW29" s="12">
        <f t="shared" si="18"/>
        <v>0</v>
      </c>
      <c r="BX29" s="12">
        <f t="shared" si="18"/>
        <v>4356.0595924704203</v>
      </c>
      <c r="BY29" s="12">
        <f t="shared" si="18"/>
        <v>0</v>
      </c>
      <c r="BZ29" s="12">
        <f t="shared" si="18"/>
        <v>0</v>
      </c>
      <c r="CA29" s="29">
        <f t="shared" si="19"/>
        <v>31497.661668632274</v>
      </c>
      <c r="CB29" s="9"/>
      <c r="CC29" s="95">
        <f>(Y29*'Quadro Resumo'!$L$8)*($O$109*10%)</f>
        <v>1561.9698321905892</v>
      </c>
      <c r="CD29" s="12">
        <f>(Z29*'Quadro Resumo'!$L$8)*($O$109*15%)</f>
        <v>334.7078211836976</v>
      </c>
      <c r="CE29" s="12">
        <f>(AA29*'Quadro Resumo'!$L$8)*($O$109*10%)</f>
        <v>0</v>
      </c>
      <c r="CF29" s="12">
        <f>(AB29*'Quadro Resumo'!$L$8)*($O$109*5%)</f>
        <v>0</v>
      </c>
      <c r="CG29" s="12">
        <f>(AC29*'Quadro Resumo'!$L$8)*($O$109*5%)</f>
        <v>0</v>
      </c>
      <c r="CH29" s="12">
        <f>(AD29*'Quadro Resumo'!$L$8)*(O29*22%)</f>
        <v>147.43586312976808</v>
      </c>
      <c r="CI29" s="12">
        <f>(AE29*'Quadro Resumo'!$L$8)*(O29*23%)</f>
        <v>0</v>
      </c>
      <c r="CJ29" s="12">
        <v>0</v>
      </c>
      <c r="CK29" s="29">
        <f t="shared" si="20"/>
        <v>2044.1135165040548</v>
      </c>
      <c r="CL29" s="9"/>
      <c r="CM29" s="9"/>
      <c r="CN29" s="12">
        <f t="shared" si="21"/>
        <v>489219.00038513954</v>
      </c>
      <c r="CO29" s="12">
        <f t="shared" si="22"/>
        <v>29487.172625953619</v>
      </c>
      <c r="CP29" s="12">
        <f t="shared" si="22"/>
        <v>88629.0586314174</v>
      </c>
      <c r="CQ29" s="12">
        <f t="shared" si="22"/>
        <v>44230.758938930419</v>
      </c>
      <c r="CR29" s="12">
        <f t="shared" si="22"/>
        <v>16754.075355655463</v>
      </c>
      <c r="CS29" s="12">
        <f t="shared" si="22"/>
        <v>8712.1191849408406</v>
      </c>
      <c r="CT29" s="12">
        <f t="shared" si="22"/>
        <v>0</v>
      </c>
      <c r="CU29" s="12">
        <f t="shared" si="22"/>
        <v>0</v>
      </c>
      <c r="CV29" s="29">
        <f t="shared" si="23"/>
        <v>677032.18512203731</v>
      </c>
      <c r="CW29" s="9"/>
      <c r="CX29" s="9"/>
      <c r="CY29" s="9"/>
      <c r="CZ29" s="9"/>
      <c r="DA29" s="9"/>
      <c r="DB29" s="30"/>
      <c r="DC29" s="30"/>
    </row>
    <row r="30" spans="1:107" ht="15.75" customHeight="1" x14ac:dyDescent="0.3">
      <c r="A30" s="5"/>
      <c r="B30" s="464"/>
      <c r="C30" s="7" t="s">
        <v>8</v>
      </c>
      <c r="D30" s="7" t="str">
        <f t="shared" si="1"/>
        <v>AP16</v>
      </c>
      <c r="E30" s="7">
        <v>16</v>
      </c>
      <c r="F30" s="8">
        <f>'2025'!O30</f>
        <v>3194.0338155093627</v>
      </c>
      <c r="G30" s="12">
        <f t="shared" si="2"/>
        <v>3513.4371970602992</v>
      </c>
      <c r="H30" s="12">
        <f t="shared" si="3"/>
        <v>3673.138887835767</v>
      </c>
      <c r="I30" s="12">
        <f t="shared" si="4"/>
        <v>3832.8405786112353</v>
      </c>
      <c r="J30" s="12">
        <f t="shared" si="5"/>
        <v>3992.5422693867035</v>
      </c>
      <c r="K30" s="12">
        <f t="shared" si="6"/>
        <v>4152.2439601621718</v>
      </c>
      <c r="L30" s="12">
        <f t="shared" si="7"/>
        <v>4854.9313995742314</v>
      </c>
      <c r="M30" s="12">
        <f t="shared" si="8"/>
        <v>5589.5591771413847</v>
      </c>
      <c r="O30" s="8">
        <f t="shared" si="25"/>
        <v>3481.496858905205</v>
      </c>
      <c r="P30" s="23">
        <f t="shared" si="24"/>
        <v>8.9999999999999858E-2</v>
      </c>
      <c r="Q30" s="12">
        <f t="shared" si="9"/>
        <v>3829.6465447957257</v>
      </c>
      <c r="R30" s="12">
        <f t="shared" si="10"/>
        <v>4003.7213877409854</v>
      </c>
      <c r="S30" s="12">
        <f t="shared" si="10"/>
        <v>4177.7962306862455</v>
      </c>
      <c r="T30" s="12">
        <f t="shared" si="10"/>
        <v>4351.8710736315061</v>
      </c>
      <c r="U30" s="12">
        <f t="shared" si="10"/>
        <v>4525.9459165767666</v>
      </c>
      <c r="V30" s="12">
        <f t="shared" si="10"/>
        <v>5291.8752255359113</v>
      </c>
      <c r="W30" s="12">
        <f t="shared" si="10"/>
        <v>6092.6195030841091</v>
      </c>
      <c r="Y30" s="7">
        <f>SUMIF('BD Qtde Servidores Ativos'!$D:$D,$D:$D,'BD Qtde Servidores Ativos'!E:E)</f>
        <v>82</v>
      </c>
      <c r="Z30" s="7">
        <f>SUMIF('BD Qtde Servidores Ativos'!$D:$D,$D:$D,'BD Qtde Servidores Ativos'!F:F)</f>
        <v>5</v>
      </c>
      <c r="AA30" s="7">
        <f>SUMIF('BD Qtde Servidores Ativos'!$D:$D,$D:$D,'BD Qtde Servidores Ativos'!G:G)</f>
        <v>0</v>
      </c>
      <c r="AB30" s="7">
        <f>SUMIF('BD Qtde Servidores Ativos'!$D:$D,$D:$D,'BD Qtde Servidores Ativos'!H:H)</f>
        <v>5</v>
      </c>
      <c r="AC30" s="7">
        <f>SUMIF('BD Qtde Servidores Ativos'!$D:$D,$D:$D,'BD Qtde Servidores Ativos'!I:I)</f>
        <v>7</v>
      </c>
      <c r="AD30" s="7">
        <f>SUMIF('BD Qtde Servidores Ativos'!$D:$D,$D:$D,'BD Qtde Servidores Ativos'!J:J)</f>
        <v>3</v>
      </c>
      <c r="AE30" s="7">
        <f>SUMIF('BD Qtde Servidores Ativos'!$D:$D,$D:$D,'BD Qtde Servidores Ativos'!K:K)</f>
        <v>0</v>
      </c>
      <c r="AF30" s="7">
        <f>SUMIF('BD Qtde Servidores Ativos'!$D:$D,$D:$D,'BD Qtde Servidores Ativos'!L:L)</f>
        <v>0</v>
      </c>
      <c r="AG30" s="24">
        <f t="shared" si="11"/>
        <v>102</v>
      </c>
      <c r="AH30" s="25"/>
      <c r="AI30" s="25"/>
      <c r="AJ30" s="7">
        <f>SUMIF('BD Qtde Servidores Aposentados '!$D:$D,$D:$D,'BD Qtde Servidores Aposentados '!E:E)</f>
        <v>346</v>
      </c>
      <c r="AK30" s="7">
        <f>SUMIF('BD Qtde Servidores Aposentados '!$D:$D,$D:$D,'BD Qtde Servidores Aposentados '!F:F)</f>
        <v>17</v>
      </c>
      <c r="AL30" s="7">
        <f>SUMIF('BD Qtde Servidores Aposentados '!$D:$D,$D:$D,'BD Qtde Servidores Aposentados '!G:G)</f>
        <v>28</v>
      </c>
      <c r="AM30" s="7">
        <f>SUMIF('BD Qtde Servidores Aposentados '!$D:$D,$D:$D,'BD Qtde Servidores Aposentados '!H:H)</f>
        <v>18</v>
      </c>
      <c r="AN30" s="7">
        <f>SUMIF('BD Qtde Servidores Aposentados '!$D:$D,$D:$D,'BD Qtde Servidores Aposentados '!I:I)</f>
        <v>3</v>
      </c>
      <c r="AO30" s="7">
        <f>SUMIF('BD Qtde Servidores Aposentados '!$D:$D,$D:$D,'BD Qtde Servidores Aposentados '!J:J)</f>
        <v>6</v>
      </c>
      <c r="AP30" s="7">
        <f>SUMIF('BD Qtde Servidores Aposentados '!$D:$D,$D:$D,'BD Qtde Servidores Aposentados '!K:K)</f>
        <v>0</v>
      </c>
      <c r="AQ30" s="7">
        <f>SUMIF('BD Qtde Servidores Aposentados '!$D:$D,$D:$D,'BD Qtde Servidores Aposentados '!L:L)</f>
        <v>0</v>
      </c>
      <c r="AR30" s="24">
        <f t="shared" si="12"/>
        <v>418</v>
      </c>
      <c r="AS30" s="26"/>
      <c r="AT30" s="26"/>
      <c r="AU30" s="27">
        <f t="shared" si="13"/>
        <v>261910.77287176775</v>
      </c>
      <c r="AV30" s="27">
        <f t="shared" si="13"/>
        <v>17567.185985301498</v>
      </c>
      <c r="AW30" s="27">
        <f t="shared" si="13"/>
        <v>0</v>
      </c>
      <c r="AX30" s="27">
        <f t="shared" si="13"/>
        <v>19164.202893056176</v>
      </c>
      <c r="AY30" s="27">
        <f t="shared" si="13"/>
        <v>27947.795885706924</v>
      </c>
      <c r="AZ30" s="27">
        <f t="shared" si="13"/>
        <v>12456.731880486515</v>
      </c>
      <c r="BA30" s="27">
        <f t="shared" si="13"/>
        <v>0</v>
      </c>
      <c r="BB30" s="27">
        <f t="shared" si="13"/>
        <v>0</v>
      </c>
      <c r="BC30" s="28">
        <f t="shared" si="14"/>
        <v>339046.68951631885</v>
      </c>
      <c r="BF30" s="26"/>
      <c r="BG30" s="27">
        <f t="shared" si="15"/>
        <v>1105135.7001662394</v>
      </c>
      <c r="BH30" s="27">
        <f t="shared" si="15"/>
        <v>59728.43235002509</v>
      </c>
      <c r="BI30" s="27">
        <f t="shared" si="15"/>
        <v>102847.88885940147</v>
      </c>
      <c r="BJ30" s="27">
        <f t="shared" si="15"/>
        <v>68991.130415002233</v>
      </c>
      <c r="BK30" s="27">
        <f t="shared" si="15"/>
        <v>11977.62680816011</v>
      </c>
      <c r="BL30" s="27">
        <f t="shared" si="15"/>
        <v>24913.463760973031</v>
      </c>
      <c r="BM30" s="27">
        <f t="shared" si="15"/>
        <v>0</v>
      </c>
      <c r="BN30" s="27">
        <f t="shared" si="15"/>
        <v>0</v>
      </c>
      <c r="BO30" s="28">
        <f t="shared" si="16"/>
        <v>1373594.2423598014</v>
      </c>
      <c r="BS30" s="12">
        <f t="shared" si="17"/>
        <v>285482.74243022682</v>
      </c>
      <c r="BT30" s="12">
        <f t="shared" si="18"/>
        <v>19148.232723978628</v>
      </c>
      <c r="BU30" s="12">
        <f t="shared" si="18"/>
        <v>0</v>
      </c>
      <c r="BV30" s="12">
        <f t="shared" si="18"/>
        <v>20888.981153431228</v>
      </c>
      <c r="BW30" s="12">
        <f t="shared" si="18"/>
        <v>30463.097515420544</v>
      </c>
      <c r="BX30" s="12">
        <f t="shared" si="18"/>
        <v>13577.837749730301</v>
      </c>
      <c r="BY30" s="12">
        <f t="shared" si="18"/>
        <v>0</v>
      </c>
      <c r="BZ30" s="12">
        <f t="shared" si="18"/>
        <v>0</v>
      </c>
      <c r="CA30" s="29">
        <f t="shared" si="19"/>
        <v>369560.89157278754</v>
      </c>
      <c r="CB30" s="9"/>
      <c r="CC30" s="95">
        <f>(Y30*'Quadro Resumo'!$L$8)*($O$109*10%)</f>
        <v>18297.360891375472</v>
      </c>
      <c r="CD30" s="12">
        <f>(Z30*'Quadro Resumo'!$L$8)*($O$109*15%)</f>
        <v>1673.5391059184878</v>
      </c>
      <c r="CE30" s="12">
        <f>(AA30*'Quadro Resumo'!$L$8)*($O$109*10%)</f>
        <v>0</v>
      </c>
      <c r="CF30" s="12">
        <f>(AB30*'Quadro Resumo'!$L$8)*($O$109*5%)</f>
        <v>557.84636863949606</v>
      </c>
      <c r="CG30" s="12">
        <f>(AC30*'Quadro Resumo'!$L$8)*($O$109*5%)</f>
        <v>780.98491609529458</v>
      </c>
      <c r="CH30" s="12">
        <f>(AD30*'Quadro Resumo'!$L$8)*(O30*22%)</f>
        <v>459.55758537548718</v>
      </c>
      <c r="CI30" s="12">
        <f>(AE30*'Quadro Resumo'!$L$8)*(O30*23%)</f>
        <v>0</v>
      </c>
      <c r="CJ30" s="12">
        <v>0</v>
      </c>
      <c r="CK30" s="29">
        <f t="shared" si="20"/>
        <v>21769.288867404241</v>
      </c>
      <c r="CL30" s="9"/>
      <c r="CM30" s="9"/>
      <c r="CN30" s="12">
        <f t="shared" si="21"/>
        <v>1204597.9131812009</v>
      </c>
      <c r="CO30" s="12">
        <f t="shared" si="22"/>
        <v>65103.991261527335</v>
      </c>
      <c r="CP30" s="12">
        <f t="shared" si="22"/>
        <v>112104.19885674759</v>
      </c>
      <c r="CQ30" s="12">
        <f t="shared" si="22"/>
        <v>75200.332152352421</v>
      </c>
      <c r="CR30" s="12">
        <f t="shared" si="22"/>
        <v>13055.613220894518</v>
      </c>
      <c r="CS30" s="12">
        <f t="shared" si="22"/>
        <v>27155.675499460602</v>
      </c>
      <c r="CT30" s="12">
        <f t="shared" si="22"/>
        <v>0</v>
      </c>
      <c r="CU30" s="12">
        <f t="shared" si="22"/>
        <v>0</v>
      </c>
      <c r="CV30" s="29">
        <f t="shared" si="23"/>
        <v>1497217.7241721833</v>
      </c>
      <c r="CW30" s="9"/>
      <c r="CX30" s="9"/>
      <c r="CY30" s="9"/>
      <c r="CZ30" s="9"/>
      <c r="DA30" s="9"/>
      <c r="DB30" s="30"/>
      <c r="DC30" s="30"/>
    </row>
    <row r="31" spans="1:107" ht="15.75" customHeight="1" x14ac:dyDescent="0.3">
      <c r="A31" s="5"/>
      <c r="B31" s="464"/>
      <c r="C31" s="7" t="s">
        <v>8</v>
      </c>
      <c r="D31" s="7" t="str">
        <f t="shared" si="1"/>
        <v>AP17</v>
      </c>
      <c r="E31" s="7">
        <v>17</v>
      </c>
      <c r="F31" s="8">
        <f>'2025'!O31</f>
        <v>3318.6011343142277</v>
      </c>
      <c r="G31" s="12">
        <f t="shared" si="2"/>
        <v>3650.4612477456508</v>
      </c>
      <c r="H31" s="12">
        <f t="shared" si="3"/>
        <v>3816.3913044613614</v>
      </c>
      <c r="I31" s="12">
        <f t="shared" si="4"/>
        <v>3982.321361177073</v>
      </c>
      <c r="J31" s="12">
        <f t="shared" si="5"/>
        <v>4148.251417892785</v>
      </c>
      <c r="K31" s="12">
        <f t="shared" si="6"/>
        <v>4314.1814746084965</v>
      </c>
      <c r="L31" s="12">
        <f t="shared" si="7"/>
        <v>5044.273724157626</v>
      </c>
      <c r="M31" s="12">
        <f t="shared" si="8"/>
        <v>5807.5519850498986</v>
      </c>
      <c r="O31" s="8">
        <f t="shared" si="25"/>
        <v>3617.2752364025077</v>
      </c>
      <c r="P31" s="23">
        <f t="shared" si="24"/>
        <v>8.9999999999999858E-2</v>
      </c>
      <c r="Q31" s="12">
        <f t="shared" si="9"/>
        <v>3979.0027600427588</v>
      </c>
      <c r="R31" s="12">
        <f t="shared" ref="R31:W31" si="26">$O31*R$12</f>
        <v>4159.8665218628839</v>
      </c>
      <c r="S31" s="12">
        <f t="shared" si="26"/>
        <v>4340.7302836830095</v>
      </c>
      <c r="T31" s="12">
        <f t="shared" si="26"/>
        <v>4521.594045503135</v>
      </c>
      <c r="U31" s="12">
        <f t="shared" si="26"/>
        <v>4702.4578073232606</v>
      </c>
      <c r="V31" s="12">
        <f t="shared" si="26"/>
        <v>5498.2583593318122</v>
      </c>
      <c r="W31" s="12">
        <f t="shared" si="26"/>
        <v>6330.2316637043887</v>
      </c>
      <c r="Y31" s="7">
        <f>SUMIF('BD Qtde Servidores Ativos'!$D:$D,$D:$D,'BD Qtde Servidores Ativos'!E:E)</f>
        <v>64</v>
      </c>
      <c r="Z31" s="7">
        <f>SUMIF('BD Qtde Servidores Ativos'!$D:$D,$D:$D,'BD Qtde Servidores Ativos'!F:F)</f>
        <v>8</v>
      </c>
      <c r="AA31" s="7">
        <f>SUMIF('BD Qtde Servidores Ativos'!$D:$D,$D:$D,'BD Qtde Servidores Ativos'!G:G)</f>
        <v>0</v>
      </c>
      <c r="AB31" s="7">
        <f>SUMIF('BD Qtde Servidores Ativos'!$D:$D,$D:$D,'BD Qtde Servidores Ativos'!H:H)</f>
        <v>5</v>
      </c>
      <c r="AC31" s="7">
        <f>SUMIF('BD Qtde Servidores Ativos'!$D:$D,$D:$D,'BD Qtde Servidores Ativos'!I:I)</f>
        <v>4</v>
      </c>
      <c r="AD31" s="7">
        <f>SUMIF('BD Qtde Servidores Ativos'!$D:$D,$D:$D,'BD Qtde Servidores Ativos'!J:J)</f>
        <v>2</v>
      </c>
      <c r="AE31" s="7">
        <f>SUMIF('BD Qtde Servidores Ativos'!$D:$D,$D:$D,'BD Qtde Servidores Ativos'!K:K)</f>
        <v>0</v>
      </c>
      <c r="AF31" s="7">
        <f>SUMIF('BD Qtde Servidores Ativos'!$D:$D,$D:$D,'BD Qtde Servidores Ativos'!L:L)</f>
        <v>0</v>
      </c>
      <c r="AG31" s="24">
        <f t="shared" si="11"/>
        <v>83</v>
      </c>
      <c r="AH31" s="25"/>
      <c r="AI31" s="25"/>
      <c r="AJ31" s="7">
        <f>SUMIF('BD Qtde Servidores Aposentados '!$D:$D,$D:$D,'BD Qtde Servidores Aposentados '!E:E)</f>
        <v>184</v>
      </c>
      <c r="AK31" s="7">
        <f>SUMIF('BD Qtde Servidores Aposentados '!$D:$D,$D:$D,'BD Qtde Servidores Aposentados '!F:F)</f>
        <v>17</v>
      </c>
      <c r="AL31" s="7">
        <f>SUMIF('BD Qtde Servidores Aposentados '!$D:$D,$D:$D,'BD Qtde Servidores Aposentados '!G:G)</f>
        <v>40</v>
      </c>
      <c r="AM31" s="7">
        <f>SUMIF('BD Qtde Servidores Aposentados '!$D:$D,$D:$D,'BD Qtde Servidores Aposentados '!H:H)</f>
        <v>13</v>
      </c>
      <c r="AN31" s="7">
        <f>SUMIF('BD Qtde Servidores Aposentados '!$D:$D,$D:$D,'BD Qtde Servidores Aposentados '!I:I)</f>
        <v>5</v>
      </c>
      <c r="AO31" s="7">
        <f>SUMIF('BD Qtde Servidores Aposentados '!$D:$D,$D:$D,'BD Qtde Servidores Aposentados '!J:J)</f>
        <v>4</v>
      </c>
      <c r="AP31" s="7">
        <f>SUMIF('BD Qtde Servidores Aposentados '!$D:$D,$D:$D,'BD Qtde Servidores Aposentados '!K:K)</f>
        <v>0</v>
      </c>
      <c r="AQ31" s="7">
        <f>SUMIF('BD Qtde Servidores Aposentados '!$D:$D,$D:$D,'BD Qtde Servidores Aposentados '!L:L)</f>
        <v>0</v>
      </c>
      <c r="AR31" s="24">
        <f t="shared" si="12"/>
        <v>263</v>
      </c>
      <c r="AS31" s="26"/>
      <c r="AT31" s="26"/>
      <c r="AU31" s="27">
        <f t="shared" ref="AU31:BB46" si="27">Y31*F31</f>
        <v>212390.47259611057</v>
      </c>
      <c r="AV31" s="27">
        <f t="shared" si="27"/>
        <v>29203.689981965206</v>
      </c>
      <c r="AW31" s="27">
        <f t="shared" si="27"/>
        <v>0</v>
      </c>
      <c r="AX31" s="27">
        <f t="shared" si="27"/>
        <v>19911.606805885363</v>
      </c>
      <c r="AY31" s="27">
        <f t="shared" si="27"/>
        <v>16593.00567157114</v>
      </c>
      <c r="AZ31" s="27">
        <f t="shared" si="27"/>
        <v>8628.362949216993</v>
      </c>
      <c r="BA31" s="27">
        <f t="shared" si="27"/>
        <v>0</v>
      </c>
      <c r="BB31" s="27">
        <f t="shared" si="27"/>
        <v>0</v>
      </c>
      <c r="BC31" s="28">
        <f t="shared" si="14"/>
        <v>286727.13800474926</v>
      </c>
      <c r="BF31" s="26"/>
      <c r="BG31" s="27">
        <f t="shared" ref="BG31:BN46" si="28">F31*AJ31</f>
        <v>610622.6087138179</v>
      </c>
      <c r="BH31" s="27">
        <f t="shared" si="28"/>
        <v>62057.841211676066</v>
      </c>
      <c r="BI31" s="27">
        <f t="shared" si="28"/>
        <v>152655.65217845445</v>
      </c>
      <c r="BJ31" s="27">
        <f t="shared" si="28"/>
        <v>51770.177695301951</v>
      </c>
      <c r="BK31" s="27">
        <f t="shared" si="28"/>
        <v>20741.257089463925</v>
      </c>
      <c r="BL31" s="27">
        <f t="shared" si="28"/>
        <v>17256.725898433986</v>
      </c>
      <c r="BM31" s="27">
        <f t="shared" si="28"/>
        <v>0</v>
      </c>
      <c r="BN31" s="27">
        <f t="shared" si="28"/>
        <v>0</v>
      </c>
      <c r="BO31" s="28">
        <f t="shared" si="16"/>
        <v>915104.26278714812</v>
      </c>
      <c r="BS31" s="12">
        <f t="shared" si="17"/>
        <v>231505.6151297605</v>
      </c>
      <c r="BT31" s="12">
        <f t="shared" ref="BT31:BZ46" si="29">Z31*Q31</f>
        <v>31832.022080342071</v>
      </c>
      <c r="BU31" s="12">
        <f t="shared" si="29"/>
        <v>0</v>
      </c>
      <c r="BV31" s="12">
        <f t="shared" si="29"/>
        <v>21703.651418415047</v>
      </c>
      <c r="BW31" s="12">
        <f t="shared" si="29"/>
        <v>18086.37618201254</v>
      </c>
      <c r="BX31" s="12">
        <f t="shared" si="29"/>
        <v>9404.9156146465211</v>
      </c>
      <c r="BY31" s="12">
        <f t="shared" si="29"/>
        <v>0</v>
      </c>
      <c r="BZ31" s="12">
        <f t="shared" si="29"/>
        <v>0</v>
      </c>
      <c r="CA31" s="29">
        <f t="shared" si="19"/>
        <v>312532.58042517671</v>
      </c>
      <c r="CB31" s="9"/>
      <c r="CC31" s="95">
        <f>(Y31*'Quadro Resumo'!$L$8)*($O$109*10%)</f>
        <v>14280.8670371711</v>
      </c>
      <c r="CD31" s="12">
        <f>(Z31*'Quadro Resumo'!$L$8)*($O$109*15%)</f>
        <v>2677.6625694695808</v>
      </c>
      <c r="CE31" s="12">
        <f>(AA31*'Quadro Resumo'!$L$8)*($O$109*10%)</f>
        <v>0</v>
      </c>
      <c r="CF31" s="12">
        <f>(AB31*'Quadro Resumo'!$L$8)*($O$109*5%)</f>
        <v>557.84636863949606</v>
      </c>
      <c r="CG31" s="12">
        <f>(AC31*'Quadro Resumo'!$L$8)*($O$109*5%)</f>
        <v>446.27709491159686</v>
      </c>
      <c r="CH31" s="12">
        <f>(AD31*'Quadro Resumo'!$L$8)*(O31*22%)</f>
        <v>318.32022080342068</v>
      </c>
      <c r="CI31" s="12">
        <f>(AE31*'Quadro Resumo'!$L$8)*(O31*23%)</f>
        <v>0</v>
      </c>
      <c r="CJ31" s="12">
        <v>0</v>
      </c>
      <c r="CK31" s="29">
        <f t="shared" si="20"/>
        <v>18280.973290995196</v>
      </c>
      <c r="CL31" s="9"/>
      <c r="CM31" s="9"/>
      <c r="CN31" s="12">
        <f t="shared" si="21"/>
        <v>665578.64349806146</v>
      </c>
      <c r="CO31" s="12">
        <f t="shared" ref="CO31:CU46" si="30">AK31*Q31</f>
        <v>67643.046920726905</v>
      </c>
      <c r="CP31" s="12">
        <f t="shared" si="30"/>
        <v>166394.66087451536</v>
      </c>
      <c r="CQ31" s="12">
        <f t="shared" si="30"/>
        <v>56429.49368787912</v>
      </c>
      <c r="CR31" s="12">
        <f t="shared" si="30"/>
        <v>22607.970227515674</v>
      </c>
      <c r="CS31" s="12">
        <f t="shared" si="30"/>
        <v>18809.831229293042</v>
      </c>
      <c r="CT31" s="12">
        <f t="shared" si="30"/>
        <v>0</v>
      </c>
      <c r="CU31" s="12">
        <f t="shared" si="30"/>
        <v>0</v>
      </c>
      <c r="CV31" s="29">
        <f t="shared" si="23"/>
        <v>997463.64643799153</v>
      </c>
      <c r="CW31" s="9"/>
      <c r="CX31" s="9"/>
      <c r="CY31" s="9"/>
      <c r="CZ31" s="9"/>
      <c r="DA31" s="9"/>
      <c r="DB31" s="30"/>
      <c r="DC31" s="30"/>
    </row>
    <row r="32" spans="1:107" ht="15.75" customHeight="1" x14ac:dyDescent="0.3">
      <c r="A32" s="5"/>
      <c r="B32" s="464"/>
      <c r="C32" s="7" t="s">
        <v>8</v>
      </c>
      <c r="D32" s="7" t="str">
        <f t="shared" si="1"/>
        <v>AP18</v>
      </c>
      <c r="E32" s="7">
        <v>18</v>
      </c>
      <c r="F32" s="8">
        <f>'2025'!O32</f>
        <v>3448.0265785524825</v>
      </c>
      <c r="G32" s="12">
        <f t="shared" si="2"/>
        <v>3792.8292364077311</v>
      </c>
      <c r="H32" s="12">
        <f t="shared" si="3"/>
        <v>3965.2305653353546</v>
      </c>
      <c r="I32" s="12">
        <f t="shared" si="4"/>
        <v>4137.6318942629787</v>
      </c>
      <c r="J32" s="12">
        <f t="shared" si="5"/>
        <v>4310.0332231906032</v>
      </c>
      <c r="K32" s="12">
        <f t="shared" si="6"/>
        <v>4482.4345521182277</v>
      </c>
      <c r="L32" s="12">
        <f t="shared" si="7"/>
        <v>5241.0003993997734</v>
      </c>
      <c r="M32" s="12">
        <f t="shared" si="8"/>
        <v>6034.0465124668444</v>
      </c>
      <c r="O32" s="8">
        <f t="shared" si="25"/>
        <v>3758.3489706222053</v>
      </c>
      <c r="P32" s="23">
        <f t="shared" si="24"/>
        <v>8.9999999999999858E-2</v>
      </c>
      <c r="Q32" s="12">
        <f t="shared" ref="Q32:W47" si="31">$O32*Q$12</f>
        <v>4134.1838676844263</v>
      </c>
      <c r="R32" s="12">
        <f t="shared" si="31"/>
        <v>4322.1013162155359</v>
      </c>
      <c r="S32" s="12">
        <f t="shared" si="31"/>
        <v>4510.0187647466464</v>
      </c>
      <c r="T32" s="12">
        <f t="shared" si="31"/>
        <v>4697.9362132777569</v>
      </c>
      <c r="U32" s="12">
        <f t="shared" si="31"/>
        <v>4885.8536618088674</v>
      </c>
      <c r="V32" s="12">
        <f t="shared" si="31"/>
        <v>5712.6904353457521</v>
      </c>
      <c r="W32" s="12">
        <f t="shared" si="31"/>
        <v>6577.1106985888591</v>
      </c>
      <c r="Y32" s="7">
        <f>SUMIF('BD Qtde Servidores Ativos'!$D:$D,$D:$D,'BD Qtde Servidores Ativos'!E:E)</f>
        <v>79</v>
      </c>
      <c r="Z32" s="7">
        <f>SUMIF('BD Qtde Servidores Ativos'!$D:$D,$D:$D,'BD Qtde Servidores Ativos'!F:F)</f>
        <v>10</v>
      </c>
      <c r="AA32" s="7">
        <f>SUMIF('BD Qtde Servidores Ativos'!$D:$D,$D:$D,'BD Qtde Servidores Ativos'!G:G)</f>
        <v>0</v>
      </c>
      <c r="AB32" s="7">
        <f>SUMIF('BD Qtde Servidores Ativos'!$D:$D,$D:$D,'BD Qtde Servidores Ativos'!H:H)</f>
        <v>9</v>
      </c>
      <c r="AC32" s="7">
        <f>SUMIF('BD Qtde Servidores Ativos'!$D:$D,$D:$D,'BD Qtde Servidores Ativos'!I:I)</f>
        <v>9</v>
      </c>
      <c r="AD32" s="7">
        <f>SUMIF('BD Qtde Servidores Ativos'!$D:$D,$D:$D,'BD Qtde Servidores Ativos'!J:J)</f>
        <v>5</v>
      </c>
      <c r="AE32" s="7">
        <f>SUMIF('BD Qtde Servidores Ativos'!$D:$D,$D:$D,'BD Qtde Servidores Ativos'!K:K)</f>
        <v>0</v>
      </c>
      <c r="AF32" s="7">
        <f>SUMIF('BD Qtde Servidores Ativos'!$D:$D,$D:$D,'BD Qtde Servidores Ativos'!L:L)</f>
        <v>0</v>
      </c>
      <c r="AG32" s="24">
        <f t="shared" si="11"/>
        <v>112</v>
      </c>
      <c r="AH32" s="25"/>
      <c r="AI32" s="25"/>
      <c r="AJ32" s="7">
        <f>SUMIF('BD Qtde Servidores Aposentados '!$D:$D,$D:$D,'BD Qtde Servidores Aposentados '!E:E)</f>
        <v>174</v>
      </c>
      <c r="AK32" s="7">
        <f>SUMIF('BD Qtde Servidores Aposentados '!$D:$D,$D:$D,'BD Qtde Servidores Aposentados '!F:F)</f>
        <v>12</v>
      </c>
      <c r="AL32" s="7">
        <f>SUMIF('BD Qtde Servidores Aposentados '!$D:$D,$D:$D,'BD Qtde Servidores Aposentados '!G:G)</f>
        <v>60</v>
      </c>
      <c r="AM32" s="7">
        <f>SUMIF('BD Qtde Servidores Aposentados '!$D:$D,$D:$D,'BD Qtde Servidores Aposentados '!H:H)</f>
        <v>10</v>
      </c>
      <c r="AN32" s="7">
        <f>SUMIF('BD Qtde Servidores Aposentados '!$D:$D,$D:$D,'BD Qtde Servidores Aposentados '!I:I)</f>
        <v>8</v>
      </c>
      <c r="AO32" s="7">
        <f>SUMIF('BD Qtde Servidores Aposentados '!$D:$D,$D:$D,'BD Qtde Servidores Aposentados '!J:J)</f>
        <v>8</v>
      </c>
      <c r="AP32" s="7">
        <f>SUMIF('BD Qtde Servidores Aposentados '!$D:$D,$D:$D,'BD Qtde Servidores Aposentados '!K:K)</f>
        <v>0</v>
      </c>
      <c r="AQ32" s="7">
        <f>SUMIF('BD Qtde Servidores Aposentados '!$D:$D,$D:$D,'BD Qtde Servidores Aposentados '!L:L)</f>
        <v>0</v>
      </c>
      <c r="AR32" s="24">
        <f t="shared" si="12"/>
        <v>272</v>
      </c>
      <c r="AS32" s="26"/>
      <c r="AT32" s="26"/>
      <c r="AU32" s="27">
        <f t="shared" si="27"/>
        <v>272394.09970564611</v>
      </c>
      <c r="AV32" s="27">
        <f t="shared" si="27"/>
        <v>37928.292364077308</v>
      </c>
      <c r="AW32" s="27">
        <f t="shared" si="27"/>
        <v>0</v>
      </c>
      <c r="AX32" s="27">
        <f t="shared" si="27"/>
        <v>37238.68704836681</v>
      </c>
      <c r="AY32" s="27">
        <f t="shared" si="27"/>
        <v>38790.299008715432</v>
      </c>
      <c r="AZ32" s="27">
        <f t="shared" si="27"/>
        <v>22412.172760591136</v>
      </c>
      <c r="BA32" s="27">
        <f t="shared" si="27"/>
        <v>0</v>
      </c>
      <c r="BB32" s="27">
        <f t="shared" si="27"/>
        <v>0</v>
      </c>
      <c r="BC32" s="28">
        <f t="shared" si="14"/>
        <v>408763.55088739679</v>
      </c>
      <c r="BF32" s="26"/>
      <c r="BG32" s="27">
        <f t="shared" si="28"/>
        <v>599956.62466813193</v>
      </c>
      <c r="BH32" s="27">
        <f t="shared" si="28"/>
        <v>45513.950836892771</v>
      </c>
      <c r="BI32" s="27">
        <f t="shared" si="28"/>
        <v>237913.83392012128</v>
      </c>
      <c r="BJ32" s="27">
        <f t="shared" si="28"/>
        <v>41376.31894262979</v>
      </c>
      <c r="BK32" s="27">
        <f t="shared" si="28"/>
        <v>34480.265785524825</v>
      </c>
      <c r="BL32" s="27">
        <f t="shared" si="28"/>
        <v>35859.476416945821</v>
      </c>
      <c r="BM32" s="27">
        <f t="shared" si="28"/>
        <v>0</v>
      </c>
      <c r="BN32" s="27">
        <f t="shared" si="28"/>
        <v>0</v>
      </c>
      <c r="BO32" s="28">
        <f t="shared" si="16"/>
        <v>995100.47057024657</v>
      </c>
      <c r="BS32" s="12">
        <f t="shared" si="17"/>
        <v>296909.56867915421</v>
      </c>
      <c r="BT32" s="12">
        <f t="shared" si="29"/>
        <v>41341.838676844265</v>
      </c>
      <c r="BU32" s="12">
        <f t="shared" si="29"/>
        <v>0</v>
      </c>
      <c r="BV32" s="12">
        <f t="shared" si="29"/>
        <v>40590.168882719816</v>
      </c>
      <c r="BW32" s="12">
        <f t="shared" si="29"/>
        <v>42281.425919499816</v>
      </c>
      <c r="BX32" s="12">
        <f t="shared" si="29"/>
        <v>24429.268309044339</v>
      </c>
      <c r="BY32" s="12">
        <f t="shared" si="29"/>
        <v>0</v>
      </c>
      <c r="BZ32" s="12">
        <f t="shared" si="29"/>
        <v>0</v>
      </c>
      <c r="CA32" s="29">
        <f t="shared" si="19"/>
        <v>445552.27046726248</v>
      </c>
      <c r="CB32" s="9"/>
      <c r="CC32" s="95">
        <f>(Y32*'Quadro Resumo'!$L$8)*($O$109*10%)</f>
        <v>17627.945249008077</v>
      </c>
      <c r="CD32" s="12">
        <f>(Z32*'Quadro Resumo'!$L$8)*($O$109*15%)</f>
        <v>3347.0782118369757</v>
      </c>
      <c r="CE32" s="12">
        <f>(AA32*'Quadro Resumo'!$L$8)*($O$109*10%)</f>
        <v>0</v>
      </c>
      <c r="CF32" s="12">
        <f>(AB32*'Quadro Resumo'!$L$8)*($O$109*5%)</f>
        <v>1004.123463551093</v>
      </c>
      <c r="CG32" s="12">
        <f>(AC32*'Quadro Resumo'!$L$8)*($O$109*5%)</f>
        <v>1004.123463551093</v>
      </c>
      <c r="CH32" s="12">
        <f>(AD32*'Quadro Resumo'!$L$8)*(O32*22%)</f>
        <v>826.83677353688518</v>
      </c>
      <c r="CI32" s="12">
        <f>(AE32*'Quadro Resumo'!$L$8)*(O32*23%)</f>
        <v>0</v>
      </c>
      <c r="CJ32" s="12">
        <v>0</v>
      </c>
      <c r="CK32" s="29">
        <f t="shared" si="20"/>
        <v>23810.10716148412</v>
      </c>
      <c r="CL32" s="9"/>
      <c r="CM32" s="9"/>
      <c r="CN32" s="12">
        <f t="shared" si="21"/>
        <v>653952.72088826378</v>
      </c>
      <c r="CO32" s="12">
        <f t="shared" si="30"/>
        <v>49610.206412213112</v>
      </c>
      <c r="CP32" s="12">
        <f t="shared" si="30"/>
        <v>259326.07897293216</v>
      </c>
      <c r="CQ32" s="12">
        <f t="shared" si="30"/>
        <v>45100.18764746646</v>
      </c>
      <c r="CR32" s="12">
        <f t="shared" si="30"/>
        <v>37583.489706222055</v>
      </c>
      <c r="CS32" s="12">
        <f t="shared" si="30"/>
        <v>39086.829294470939</v>
      </c>
      <c r="CT32" s="12">
        <f t="shared" si="30"/>
        <v>0</v>
      </c>
      <c r="CU32" s="12">
        <f t="shared" si="30"/>
        <v>0</v>
      </c>
      <c r="CV32" s="29">
        <f t="shared" si="23"/>
        <v>1084659.5129215685</v>
      </c>
      <c r="CW32" s="9"/>
      <c r="CX32" s="9"/>
      <c r="CY32" s="9"/>
      <c r="CZ32" s="9"/>
      <c r="DA32" s="9"/>
      <c r="DB32" s="30"/>
      <c r="DC32" s="30"/>
    </row>
    <row r="33" spans="1:107" ht="15.75" customHeight="1" x14ac:dyDescent="0.3">
      <c r="A33" s="5"/>
      <c r="B33" s="465"/>
      <c r="C33" s="7" t="s">
        <v>8</v>
      </c>
      <c r="D33" s="7" t="str">
        <f t="shared" si="1"/>
        <v>AP19</v>
      </c>
      <c r="E33" s="7">
        <v>19</v>
      </c>
      <c r="F33" s="8">
        <f>'2025'!O33</f>
        <v>3582.499615116029</v>
      </c>
      <c r="G33" s="12">
        <f t="shared" si="2"/>
        <v>3940.749576627632</v>
      </c>
      <c r="H33" s="12">
        <f t="shared" si="3"/>
        <v>4119.8745573834331</v>
      </c>
      <c r="I33" s="12">
        <f t="shared" si="4"/>
        <v>4298.9995381392346</v>
      </c>
      <c r="J33" s="12">
        <f t="shared" si="5"/>
        <v>4478.1245188950361</v>
      </c>
      <c r="K33" s="12">
        <f t="shared" si="6"/>
        <v>4657.2494996508376</v>
      </c>
      <c r="L33" s="12">
        <f t="shared" si="7"/>
        <v>5445.3994149763639</v>
      </c>
      <c r="M33" s="12">
        <f t="shared" si="8"/>
        <v>6269.3743264530503</v>
      </c>
      <c r="O33" s="8">
        <f t="shared" si="25"/>
        <v>3904.924580476471</v>
      </c>
      <c r="P33" s="23">
        <f t="shared" si="24"/>
        <v>8.9999999999999858E-2</v>
      </c>
      <c r="Q33" s="12">
        <f t="shared" si="31"/>
        <v>4295.4170385241187</v>
      </c>
      <c r="R33" s="12">
        <f t="shared" si="31"/>
        <v>4490.6632675479414</v>
      </c>
      <c r="S33" s="12">
        <f t="shared" si="31"/>
        <v>4685.909496571765</v>
      </c>
      <c r="T33" s="12">
        <f t="shared" si="31"/>
        <v>4881.1557255955886</v>
      </c>
      <c r="U33" s="12">
        <f t="shared" si="31"/>
        <v>5076.4019546194122</v>
      </c>
      <c r="V33" s="12">
        <f t="shared" si="31"/>
        <v>5935.4853623242361</v>
      </c>
      <c r="W33" s="12">
        <f t="shared" si="31"/>
        <v>6833.6180158338238</v>
      </c>
      <c r="Y33" s="7">
        <f>SUMIF('BD Qtde Servidores Ativos'!$D:$D,$D:$D,'BD Qtde Servidores Ativos'!E:E)</f>
        <v>529</v>
      </c>
      <c r="Z33" s="7">
        <f>SUMIF('BD Qtde Servidores Ativos'!$D:$D,$D:$D,'BD Qtde Servidores Ativos'!F:F)</f>
        <v>82</v>
      </c>
      <c r="AA33" s="7">
        <f>SUMIF('BD Qtde Servidores Ativos'!$D:$D,$D:$D,'BD Qtde Servidores Ativos'!G:G)</f>
        <v>0</v>
      </c>
      <c r="AB33" s="7">
        <f>SUMIF('BD Qtde Servidores Ativos'!$D:$D,$D:$D,'BD Qtde Servidores Ativos'!H:H)</f>
        <v>154</v>
      </c>
      <c r="AC33" s="7">
        <f>SUMIF('BD Qtde Servidores Ativos'!$D:$D,$D:$D,'BD Qtde Servidores Ativos'!I:I)</f>
        <v>168</v>
      </c>
      <c r="AD33" s="7">
        <f>SUMIF('BD Qtde Servidores Ativos'!$D:$D,$D:$D,'BD Qtde Servidores Ativos'!J:J)</f>
        <v>194</v>
      </c>
      <c r="AE33" s="7">
        <f>SUMIF('BD Qtde Servidores Ativos'!$D:$D,$D:$D,'BD Qtde Servidores Ativos'!K:K)</f>
        <v>11</v>
      </c>
      <c r="AF33" s="7">
        <f>SUMIF('BD Qtde Servidores Ativos'!$D:$D,$D:$D,'BD Qtde Servidores Ativos'!L:L)</f>
        <v>1</v>
      </c>
      <c r="AG33" s="24">
        <f t="shared" si="11"/>
        <v>1139</v>
      </c>
      <c r="AH33" s="25"/>
      <c r="AI33" s="25"/>
      <c r="AJ33" s="7">
        <f>SUMIF('BD Qtde Servidores Aposentados '!$D:$D,$D:$D,'BD Qtde Servidores Aposentados '!E:E)</f>
        <v>408</v>
      </c>
      <c r="AK33" s="7">
        <f>SUMIF('BD Qtde Servidores Aposentados '!$D:$D,$D:$D,'BD Qtde Servidores Aposentados '!F:F)</f>
        <v>70</v>
      </c>
      <c r="AL33" s="7">
        <f>SUMIF('BD Qtde Servidores Aposentados '!$D:$D,$D:$D,'BD Qtde Servidores Aposentados '!G:G)</f>
        <v>256</v>
      </c>
      <c r="AM33" s="7">
        <f>SUMIF('BD Qtde Servidores Aposentados '!$D:$D,$D:$D,'BD Qtde Servidores Aposentados '!H:H)</f>
        <v>71</v>
      </c>
      <c r="AN33" s="7">
        <f>SUMIF('BD Qtde Servidores Aposentados '!$D:$D,$D:$D,'BD Qtde Servidores Aposentados '!I:I)</f>
        <v>44</v>
      </c>
      <c r="AO33" s="7">
        <f>SUMIF('BD Qtde Servidores Aposentados '!$D:$D,$D:$D,'BD Qtde Servidores Aposentados '!J:J)</f>
        <v>68</v>
      </c>
      <c r="AP33" s="7">
        <f>SUMIF('BD Qtde Servidores Aposentados '!$D:$D,$D:$D,'BD Qtde Servidores Aposentados '!K:K)</f>
        <v>0</v>
      </c>
      <c r="AQ33" s="7">
        <f>SUMIF('BD Qtde Servidores Aposentados '!$D:$D,$D:$D,'BD Qtde Servidores Aposentados '!L:L)</f>
        <v>0</v>
      </c>
      <c r="AR33" s="24">
        <f t="shared" si="12"/>
        <v>917</v>
      </c>
      <c r="AS33" s="26"/>
      <c r="AT33" s="26"/>
      <c r="AU33" s="27">
        <f t="shared" si="27"/>
        <v>1895142.2963963794</v>
      </c>
      <c r="AV33" s="27">
        <f t="shared" si="27"/>
        <v>323141.4652834658</v>
      </c>
      <c r="AW33" s="27">
        <f t="shared" si="27"/>
        <v>0</v>
      </c>
      <c r="AX33" s="27">
        <f t="shared" si="27"/>
        <v>662045.92887344211</v>
      </c>
      <c r="AY33" s="27">
        <f t="shared" si="27"/>
        <v>752324.91917436605</v>
      </c>
      <c r="AZ33" s="27">
        <f t="shared" si="27"/>
        <v>903506.40293226251</v>
      </c>
      <c r="BA33" s="27">
        <f t="shared" si="27"/>
        <v>59899.393564740007</v>
      </c>
      <c r="BB33" s="27">
        <f t="shared" si="27"/>
        <v>6269.3743264530503</v>
      </c>
      <c r="BC33" s="28">
        <f t="shared" si="14"/>
        <v>4602329.7805511085</v>
      </c>
      <c r="BF33" s="26"/>
      <c r="BG33" s="27">
        <f t="shared" si="28"/>
        <v>1461659.8429673398</v>
      </c>
      <c r="BH33" s="27">
        <f t="shared" si="28"/>
        <v>275852.47036393423</v>
      </c>
      <c r="BI33" s="27">
        <f t="shared" si="28"/>
        <v>1054687.8866901589</v>
      </c>
      <c r="BJ33" s="27">
        <f t="shared" si="28"/>
        <v>305228.96720788564</v>
      </c>
      <c r="BK33" s="27">
        <f t="shared" si="28"/>
        <v>197037.4788313816</v>
      </c>
      <c r="BL33" s="27">
        <f t="shared" si="28"/>
        <v>316692.96597625694</v>
      </c>
      <c r="BM33" s="27">
        <f t="shared" si="28"/>
        <v>0</v>
      </c>
      <c r="BN33" s="27">
        <f t="shared" si="28"/>
        <v>0</v>
      </c>
      <c r="BO33" s="28">
        <f t="shared" si="16"/>
        <v>3611159.6120369569</v>
      </c>
      <c r="BS33" s="12">
        <f t="shared" si="17"/>
        <v>2065705.1030720531</v>
      </c>
      <c r="BT33" s="12">
        <f t="shared" si="29"/>
        <v>352224.19715897774</v>
      </c>
      <c r="BU33" s="12">
        <f t="shared" si="29"/>
        <v>0</v>
      </c>
      <c r="BV33" s="12">
        <f t="shared" si="29"/>
        <v>721630.06247205182</v>
      </c>
      <c r="BW33" s="12">
        <f t="shared" si="29"/>
        <v>820034.16190005885</v>
      </c>
      <c r="BX33" s="12">
        <f t="shared" si="29"/>
        <v>984821.97919616592</v>
      </c>
      <c r="BY33" s="12">
        <f t="shared" si="29"/>
        <v>65290.338985566596</v>
      </c>
      <c r="BZ33" s="12">
        <f t="shared" si="29"/>
        <v>6833.6180158338238</v>
      </c>
      <c r="CA33" s="29">
        <f t="shared" si="19"/>
        <v>5016539.4608007083</v>
      </c>
      <c r="CB33" s="9"/>
      <c r="CC33" s="95">
        <f>(Y33*'Quadro Resumo'!$L$8)*($O$109*10%)</f>
        <v>118040.29160411737</v>
      </c>
      <c r="CD33" s="12">
        <f>(Z33*'Quadro Resumo'!$L$8)*($O$109*15%)</f>
        <v>27446.041337063205</v>
      </c>
      <c r="CE33" s="12">
        <f>(AA33*'Quadro Resumo'!$L$8)*($O$109*10%)</f>
        <v>0</v>
      </c>
      <c r="CF33" s="12">
        <f>(AB33*'Quadro Resumo'!$L$8)*($O$109*5%)</f>
        <v>17181.668154096478</v>
      </c>
      <c r="CG33" s="12">
        <f>(AC33*'Quadro Resumo'!$L$8)*($O$109*5%)</f>
        <v>18743.637986287067</v>
      </c>
      <c r="CH33" s="12">
        <f>(AD33*'Quadro Resumo'!$L$8)*(O33*22%)</f>
        <v>33332.436218947158</v>
      </c>
      <c r="CI33" s="12">
        <f>(AE33*'Quadro Resumo'!$L$8)*(O33*23%)</f>
        <v>1975.8918377210946</v>
      </c>
      <c r="CJ33" s="12">
        <v>0</v>
      </c>
      <c r="CK33" s="29">
        <f t="shared" si="20"/>
        <v>216719.96713823243</v>
      </c>
      <c r="CL33" s="9"/>
      <c r="CM33" s="9"/>
      <c r="CN33" s="12">
        <f t="shared" si="21"/>
        <v>1593209.2288344002</v>
      </c>
      <c r="CO33" s="12">
        <f t="shared" si="30"/>
        <v>300679.19269668829</v>
      </c>
      <c r="CP33" s="12">
        <f t="shared" si="30"/>
        <v>1149609.796492273</v>
      </c>
      <c r="CQ33" s="12">
        <f t="shared" si="30"/>
        <v>332699.57425659534</v>
      </c>
      <c r="CR33" s="12">
        <f t="shared" si="30"/>
        <v>214770.85192620591</v>
      </c>
      <c r="CS33" s="12">
        <f t="shared" si="30"/>
        <v>345195.33291412005</v>
      </c>
      <c r="CT33" s="12">
        <f t="shared" si="30"/>
        <v>0</v>
      </c>
      <c r="CU33" s="12">
        <f t="shared" si="30"/>
        <v>0</v>
      </c>
      <c r="CV33" s="29">
        <f t="shared" si="23"/>
        <v>3936163.9771202826</v>
      </c>
      <c r="CW33" s="9"/>
      <c r="CX33" s="9"/>
      <c r="CY33" s="9"/>
      <c r="CZ33" s="9"/>
      <c r="DA33" s="9"/>
      <c r="DB33" s="30"/>
      <c r="DC33" s="30"/>
    </row>
    <row r="34" spans="1:107" ht="15.75" customHeight="1" x14ac:dyDescent="0.3">
      <c r="B34" s="463" t="s">
        <v>13</v>
      </c>
      <c r="C34" s="7" t="s">
        <v>13</v>
      </c>
      <c r="D34" s="7" t="str">
        <f t="shared" ref="D34:D52" si="32">CONCATENATE("BP",E34)</f>
        <v>BP1</v>
      </c>
      <c r="E34" s="7">
        <v>1</v>
      </c>
      <c r="F34" s="8">
        <f>'2025'!O34</f>
        <v>2056.3557192000003</v>
      </c>
      <c r="G34" s="12">
        <f t="shared" si="2"/>
        <v>2261.9912911200004</v>
      </c>
      <c r="H34" s="12">
        <f t="shared" si="3"/>
        <v>2364.80907708</v>
      </c>
      <c r="I34" s="12">
        <f t="shared" si="4"/>
        <v>2467.6268630400004</v>
      </c>
      <c r="J34" s="12">
        <f t="shared" si="5"/>
        <v>2570.4446490000005</v>
      </c>
      <c r="K34" s="12">
        <f t="shared" si="6"/>
        <v>2673.2624349600005</v>
      </c>
      <c r="L34" s="12">
        <f t="shared" si="7"/>
        <v>3125.6606931840006</v>
      </c>
      <c r="M34" s="12">
        <f t="shared" si="8"/>
        <v>3598.6225086000004</v>
      </c>
      <c r="O34" s="211">
        <f>IF('Quadro Resumo'!I42="Nenhum",F34,$O$91*E4)</f>
        <v>2241.4277339280002</v>
      </c>
      <c r="P34" s="209">
        <f t="shared" si="24"/>
        <v>8.9999999999999858E-2</v>
      </c>
      <c r="Q34" s="12">
        <f t="shared" si="31"/>
        <v>2465.5705073208005</v>
      </c>
      <c r="R34" s="12">
        <f t="shared" si="31"/>
        <v>2577.6418940172002</v>
      </c>
      <c r="S34" s="12">
        <f t="shared" si="31"/>
        <v>2689.7132807135999</v>
      </c>
      <c r="T34" s="12">
        <f t="shared" si="31"/>
        <v>2801.7846674100001</v>
      </c>
      <c r="U34" s="12">
        <f t="shared" si="31"/>
        <v>2913.8560541064003</v>
      </c>
      <c r="V34" s="12">
        <f t="shared" si="31"/>
        <v>3406.9701555705601</v>
      </c>
      <c r="W34" s="12">
        <f t="shared" si="31"/>
        <v>3922.4985343740004</v>
      </c>
      <c r="Y34" s="7">
        <f>SUMIF('BD Qtde Servidores Ativos'!$D:$D,$D:$D,'BD Qtde Servidores Ativos'!E:E)</f>
        <v>0</v>
      </c>
      <c r="Z34" s="7">
        <f>SUMIF('BD Qtde Servidores Ativos'!$D:$D,$D:$D,'BD Qtde Servidores Ativos'!F:F)</f>
        <v>0</v>
      </c>
      <c r="AA34" s="7">
        <f>SUMIF('BD Qtde Servidores Ativos'!$D:$D,$D:$D,'BD Qtde Servidores Ativos'!G:G)</f>
        <v>0</v>
      </c>
      <c r="AB34" s="7">
        <f>SUMIF('BD Qtde Servidores Ativos'!$D:$D,$D:$D,'BD Qtde Servidores Ativos'!H:H)</f>
        <v>0</v>
      </c>
      <c r="AC34" s="7">
        <f>SUMIF('BD Qtde Servidores Ativos'!$D:$D,$D:$D,'BD Qtde Servidores Ativos'!I:I)</f>
        <v>0</v>
      </c>
      <c r="AD34" s="7">
        <f>SUMIF('BD Qtde Servidores Ativos'!$D:$D,$D:$D,'BD Qtde Servidores Ativos'!J:J)</f>
        <v>0</v>
      </c>
      <c r="AE34" s="7">
        <f>SUMIF('BD Qtde Servidores Ativos'!$D:$D,$D:$D,'BD Qtde Servidores Ativos'!K:K)</f>
        <v>0</v>
      </c>
      <c r="AF34" s="7">
        <f>SUMIF('BD Qtde Servidores Ativos'!$D:$D,$D:$D,'BD Qtde Servidores Ativos'!L:L)</f>
        <v>0</v>
      </c>
      <c r="AG34" s="24">
        <f t="shared" si="11"/>
        <v>0</v>
      </c>
      <c r="AH34" s="25"/>
      <c r="AI34" s="25"/>
      <c r="AJ34" s="7">
        <f>SUMIF('BD Qtde Servidores Aposentados '!$D:$D,$D:$D,'BD Qtde Servidores Aposentados '!E:E)</f>
        <v>9</v>
      </c>
      <c r="AK34" s="7">
        <f>SUMIF('BD Qtde Servidores Aposentados '!$D:$D,$D:$D,'BD Qtde Servidores Aposentados '!F:F)</f>
        <v>0</v>
      </c>
      <c r="AL34" s="7">
        <f>SUMIF('BD Qtde Servidores Aposentados '!$D:$D,$D:$D,'BD Qtde Servidores Aposentados '!G:G)</f>
        <v>0</v>
      </c>
      <c r="AM34" s="7">
        <f>SUMIF('BD Qtde Servidores Aposentados '!$D:$D,$D:$D,'BD Qtde Servidores Aposentados '!H:H)</f>
        <v>0</v>
      </c>
      <c r="AN34" s="7">
        <f>SUMIF('BD Qtde Servidores Aposentados '!$D:$D,$D:$D,'BD Qtde Servidores Aposentados '!I:I)</f>
        <v>0</v>
      </c>
      <c r="AO34" s="7">
        <f>SUMIF('BD Qtde Servidores Aposentados '!$D:$D,$D:$D,'BD Qtde Servidores Aposentados '!J:J)</f>
        <v>0</v>
      </c>
      <c r="AP34" s="7">
        <f>SUMIF('BD Qtde Servidores Aposentados '!$D:$D,$D:$D,'BD Qtde Servidores Aposentados '!K:K)</f>
        <v>0</v>
      </c>
      <c r="AQ34" s="7">
        <f>SUMIF('BD Qtde Servidores Aposentados '!$D:$D,$D:$D,'BD Qtde Servidores Aposentados '!L:L)</f>
        <v>0</v>
      </c>
      <c r="AR34" s="24">
        <f t="shared" si="12"/>
        <v>9</v>
      </c>
      <c r="AS34" s="26"/>
      <c r="AT34" s="26"/>
      <c r="AU34" s="27">
        <f t="shared" si="27"/>
        <v>0</v>
      </c>
      <c r="AV34" s="27">
        <f t="shared" si="27"/>
        <v>0</v>
      </c>
      <c r="AW34" s="27">
        <f t="shared" si="27"/>
        <v>0</v>
      </c>
      <c r="AX34" s="27">
        <f t="shared" si="27"/>
        <v>0</v>
      </c>
      <c r="AY34" s="27">
        <f t="shared" si="27"/>
        <v>0</v>
      </c>
      <c r="AZ34" s="27">
        <f t="shared" si="27"/>
        <v>0</v>
      </c>
      <c r="BA34" s="27">
        <f t="shared" si="27"/>
        <v>0</v>
      </c>
      <c r="BB34" s="27">
        <f t="shared" si="27"/>
        <v>0</v>
      </c>
      <c r="BC34" s="28">
        <f t="shared" si="14"/>
        <v>0</v>
      </c>
      <c r="BF34" s="26"/>
      <c r="BG34" s="27">
        <f t="shared" si="28"/>
        <v>18507.201472800003</v>
      </c>
      <c r="BH34" s="27">
        <f t="shared" si="28"/>
        <v>0</v>
      </c>
      <c r="BI34" s="27">
        <f t="shared" si="28"/>
        <v>0</v>
      </c>
      <c r="BJ34" s="27">
        <f t="shared" si="28"/>
        <v>0</v>
      </c>
      <c r="BK34" s="27">
        <f t="shared" si="28"/>
        <v>0</v>
      </c>
      <c r="BL34" s="27">
        <f t="shared" si="28"/>
        <v>0</v>
      </c>
      <c r="BM34" s="27">
        <f t="shared" si="28"/>
        <v>0</v>
      </c>
      <c r="BN34" s="27">
        <f t="shared" si="28"/>
        <v>0</v>
      </c>
      <c r="BO34" s="28">
        <f t="shared" si="16"/>
        <v>18507.201472800003</v>
      </c>
      <c r="BS34" s="12">
        <f t="shared" si="17"/>
        <v>0</v>
      </c>
      <c r="BT34" s="12">
        <f t="shared" si="29"/>
        <v>0</v>
      </c>
      <c r="BU34" s="12">
        <f t="shared" si="29"/>
        <v>0</v>
      </c>
      <c r="BV34" s="12">
        <f t="shared" si="29"/>
        <v>0</v>
      </c>
      <c r="BW34" s="12">
        <f t="shared" si="29"/>
        <v>0</v>
      </c>
      <c r="BX34" s="12">
        <f t="shared" si="29"/>
        <v>0</v>
      </c>
      <c r="BY34" s="12">
        <f t="shared" si="29"/>
        <v>0</v>
      </c>
      <c r="BZ34" s="12">
        <f t="shared" si="29"/>
        <v>0</v>
      </c>
      <c r="CA34" s="29">
        <f t="shared" si="19"/>
        <v>0</v>
      </c>
      <c r="CB34" s="9"/>
      <c r="CC34" s="95">
        <f>(Y34*'Quadro Resumo'!$L$8)*($O$109*10%)</f>
        <v>0</v>
      </c>
      <c r="CD34" s="12">
        <f>(Z34*'Quadro Resumo'!$L$8)*($O$109*15%)</f>
        <v>0</v>
      </c>
      <c r="CE34" s="12">
        <f>(AA34*'Quadro Resumo'!$L$8)*($O$109*10%)</f>
        <v>0</v>
      </c>
      <c r="CF34" s="12">
        <f>(AB34*'Quadro Resumo'!$L$8)*($O$109*5%)</f>
        <v>0</v>
      </c>
      <c r="CG34" s="12">
        <f>(AC34*'Quadro Resumo'!$L$8)*($O$109*5%)</f>
        <v>0</v>
      </c>
      <c r="CH34" s="12">
        <f>(AD34*'Quadro Resumo'!$L$8)*(O34*22%)</f>
        <v>0</v>
      </c>
      <c r="CI34" s="12">
        <f>(AE34*'Quadro Resumo'!$L$8)*(O34*23%)</f>
        <v>0</v>
      </c>
      <c r="CJ34" s="12">
        <v>0</v>
      </c>
      <c r="CK34" s="29">
        <f t="shared" si="20"/>
        <v>0</v>
      </c>
      <c r="CL34" s="9"/>
      <c r="CM34" s="9"/>
      <c r="CN34" s="12">
        <f t="shared" si="21"/>
        <v>20172.849605352003</v>
      </c>
      <c r="CO34" s="12">
        <f t="shared" si="30"/>
        <v>0</v>
      </c>
      <c r="CP34" s="12">
        <f t="shared" si="30"/>
        <v>0</v>
      </c>
      <c r="CQ34" s="12">
        <f t="shared" si="30"/>
        <v>0</v>
      </c>
      <c r="CR34" s="12">
        <f t="shared" si="30"/>
        <v>0</v>
      </c>
      <c r="CS34" s="12">
        <f t="shared" si="30"/>
        <v>0</v>
      </c>
      <c r="CT34" s="12">
        <f t="shared" si="30"/>
        <v>0</v>
      </c>
      <c r="CU34" s="12">
        <f t="shared" si="30"/>
        <v>0</v>
      </c>
      <c r="CV34" s="29">
        <f t="shared" si="23"/>
        <v>20172.849605352003</v>
      </c>
      <c r="CW34" s="9"/>
      <c r="CX34" s="9"/>
      <c r="CY34" s="9"/>
      <c r="CZ34" s="9"/>
      <c r="DA34" s="9"/>
      <c r="DB34" s="30"/>
      <c r="DC34" s="30"/>
    </row>
    <row r="35" spans="1:107" ht="15.75" customHeight="1" x14ac:dyDescent="0.3">
      <c r="B35" s="464"/>
      <c r="C35" s="7" t="s">
        <v>13</v>
      </c>
      <c r="D35" s="7" t="str">
        <f t="shared" si="32"/>
        <v>BP2</v>
      </c>
      <c r="E35" s="7">
        <v>2</v>
      </c>
      <c r="F35" s="8">
        <f>'2025'!O35</f>
        <v>2136.5535922488002</v>
      </c>
      <c r="G35" s="12">
        <f t="shared" si="2"/>
        <v>2350.2089514736804</v>
      </c>
      <c r="H35" s="12">
        <f t="shared" si="3"/>
        <v>2457.03663108612</v>
      </c>
      <c r="I35" s="12">
        <f t="shared" si="4"/>
        <v>2563.8643106985601</v>
      </c>
      <c r="J35" s="12">
        <f t="shared" si="5"/>
        <v>2670.6919903110002</v>
      </c>
      <c r="K35" s="12">
        <f t="shared" si="6"/>
        <v>2777.5196699234402</v>
      </c>
      <c r="L35" s="12">
        <f t="shared" si="7"/>
        <v>3247.5614602181763</v>
      </c>
      <c r="M35" s="12">
        <f t="shared" si="8"/>
        <v>3738.9687864354005</v>
      </c>
      <c r="O35" s="8">
        <f>O34*$C$7</f>
        <v>2328.8434155511918</v>
      </c>
      <c r="P35" s="23">
        <f t="shared" si="24"/>
        <v>8.9999999999999858E-2</v>
      </c>
      <c r="Q35" s="12">
        <f t="shared" si="31"/>
        <v>2561.7277571063114</v>
      </c>
      <c r="R35" s="12">
        <f t="shared" si="31"/>
        <v>2678.1699278838705</v>
      </c>
      <c r="S35" s="12">
        <f t="shared" si="31"/>
        <v>2794.6120986614301</v>
      </c>
      <c r="T35" s="12">
        <f t="shared" si="31"/>
        <v>2911.0542694389896</v>
      </c>
      <c r="U35" s="12">
        <f t="shared" si="31"/>
        <v>3027.4964402165497</v>
      </c>
      <c r="V35" s="12">
        <f t="shared" si="31"/>
        <v>3539.8419916378116</v>
      </c>
      <c r="W35" s="12">
        <f t="shared" si="31"/>
        <v>4075.4759772145858</v>
      </c>
      <c r="Y35" s="7">
        <f>SUMIF('BD Qtde Servidores Ativos'!$D:$D,$D:$D,'BD Qtde Servidores Ativos'!E:E)</f>
        <v>2</v>
      </c>
      <c r="Z35" s="7">
        <f>SUMIF('BD Qtde Servidores Ativos'!$D:$D,$D:$D,'BD Qtde Servidores Ativos'!F:F)</f>
        <v>0</v>
      </c>
      <c r="AA35" s="7">
        <f>SUMIF('BD Qtde Servidores Ativos'!$D:$D,$D:$D,'BD Qtde Servidores Ativos'!G:G)</f>
        <v>0</v>
      </c>
      <c r="AB35" s="7">
        <f>SUMIF('BD Qtde Servidores Ativos'!$D:$D,$D:$D,'BD Qtde Servidores Ativos'!H:H)</f>
        <v>0</v>
      </c>
      <c r="AC35" s="7">
        <f>SUMIF('BD Qtde Servidores Ativos'!$D:$D,$D:$D,'BD Qtde Servidores Ativos'!I:I)</f>
        <v>0</v>
      </c>
      <c r="AD35" s="7">
        <f>SUMIF('BD Qtde Servidores Ativos'!$D:$D,$D:$D,'BD Qtde Servidores Ativos'!J:J)</f>
        <v>0</v>
      </c>
      <c r="AE35" s="7">
        <f>SUMIF('BD Qtde Servidores Ativos'!$D:$D,$D:$D,'BD Qtde Servidores Ativos'!K:K)</f>
        <v>0</v>
      </c>
      <c r="AF35" s="7">
        <f>SUMIF('BD Qtde Servidores Ativos'!$D:$D,$D:$D,'BD Qtde Servidores Ativos'!L:L)</f>
        <v>0</v>
      </c>
      <c r="AG35" s="24">
        <f t="shared" si="11"/>
        <v>2</v>
      </c>
      <c r="AH35" s="25"/>
      <c r="AI35" s="25"/>
      <c r="AJ35" s="7">
        <f>SUMIF('BD Qtde Servidores Aposentados '!$D:$D,$D:$D,'BD Qtde Servidores Aposentados '!E:E)</f>
        <v>16</v>
      </c>
      <c r="AK35" s="7">
        <f>SUMIF('BD Qtde Servidores Aposentados '!$D:$D,$D:$D,'BD Qtde Servidores Aposentados '!F:F)</f>
        <v>1</v>
      </c>
      <c r="AL35" s="7">
        <f>SUMIF('BD Qtde Servidores Aposentados '!$D:$D,$D:$D,'BD Qtde Servidores Aposentados '!G:G)</f>
        <v>0</v>
      </c>
      <c r="AM35" s="7">
        <f>SUMIF('BD Qtde Servidores Aposentados '!$D:$D,$D:$D,'BD Qtde Servidores Aposentados '!H:H)</f>
        <v>0</v>
      </c>
      <c r="AN35" s="7">
        <f>SUMIF('BD Qtde Servidores Aposentados '!$D:$D,$D:$D,'BD Qtde Servidores Aposentados '!I:I)</f>
        <v>0</v>
      </c>
      <c r="AO35" s="7">
        <f>SUMIF('BD Qtde Servidores Aposentados '!$D:$D,$D:$D,'BD Qtde Servidores Aposentados '!J:J)</f>
        <v>0</v>
      </c>
      <c r="AP35" s="7">
        <f>SUMIF('BD Qtde Servidores Aposentados '!$D:$D,$D:$D,'BD Qtde Servidores Aposentados '!K:K)</f>
        <v>0</v>
      </c>
      <c r="AQ35" s="7">
        <f>SUMIF('BD Qtde Servidores Aposentados '!$D:$D,$D:$D,'BD Qtde Servidores Aposentados '!L:L)</f>
        <v>0</v>
      </c>
      <c r="AR35" s="24">
        <f t="shared" si="12"/>
        <v>17</v>
      </c>
      <c r="AS35" s="26"/>
      <c r="AT35" s="26"/>
      <c r="AU35" s="27">
        <f t="shared" si="27"/>
        <v>4273.1071844976004</v>
      </c>
      <c r="AV35" s="27">
        <f t="shared" si="27"/>
        <v>0</v>
      </c>
      <c r="AW35" s="27">
        <f t="shared" si="27"/>
        <v>0</v>
      </c>
      <c r="AX35" s="27">
        <f t="shared" si="27"/>
        <v>0</v>
      </c>
      <c r="AY35" s="27">
        <f t="shared" si="27"/>
        <v>0</v>
      </c>
      <c r="AZ35" s="27">
        <f t="shared" si="27"/>
        <v>0</v>
      </c>
      <c r="BA35" s="27">
        <f t="shared" si="27"/>
        <v>0</v>
      </c>
      <c r="BB35" s="27">
        <f t="shared" si="27"/>
        <v>0</v>
      </c>
      <c r="BC35" s="28">
        <f t="shared" si="14"/>
        <v>4273.1071844976004</v>
      </c>
      <c r="BF35" s="26"/>
      <c r="BG35" s="27">
        <f t="shared" si="28"/>
        <v>34184.857475980803</v>
      </c>
      <c r="BH35" s="27">
        <f t="shared" si="28"/>
        <v>2350.2089514736804</v>
      </c>
      <c r="BI35" s="27">
        <f t="shared" si="28"/>
        <v>0</v>
      </c>
      <c r="BJ35" s="27">
        <f t="shared" si="28"/>
        <v>0</v>
      </c>
      <c r="BK35" s="27">
        <f t="shared" si="28"/>
        <v>0</v>
      </c>
      <c r="BL35" s="27">
        <f t="shared" si="28"/>
        <v>0</v>
      </c>
      <c r="BM35" s="27">
        <f t="shared" si="28"/>
        <v>0</v>
      </c>
      <c r="BN35" s="27">
        <f t="shared" si="28"/>
        <v>0</v>
      </c>
      <c r="BO35" s="28">
        <f t="shared" si="16"/>
        <v>36535.066427454483</v>
      </c>
      <c r="BS35" s="12">
        <f t="shared" si="17"/>
        <v>4657.6868311023836</v>
      </c>
      <c r="BT35" s="12">
        <f t="shared" si="29"/>
        <v>0</v>
      </c>
      <c r="BU35" s="12">
        <f t="shared" si="29"/>
        <v>0</v>
      </c>
      <c r="BV35" s="12">
        <f t="shared" si="29"/>
        <v>0</v>
      </c>
      <c r="BW35" s="12">
        <f t="shared" si="29"/>
        <v>0</v>
      </c>
      <c r="BX35" s="12">
        <f t="shared" si="29"/>
        <v>0</v>
      </c>
      <c r="BY35" s="12">
        <f t="shared" si="29"/>
        <v>0</v>
      </c>
      <c r="BZ35" s="12">
        <f t="shared" si="29"/>
        <v>0</v>
      </c>
      <c r="CA35" s="29">
        <f t="shared" si="19"/>
        <v>4657.6868311023836</v>
      </c>
      <c r="CB35" s="9"/>
      <c r="CC35" s="95">
        <f>(Y35*'Quadro Resumo'!$L$8)*($O$109*10%)</f>
        <v>446.27709491159686</v>
      </c>
      <c r="CD35" s="12">
        <f>(Z35*'Quadro Resumo'!$L$8)*($O$109*15%)</f>
        <v>0</v>
      </c>
      <c r="CE35" s="12">
        <f>(AA35*'Quadro Resumo'!$L$8)*($O$109*10%)</f>
        <v>0</v>
      </c>
      <c r="CF35" s="12">
        <f>(AB35*'Quadro Resumo'!$L$8)*($O$109*5%)</f>
        <v>0</v>
      </c>
      <c r="CG35" s="12">
        <f>(AC35*'Quadro Resumo'!$L$8)*($O$109*5%)</f>
        <v>0</v>
      </c>
      <c r="CH35" s="12">
        <f>(AD35*'Quadro Resumo'!$L$8)*(O35*22%)</f>
        <v>0</v>
      </c>
      <c r="CI35" s="12">
        <f>(AE35*'Quadro Resumo'!$L$8)*(O35*23%)</f>
        <v>0</v>
      </c>
      <c r="CJ35" s="12">
        <v>0</v>
      </c>
      <c r="CK35" s="29">
        <f t="shared" si="20"/>
        <v>446.27709491159686</v>
      </c>
      <c r="CL35" s="9"/>
      <c r="CM35" s="9"/>
      <c r="CN35" s="12">
        <f t="shared" si="21"/>
        <v>37261.494648819069</v>
      </c>
      <c r="CO35" s="12">
        <f t="shared" si="30"/>
        <v>2561.7277571063114</v>
      </c>
      <c r="CP35" s="12">
        <f t="shared" si="30"/>
        <v>0</v>
      </c>
      <c r="CQ35" s="12">
        <f t="shared" si="30"/>
        <v>0</v>
      </c>
      <c r="CR35" s="12">
        <f t="shared" si="30"/>
        <v>0</v>
      </c>
      <c r="CS35" s="12">
        <f t="shared" si="30"/>
        <v>0</v>
      </c>
      <c r="CT35" s="12">
        <f t="shared" si="30"/>
        <v>0</v>
      </c>
      <c r="CU35" s="12">
        <f t="shared" si="30"/>
        <v>0</v>
      </c>
      <c r="CV35" s="29">
        <f t="shared" si="23"/>
        <v>39823.222405925379</v>
      </c>
      <c r="CW35" s="9"/>
      <c r="CX35" s="9"/>
      <c r="CY35" s="9"/>
      <c r="CZ35" s="9"/>
      <c r="DA35" s="9"/>
      <c r="DB35" s="30"/>
      <c r="DC35" s="30"/>
    </row>
    <row r="36" spans="1:107" ht="15.75" customHeight="1" x14ac:dyDescent="0.3">
      <c r="B36" s="464"/>
      <c r="C36" s="7" t="s">
        <v>13</v>
      </c>
      <c r="D36" s="7" t="str">
        <f t="shared" si="32"/>
        <v>BP3</v>
      </c>
      <c r="E36" s="7">
        <v>3</v>
      </c>
      <c r="F36" s="8">
        <f>'2025'!O36</f>
        <v>2219.8791823465031</v>
      </c>
      <c r="G36" s="12">
        <f t="shared" si="2"/>
        <v>2441.8671005811534</v>
      </c>
      <c r="H36" s="12">
        <f t="shared" si="3"/>
        <v>2552.8610596984781</v>
      </c>
      <c r="I36" s="12">
        <f t="shared" si="4"/>
        <v>2663.8550188158038</v>
      </c>
      <c r="J36" s="12">
        <f t="shared" si="5"/>
        <v>2774.8489779331289</v>
      </c>
      <c r="K36" s="12">
        <f t="shared" si="6"/>
        <v>2885.8429370504541</v>
      </c>
      <c r="L36" s="12">
        <f t="shared" si="7"/>
        <v>3374.2163571666847</v>
      </c>
      <c r="M36" s="12">
        <f t="shared" si="8"/>
        <v>3884.7885691063802</v>
      </c>
      <c r="O36" s="8">
        <f t="shared" ref="O36:O52" si="33">O35*$C$7</f>
        <v>2419.668308757688</v>
      </c>
      <c r="P36" s="23">
        <f t="shared" si="24"/>
        <v>8.9999999999999858E-2</v>
      </c>
      <c r="Q36" s="12">
        <f t="shared" si="31"/>
        <v>2661.6351396334571</v>
      </c>
      <c r="R36" s="12">
        <f t="shared" si="31"/>
        <v>2782.6185550713408</v>
      </c>
      <c r="S36" s="12">
        <f t="shared" si="31"/>
        <v>2903.6019705092253</v>
      </c>
      <c r="T36" s="12">
        <f t="shared" si="31"/>
        <v>3024.5853859471099</v>
      </c>
      <c r="U36" s="12">
        <f t="shared" si="31"/>
        <v>3145.5688013849945</v>
      </c>
      <c r="V36" s="12">
        <f t="shared" si="31"/>
        <v>3677.8958293116857</v>
      </c>
      <c r="W36" s="12">
        <f t="shared" si="31"/>
        <v>4234.4195403259537</v>
      </c>
      <c r="Y36" s="7">
        <f>SUMIF('BD Qtde Servidores Ativos'!$D:$D,$D:$D,'BD Qtde Servidores Ativos'!E:E)</f>
        <v>0</v>
      </c>
      <c r="Z36" s="7">
        <f>SUMIF('BD Qtde Servidores Ativos'!$D:$D,$D:$D,'BD Qtde Servidores Ativos'!F:F)</f>
        <v>0</v>
      </c>
      <c r="AA36" s="7">
        <f>SUMIF('BD Qtde Servidores Ativos'!$D:$D,$D:$D,'BD Qtde Servidores Ativos'!G:G)</f>
        <v>0</v>
      </c>
      <c r="AB36" s="7">
        <f>SUMIF('BD Qtde Servidores Ativos'!$D:$D,$D:$D,'BD Qtde Servidores Ativos'!H:H)</f>
        <v>0</v>
      </c>
      <c r="AC36" s="7">
        <f>SUMIF('BD Qtde Servidores Ativos'!$D:$D,$D:$D,'BD Qtde Servidores Ativos'!I:I)</f>
        <v>0</v>
      </c>
      <c r="AD36" s="7">
        <f>SUMIF('BD Qtde Servidores Ativos'!$D:$D,$D:$D,'BD Qtde Servidores Ativos'!J:J)</f>
        <v>0</v>
      </c>
      <c r="AE36" s="7">
        <f>SUMIF('BD Qtde Servidores Ativos'!$D:$D,$D:$D,'BD Qtde Servidores Ativos'!K:K)</f>
        <v>0</v>
      </c>
      <c r="AF36" s="7">
        <f>SUMIF('BD Qtde Servidores Ativos'!$D:$D,$D:$D,'BD Qtde Servidores Ativos'!L:L)</f>
        <v>0</v>
      </c>
      <c r="AG36" s="24">
        <f t="shared" si="11"/>
        <v>0</v>
      </c>
      <c r="AH36" s="25"/>
      <c r="AI36" s="25"/>
      <c r="AJ36" s="7">
        <f>SUMIF('BD Qtde Servidores Aposentados '!$D:$D,$D:$D,'BD Qtde Servidores Aposentados '!E:E)</f>
        <v>36</v>
      </c>
      <c r="AK36" s="7">
        <f>SUMIF('BD Qtde Servidores Aposentados '!$D:$D,$D:$D,'BD Qtde Servidores Aposentados '!F:F)</f>
        <v>1</v>
      </c>
      <c r="AL36" s="7">
        <f>SUMIF('BD Qtde Servidores Aposentados '!$D:$D,$D:$D,'BD Qtde Servidores Aposentados '!G:G)</f>
        <v>0</v>
      </c>
      <c r="AM36" s="7">
        <f>SUMIF('BD Qtde Servidores Aposentados '!$D:$D,$D:$D,'BD Qtde Servidores Aposentados '!H:H)</f>
        <v>1</v>
      </c>
      <c r="AN36" s="7">
        <f>SUMIF('BD Qtde Servidores Aposentados '!$D:$D,$D:$D,'BD Qtde Servidores Aposentados '!I:I)</f>
        <v>1</v>
      </c>
      <c r="AO36" s="7">
        <f>SUMIF('BD Qtde Servidores Aposentados '!$D:$D,$D:$D,'BD Qtde Servidores Aposentados '!J:J)</f>
        <v>0</v>
      </c>
      <c r="AP36" s="7">
        <f>SUMIF('BD Qtde Servidores Aposentados '!$D:$D,$D:$D,'BD Qtde Servidores Aposentados '!K:K)</f>
        <v>0</v>
      </c>
      <c r="AQ36" s="7">
        <f>SUMIF('BD Qtde Servidores Aposentados '!$D:$D,$D:$D,'BD Qtde Servidores Aposentados '!L:L)</f>
        <v>0</v>
      </c>
      <c r="AR36" s="24">
        <f t="shared" si="12"/>
        <v>39</v>
      </c>
      <c r="AS36" s="26"/>
      <c r="AT36" s="26"/>
      <c r="AU36" s="27">
        <f t="shared" si="27"/>
        <v>0</v>
      </c>
      <c r="AV36" s="27">
        <f t="shared" si="27"/>
        <v>0</v>
      </c>
      <c r="AW36" s="27">
        <f t="shared" si="27"/>
        <v>0</v>
      </c>
      <c r="AX36" s="27">
        <f t="shared" si="27"/>
        <v>0</v>
      </c>
      <c r="AY36" s="27">
        <f t="shared" si="27"/>
        <v>0</v>
      </c>
      <c r="AZ36" s="27">
        <f t="shared" si="27"/>
        <v>0</v>
      </c>
      <c r="BA36" s="27">
        <f t="shared" si="27"/>
        <v>0</v>
      </c>
      <c r="BB36" s="27">
        <f t="shared" si="27"/>
        <v>0</v>
      </c>
      <c r="BC36" s="28">
        <f t="shared" si="14"/>
        <v>0</v>
      </c>
      <c r="BF36" s="26"/>
      <c r="BG36" s="27">
        <f t="shared" si="28"/>
        <v>79915.650564474112</v>
      </c>
      <c r="BH36" s="27">
        <f t="shared" si="28"/>
        <v>2441.8671005811534</v>
      </c>
      <c r="BI36" s="27">
        <f t="shared" si="28"/>
        <v>0</v>
      </c>
      <c r="BJ36" s="27">
        <f t="shared" si="28"/>
        <v>2663.8550188158038</v>
      </c>
      <c r="BK36" s="27">
        <f t="shared" si="28"/>
        <v>2774.8489779331289</v>
      </c>
      <c r="BL36" s="27">
        <f t="shared" si="28"/>
        <v>0</v>
      </c>
      <c r="BM36" s="27">
        <f t="shared" si="28"/>
        <v>0</v>
      </c>
      <c r="BN36" s="27">
        <f t="shared" si="28"/>
        <v>0</v>
      </c>
      <c r="BO36" s="28">
        <f t="shared" si="16"/>
        <v>87796.221661804186</v>
      </c>
      <c r="BS36" s="12">
        <f t="shared" si="17"/>
        <v>0</v>
      </c>
      <c r="BT36" s="12">
        <f t="shared" si="29"/>
        <v>0</v>
      </c>
      <c r="BU36" s="12">
        <f t="shared" si="29"/>
        <v>0</v>
      </c>
      <c r="BV36" s="12">
        <f t="shared" si="29"/>
        <v>0</v>
      </c>
      <c r="BW36" s="12">
        <f t="shared" si="29"/>
        <v>0</v>
      </c>
      <c r="BX36" s="12">
        <f t="shared" si="29"/>
        <v>0</v>
      </c>
      <c r="BY36" s="12">
        <f t="shared" si="29"/>
        <v>0</v>
      </c>
      <c r="BZ36" s="12">
        <f t="shared" si="29"/>
        <v>0</v>
      </c>
      <c r="CA36" s="29">
        <f t="shared" si="19"/>
        <v>0</v>
      </c>
      <c r="CB36" s="9"/>
      <c r="CC36" s="95">
        <f>(Y36*'Quadro Resumo'!$L$8)*($O$109*10%)</f>
        <v>0</v>
      </c>
      <c r="CD36" s="12">
        <f>(Z36*'Quadro Resumo'!$L$8)*($O$109*15%)</f>
        <v>0</v>
      </c>
      <c r="CE36" s="12">
        <f>(AA36*'Quadro Resumo'!$L$8)*($O$109*10%)</f>
        <v>0</v>
      </c>
      <c r="CF36" s="12">
        <f>(AB36*'Quadro Resumo'!$L$8)*($O$109*5%)</f>
        <v>0</v>
      </c>
      <c r="CG36" s="12">
        <f>(AC36*'Quadro Resumo'!$L$8)*($O$109*5%)</f>
        <v>0</v>
      </c>
      <c r="CH36" s="12">
        <f>(AD36*'Quadro Resumo'!$L$8)*(O36*22%)</f>
        <v>0</v>
      </c>
      <c r="CI36" s="12">
        <f>(AE36*'Quadro Resumo'!$L$8)*(O36*23%)</f>
        <v>0</v>
      </c>
      <c r="CJ36" s="12">
        <v>0</v>
      </c>
      <c r="CK36" s="29">
        <f t="shared" si="20"/>
        <v>0</v>
      </c>
      <c r="CL36" s="9"/>
      <c r="CM36" s="9"/>
      <c r="CN36" s="12">
        <f t="shared" si="21"/>
        <v>87108.059115276774</v>
      </c>
      <c r="CO36" s="12">
        <f t="shared" si="30"/>
        <v>2661.6351396334571</v>
      </c>
      <c r="CP36" s="12">
        <f t="shared" si="30"/>
        <v>0</v>
      </c>
      <c r="CQ36" s="12">
        <f t="shared" si="30"/>
        <v>2903.6019705092253</v>
      </c>
      <c r="CR36" s="12">
        <f t="shared" si="30"/>
        <v>3024.5853859471099</v>
      </c>
      <c r="CS36" s="12">
        <f t="shared" si="30"/>
        <v>0</v>
      </c>
      <c r="CT36" s="12">
        <f t="shared" si="30"/>
        <v>0</v>
      </c>
      <c r="CU36" s="12">
        <f t="shared" si="30"/>
        <v>0</v>
      </c>
      <c r="CV36" s="29">
        <f t="shared" si="23"/>
        <v>95697.881611366553</v>
      </c>
      <c r="CW36" s="9"/>
      <c r="CX36" s="9"/>
      <c r="CY36" s="9"/>
      <c r="CZ36" s="9"/>
      <c r="DA36" s="9"/>
      <c r="DB36" s="30"/>
      <c r="DC36" s="30"/>
    </row>
    <row r="37" spans="1:107" ht="15.75" customHeight="1" x14ac:dyDescent="0.3">
      <c r="B37" s="464"/>
      <c r="C37" s="7" t="s">
        <v>13</v>
      </c>
      <c r="D37" s="7" t="str">
        <f t="shared" si="32"/>
        <v>BP4</v>
      </c>
      <c r="E37" s="7">
        <v>4</v>
      </c>
      <c r="F37" s="8">
        <f>'2025'!O37</f>
        <v>2306.4544704580167</v>
      </c>
      <c r="G37" s="12">
        <f t="shared" si="2"/>
        <v>2537.0999175038187</v>
      </c>
      <c r="H37" s="12">
        <f t="shared" si="3"/>
        <v>2652.4226410267188</v>
      </c>
      <c r="I37" s="12">
        <f t="shared" si="4"/>
        <v>2767.7453645496198</v>
      </c>
      <c r="J37" s="12">
        <f t="shared" si="5"/>
        <v>2883.0680880725208</v>
      </c>
      <c r="K37" s="12">
        <f t="shared" si="6"/>
        <v>2998.3908115954218</v>
      </c>
      <c r="L37" s="12">
        <f t="shared" si="7"/>
        <v>3505.8107950961853</v>
      </c>
      <c r="M37" s="12">
        <f t="shared" si="8"/>
        <v>4036.2953233015292</v>
      </c>
      <c r="O37" s="8">
        <f t="shared" si="33"/>
        <v>2514.0353727992378</v>
      </c>
      <c r="P37" s="23">
        <f t="shared" si="24"/>
        <v>8.9999999999999858E-2</v>
      </c>
      <c r="Q37" s="12">
        <f t="shared" si="31"/>
        <v>2765.4389100791618</v>
      </c>
      <c r="R37" s="12">
        <f t="shared" si="31"/>
        <v>2891.1406787191231</v>
      </c>
      <c r="S37" s="12">
        <f t="shared" si="31"/>
        <v>3016.8424473590853</v>
      </c>
      <c r="T37" s="12">
        <f t="shared" si="31"/>
        <v>3142.5442159990471</v>
      </c>
      <c r="U37" s="12">
        <f t="shared" si="31"/>
        <v>3268.2459846390093</v>
      </c>
      <c r="V37" s="12">
        <f t="shared" si="31"/>
        <v>3821.3337666548414</v>
      </c>
      <c r="W37" s="12">
        <f t="shared" si="31"/>
        <v>4399.5619023986665</v>
      </c>
      <c r="Y37" s="7">
        <f>SUMIF('BD Qtde Servidores Ativos'!$D:$D,$D:$D,'BD Qtde Servidores Ativos'!E:E)</f>
        <v>0</v>
      </c>
      <c r="Z37" s="7">
        <f>SUMIF('BD Qtde Servidores Ativos'!$D:$D,$D:$D,'BD Qtde Servidores Ativos'!F:F)</f>
        <v>0</v>
      </c>
      <c r="AA37" s="7">
        <f>SUMIF('BD Qtde Servidores Ativos'!$D:$D,$D:$D,'BD Qtde Servidores Ativos'!G:G)</f>
        <v>0</v>
      </c>
      <c r="AB37" s="7">
        <f>SUMIF('BD Qtde Servidores Ativos'!$D:$D,$D:$D,'BD Qtde Servidores Ativos'!H:H)</f>
        <v>0</v>
      </c>
      <c r="AC37" s="7">
        <f>SUMIF('BD Qtde Servidores Ativos'!$D:$D,$D:$D,'BD Qtde Servidores Ativos'!I:I)</f>
        <v>1</v>
      </c>
      <c r="AD37" s="7">
        <f>SUMIF('BD Qtde Servidores Ativos'!$D:$D,$D:$D,'BD Qtde Servidores Ativos'!J:J)</f>
        <v>0</v>
      </c>
      <c r="AE37" s="7">
        <f>SUMIF('BD Qtde Servidores Ativos'!$D:$D,$D:$D,'BD Qtde Servidores Ativos'!K:K)</f>
        <v>0</v>
      </c>
      <c r="AF37" s="7">
        <f>SUMIF('BD Qtde Servidores Ativos'!$D:$D,$D:$D,'BD Qtde Servidores Ativos'!L:L)</f>
        <v>0</v>
      </c>
      <c r="AG37" s="24">
        <f t="shared" si="11"/>
        <v>1</v>
      </c>
      <c r="AH37" s="25"/>
      <c r="AI37" s="25"/>
      <c r="AJ37" s="7">
        <f>SUMIF('BD Qtde Servidores Aposentados '!$D:$D,$D:$D,'BD Qtde Servidores Aposentados '!E:E)</f>
        <v>59</v>
      </c>
      <c r="AK37" s="7">
        <f>SUMIF('BD Qtde Servidores Aposentados '!$D:$D,$D:$D,'BD Qtde Servidores Aposentados '!F:F)</f>
        <v>4</v>
      </c>
      <c r="AL37" s="7">
        <f>SUMIF('BD Qtde Servidores Aposentados '!$D:$D,$D:$D,'BD Qtde Servidores Aposentados '!G:G)</f>
        <v>3</v>
      </c>
      <c r="AM37" s="7">
        <f>SUMIF('BD Qtde Servidores Aposentados '!$D:$D,$D:$D,'BD Qtde Servidores Aposentados '!H:H)</f>
        <v>3</v>
      </c>
      <c r="AN37" s="7">
        <f>SUMIF('BD Qtde Servidores Aposentados '!$D:$D,$D:$D,'BD Qtde Servidores Aposentados '!I:I)</f>
        <v>0</v>
      </c>
      <c r="AO37" s="7">
        <f>SUMIF('BD Qtde Servidores Aposentados '!$D:$D,$D:$D,'BD Qtde Servidores Aposentados '!J:J)</f>
        <v>0</v>
      </c>
      <c r="AP37" s="7">
        <f>SUMIF('BD Qtde Servidores Aposentados '!$D:$D,$D:$D,'BD Qtde Servidores Aposentados '!K:K)</f>
        <v>0</v>
      </c>
      <c r="AQ37" s="7">
        <f>SUMIF('BD Qtde Servidores Aposentados '!$D:$D,$D:$D,'BD Qtde Servidores Aposentados '!L:L)</f>
        <v>0</v>
      </c>
      <c r="AR37" s="24">
        <f t="shared" si="12"/>
        <v>69</v>
      </c>
      <c r="AS37" s="26"/>
      <c r="AT37" s="26"/>
      <c r="AU37" s="27">
        <f t="shared" si="27"/>
        <v>0</v>
      </c>
      <c r="AV37" s="27">
        <f t="shared" si="27"/>
        <v>0</v>
      </c>
      <c r="AW37" s="27">
        <f t="shared" si="27"/>
        <v>0</v>
      </c>
      <c r="AX37" s="27">
        <f t="shared" si="27"/>
        <v>0</v>
      </c>
      <c r="AY37" s="27">
        <f t="shared" si="27"/>
        <v>2883.0680880725208</v>
      </c>
      <c r="AZ37" s="27">
        <f t="shared" si="27"/>
        <v>0</v>
      </c>
      <c r="BA37" s="27">
        <f t="shared" si="27"/>
        <v>0</v>
      </c>
      <c r="BB37" s="27">
        <f t="shared" si="27"/>
        <v>0</v>
      </c>
      <c r="BC37" s="28">
        <f t="shared" si="14"/>
        <v>2883.0680880725208</v>
      </c>
      <c r="BF37" s="26"/>
      <c r="BG37" s="27">
        <f t="shared" si="28"/>
        <v>136080.81375702299</v>
      </c>
      <c r="BH37" s="27">
        <f t="shared" si="28"/>
        <v>10148.399670015275</v>
      </c>
      <c r="BI37" s="27">
        <f t="shared" si="28"/>
        <v>7957.2679230801568</v>
      </c>
      <c r="BJ37" s="27">
        <f t="shared" si="28"/>
        <v>8303.2360936488585</v>
      </c>
      <c r="BK37" s="27">
        <f t="shared" si="28"/>
        <v>0</v>
      </c>
      <c r="BL37" s="27">
        <f t="shared" si="28"/>
        <v>0</v>
      </c>
      <c r="BM37" s="27">
        <f t="shared" si="28"/>
        <v>0</v>
      </c>
      <c r="BN37" s="27">
        <f t="shared" si="28"/>
        <v>0</v>
      </c>
      <c r="BO37" s="28">
        <f t="shared" si="16"/>
        <v>162489.71744376727</v>
      </c>
      <c r="BS37" s="12">
        <f t="shared" si="17"/>
        <v>0</v>
      </c>
      <c r="BT37" s="12">
        <f t="shared" si="29"/>
        <v>0</v>
      </c>
      <c r="BU37" s="12">
        <f t="shared" si="29"/>
        <v>0</v>
      </c>
      <c r="BV37" s="12">
        <f t="shared" si="29"/>
        <v>0</v>
      </c>
      <c r="BW37" s="12">
        <f t="shared" si="29"/>
        <v>3142.5442159990471</v>
      </c>
      <c r="BX37" s="12">
        <f t="shared" si="29"/>
        <v>0</v>
      </c>
      <c r="BY37" s="12">
        <f t="shared" si="29"/>
        <v>0</v>
      </c>
      <c r="BZ37" s="12">
        <f t="shared" si="29"/>
        <v>0</v>
      </c>
      <c r="CA37" s="29">
        <f t="shared" si="19"/>
        <v>3142.5442159990471</v>
      </c>
      <c r="CB37" s="9"/>
      <c r="CC37" s="95">
        <f>(Y37*'Quadro Resumo'!$L$8)*($O$109*10%)</f>
        <v>0</v>
      </c>
      <c r="CD37" s="12">
        <f>(Z37*'Quadro Resumo'!$L$8)*($O$109*15%)</f>
        <v>0</v>
      </c>
      <c r="CE37" s="12">
        <f>(AA37*'Quadro Resumo'!$L$8)*($O$109*10%)</f>
        <v>0</v>
      </c>
      <c r="CF37" s="12">
        <f>(AB37*'Quadro Resumo'!$L$8)*($O$109*5%)</f>
        <v>0</v>
      </c>
      <c r="CG37" s="12">
        <f>(AC37*'Quadro Resumo'!$L$8)*($O$109*5%)</f>
        <v>111.56927372789922</v>
      </c>
      <c r="CH37" s="12">
        <f>(AD37*'Quadro Resumo'!$L$8)*(O37*22%)</f>
        <v>0</v>
      </c>
      <c r="CI37" s="12">
        <f>(AE37*'Quadro Resumo'!$L$8)*(O37*23%)</f>
        <v>0</v>
      </c>
      <c r="CJ37" s="12">
        <v>0</v>
      </c>
      <c r="CK37" s="29">
        <f t="shared" si="20"/>
        <v>111.56927372789922</v>
      </c>
      <c r="CL37" s="9"/>
      <c r="CM37" s="9"/>
      <c r="CN37" s="12">
        <f t="shared" si="21"/>
        <v>148328.08699515503</v>
      </c>
      <c r="CO37" s="12">
        <f t="shared" si="30"/>
        <v>11061.755640316647</v>
      </c>
      <c r="CP37" s="12">
        <f t="shared" si="30"/>
        <v>8673.4220361573698</v>
      </c>
      <c r="CQ37" s="12">
        <f t="shared" si="30"/>
        <v>9050.5273420772555</v>
      </c>
      <c r="CR37" s="12">
        <f t="shared" si="30"/>
        <v>0</v>
      </c>
      <c r="CS37" s="12">
        <f t="shared" si="30"/>
        <v>0</v>
      </c>
      <c r="CT37" s="12">
        <f t="shared" si="30"/>
        <v>0</v>
      </c>
      <c r="CU37" s="12">
        <f t="shared" si="30"/>
        <v>0</v>
      </c>
      <c r="CV37" s="29">
        <f t="shared" si="23"/>
        <v>177113.79201370629</v>
      </c>
      <c r="CW37" s="9"/>
      <c r="CX37" s="9"/>
      <c r="CY37" s="9"/>
      <c r="CZ37" s="9"/>
      <c r="DA37" s="9"/>
      <c r="DB37" s="30"/>
      <c r="DC37" s="30"/>
    </row>
    <row r="38" spans="1:107" ht="15.75" customHeight="1" x14ac:dyDescent="0.3">
      <c r="B38" s="464"/>
      <c r="C38" s="7" t="s">
        <v>13</v>
      </c>
      <c r="D38" s="7" t="str">
        <f t="shared" si="32"/>
        <v>BP5</v>
      </c>
      <c r="E38" s="7">
        <v>5</v>
      </c>
      <c r="F38" s="8">
        <f>'2025'!O38</f>
        <v>2396.4061948058793</v>
      </c>
      <c r="G38" s="12">
        <f t="shared" si="2"/>
        <v>2636.0468142864675</v>
      </c>
      <c r="H38" s="12">
        <f t="shared" si="3"/>
        <v>2755.8671240267608</v>
      </c>
      <c r="I38" s="12">
        <f t="shared" si="4"/>
        <v>2875.6874337670552</v>
      </c>
      <c r="J38" s="12">
        <f t="shared" si="5"/>
        <v>2995.507743507349</v>
      </c>
      <c r="K38" s="12">
        <f t="shared" si="6"/>
        <v>3115.3280532476433</v>
      </c>
      <c r="L38" s="12">
        <f t="shared" si="7"/>
        <v>3642.5374161049367</v>
      </c>
      <c r="M38" s="12">
        <f t="shared" si="8"/>
        <v>4193.7108409102884</v>
      </c>
      <c r="O38" s="8">
        <f t="shared" si="33"/>
        <v>2612.0827523384078</v>
      </c>
      <c r="P38" s="23">
        <f t="shared" si="24"/>
        <v>8.9999999999999636E-2</v>
      </c>
      <c r="Q38" s="12">
        <f t="shared" si="31"/>
        <v>2873.2910275722488</v>
      </c>
      <c r="R38" s="12">
        <f t="shared" si="31"/>
        <v>3003.8951651891689</v>
      </c>
      <c r="S38" s="12">
        <f t="shared" si="31"/>
        <v>3134.4993028060894</v>
      </c>
      <c r="T38" s="12">
        <f t="shared" si="31"/>
        <v>3265.1034404230095</v>
      </c>
      <c r="U38" s="12">
        <f t="shared" si="31"/>
        <v>3395.70757803993</v>
      </c>
      <c r="V38" s="12">
        <f t="shared" si="31"/>
        <v>3970.36578355438</v>
      </c>
      <c r="W38" s="12">
        <f t="shared" si="31"/>
        <v>4571.1448165922138</v>
      </c>
      <c r="Y38" s="7">
        <f>SUMIF('BD Qtde Servidores Ativos'!$D:$D,$D:$D,'BD Qtde Servidores Ativos'!E:E)</f>
        <v>0</v>
      </c>
      <c r="Z38" s="7">
        <f>SUMIF('BD Qtde Servidores Ativos'!$D:$D,$D:$D,'BD Qtde Servidores Ativos'!F:F)</f>
        <v>0</v>
      </c>
      <c r="AA38" s="7">
        <f>SUMIF('BD Qtde Servidores Ativos'!$D:$D,$D:$D,'BD Qtde Servidores Ativos'!G:G)</f>
        <v>0</v>
      </c>
      <c r="AB38" s="7">
        <f>SUMIF('BD Qtde Servidores Ativos'!$D:$D,$D:$D,'BD Qtde Servidores Ativos'!H:H)</f>
        <v>0</v>
      </c>
      <c r="AC38" s="7">
        <f>SUMIF('BD Qtde Servidores Ativos'!$D:$D,$D:$D,'BD Qtde Servidores Ativos'!I:I)</f>
        <v>0</v>
      </c>
      <c r="AD38" s="7">
        <f>SUMIF('BD Qtde Servidores Ativos'!$D:$D,$D:$D,'BD Qtde Servidores Ativos'!J:J)</f>
        <v>0</v>
      </c>
      <c r="AE38" s="7">
        <f>SUMIF('BD Qtde Servidores Ativos'!$D:$D,$D:$D,'BD Qtde Servidores Ativos'!K:K)</f>
        <v>0</v>
      </c>
      <c r="AF38" s="7">
        <f>SUMIF('BD Qtde Servidores Ativos'!$D:$D,$D:$D,'BD Qtde Servidores Ativos'!L:L)</f>
        <v>0</v>
      </c>
      <c r="AG38" s="24">
        <f t="shared" si="11"/>
        <v>0</v>
      </c>
      <c r="AH38" s="25"/>
      <c r="AI38" s="25"/>
      <c r="AJ38" s="7">
        <f>SUMIF('BD Qtde Servidores Aposentados '!$D:$D,$D:$D,'BD Qtde Servidores Aposentados '!E:E)</f>
        <v>95</v>
      </c>
      <c r="AK38" s="7">
        <f>SUMIF('BD Qtde Servidores Aposentados '!$D:$D,$D:$D,'BD Qtde Servidores Aposentados '!F:F)</f>
        <v>4</v>
      </c>
      <c r="AL38" s="7">
        <f>SUMIF('BD Qtde Servidores Aposentados '!$D:$D,$D:$D,'BD Qtde Servidores Aposentados '!G:G)</f>
        <v>2</v>
      </c>
      <c r="AM38" s="7">
        <f>SUMIF('BD Qtde Servidores Aposentados '!$D:$D,$D:$D,'BD Qtde Servidores Aposentados '!H:H)</f>
        <v>1</v>
      </c>
      <c r="AN38" s="7">
        <f>SUMIF('BD Qtde Servidores Aposentados '!$D:$D,$D:$D,'BD Qtde Servidores Aposentados '!I:I)</f>
        <v>1</v>
      </c>
      <c r="AO38" s="7">
        <f>SUMIF('BD Qtde Servidores Aposentados '!$D:$D,$D:$D,'BD Qtde Servidores Aposentados '!J:J)</f>
        <v>0</v>
      </c>
      <c r="AP38" s="7">
        <f>SUMIF('BD Qtde Servidores Aposentados '!$D:$D,$D:$D,'BD Qtde Servidores Aposentados '!K:K)</f>
        <v>0</v>
      </c>
      <c r="AQ38" s="7">
        <f>SUMIF('BD Qtde Servidores Aposentados '!$D:$D,$D:$D,'BD Qtde Servidores Aposentados '!L:L)</f>
        <v>0</v>
      </c>
      <c r="AR38" s="24">
        <f t="shared" si="12"/>
        <v>103</v>
      </c>
      <c r="AS38" s="26"/>
      <c r="AT38" s="26"/>
      <c r="AU38" s="27">
        <f t="shared" si="27"/>
        <v>0</v>
      </c>
      <c r="AV38" s="27">
        <f t="shared" si="27"/>
        <v>0</v>
      </c>
      <c r="AW38" s="27">
        <f t="shared" si="27"/>
        <v>0</v>
      </c>
      <c r="AX38" s="27">
        <f t="shared" si="27"/>
        <v>0</v>
      </c>
      <c r="AY38" s="27">
        <f t="shared" si="27"/>
        <v>0</v>
      </c>
      <c r="AZ38" s="27">
        <f t="shared" si="27"/>
        <v>0</v>
      </c>
      <c r="BA38" s="27">
        <f t="shared" si="27"/>
        <v>0</v>
      </c>
      <c r="BB38" s="27">
        <f t="shared" si="27"/>
        <v>0</v>
      </c>
      <c r="BC38" s="28">
        <f t="shared" si="14"/>
        <v>0</v>
      </c>
      <c r="BF38" s="26"/>
      <c r="BG38" s="27">
        <f t="shared" si="28"/>
        <v>227658.58850655853</v>
      </c>
      <c r="BH38" s="27">
        <f t="shared" si="28"/>
        <v>10544.18725714587</v>
      </c>
      <c r="BI38" s="27">
        <f t="shared" si="28"/>
        <v>5511.7342480535217</v>
      </c>
      <c r="BJ38" s="27">
        <f t="shared" si="28"/>
        <v>2875.6874337670552</v>
      </c>
      <c r="BK38" s="27">
        <f t="shared" si="28"/>
        <v>2995.507743507349</v>
      </c>
      <c r="BL38" s="27">
        <f t="shared" si="28"/>
        <v>0</v>
      </c>
      <c r="BM38" s="27">
        <f t="shared" si="28"/>
        <v>0</v>
      </c>
      <c r="BN38" s="27">
        <f t="shared" si="28"/>
        <v>0</v>
      </c>
      <c r="BO38" s="28">
        <f t="shared" si="16"/>
        <v>249585.70518903233</v>
      </c>
      <c r="BS38" s="12">
        <f t="shared" si="17"/>
        <v>0</v>
      </c>
      <c r="BT38" s="12">
        <f t="shared" si="29"/>
        <v>0</v>
      </c>
      <c r="BU38" s="12">
        <f t="shared" si="29"/>
        <v>0</v>
      </c>
      <c r="BV38" s="12">
        <f t="shared" si="29"/>
        <v>0</v>
      </c>
      <c r="BW38" s="12">
        <f t="shared" si="29"/>
        <v>0</v>
      </c>
      <c r="BX38" s="12">
        <f t="shared" si="29"/>
        <v>0</v>
      </c>
      <c r="BY38" s="12">
        <f t="shared" si="29"/>
        <v>0</v>
      </c>
      <c r="BZ38" s="12">
        <f t="shared" si="29"/>
        <v>0</v>
      </c>
      <c r="CA38" s="29">
        <f t="shared" si="19"/>
        <v>0</v>
      </c>
      <c r="CB38" s="9"/>
      <c r="CC38" s="95">
        <f>(Y38*'Quadro Resumo'!$L$8)*($O$109*10%)</f>
        <v>0</v>
      </c>
      <c r="CD38" s="12">
        <f>(Z38*'Quadro Resumo'!$L$8)*($O$109*15%)</f>
        <v>0</v>
      </c>
      <c r="CE38" s="12">
        <f>(AA38*'Quadro Resumo'!$L$8)*($O$109*10%)</f>
        <v>0</v>
      </c>
      <c r="CF38" s="12">
        <f>(AB38*'Quadro Resumo'!$L$8)*($O$109*5%)</f>
        <v>0</v>
      </c>
      <c r="CG38" s="12">
        <f>(AC38*'Quadro Resumo'!$L$8)*($O$109*5%)</f>
        <v>0</v>
      </c>
      <c r="CH38" s="12">
        <f>(AD38*'Quadro Resumo'!$L$8)*(O38*22%)</f>
        <v>0</v>
      </c>
      <c r="CI38" s="12">
        <f>(AE38*'Quadro Resumo'!$L$8)*(O38*23%)</f>
        <v>0</v>
      </c>
      <c r="CJ38" s="12">
        <v>0</v>
      </c>
      <c r="CK38" s="29">
        <f t="shared" si="20"/>
        <v>0</v>
      </c>
      <c r="CL38" s="9"/>
      <c r="CM38" s="9"/>
      <c r="CN38" s="12">
        <f t="shared" si="21"/>
        <v>248147.86147214874</v>
      </c>
      <c r="CO38" s="12">
        <f t="shared" si="30"/>
        <v>11493.164110288995</v>
      </c>
      <c r="CP38" s="12">
        <f t="shared" si="30"/>
        <v>6007.7903303783378</v>
      </c>
      <c r="CQ38" s="12">
        <f t="shared" si="30"/>
        <v>3134.4993028060894</v>
      </c>
      <c r="CR38" s="12">
        <f t="shared" si="30"/>
        <v>3265.1034404230095</v>
      </c>
      <c r="CS38" s="12">
        <f t="shared" si="30"/>
        <v>0</v>
      </c>
      <c r="CT38" s="12">
        <f t="shared" si="30"/>
        <v>0</v>
      </c>
      <c r="CU38" s="12">
        <f t="shared" si="30"/>
        <v>0</v>
      </c>
      <c r="CV38" s="29">
        <f t="shared" si="23"/>
        <v>272048.41865604516</v>
      </c>
      <c r="CW38" s="9"/>
      <c r="CX38" s="9"/>
      <c r="CY38" s="9"/>
      <c r="CZ38" s="9"/>
      <c r="DA38" s="9"/>
      <c r="DB38" s="30"/>
      <c r="DC38" s="30"/>
    </row>
    <row r="39" spans="1:107" ht="15.75" customHeight="1" x14ac:dyDescent="0.3">
      <c r="B39" s="464"/>
      <c r="C39" s="7" t="s">
        <v>13</v>
      </c>
      <c r="D39" s="7" t="str">
        <f t="shared" si="32"/>
        <v>BP6</v>
      </c>
      <c r="E39" s="7">
        <v>6</v>
      </c>
      <c r="F39" s="8">
        <f>'2025'!O39</f>
        <v>2489.8660364033085</v>
      </c>
      <c r="G39" s="12">
        <f t="shared" si="2"/>
        <v>2738.8526400436394</v>
      </c>
      <c r="H39" s="12">
        <f t="shared" si="3"/>
        <v>2863.3459418638045</v>
      </c>
      <c r="I39" s="12">
        <f t="shared" si="4"/>
        <v>2987.8392436839699</v>
      </c>
      <c r="J39" s="12">
        <f t="shared" si="5"/>
        <v>3112.3325455041359</v>
      </c>
      <c r="K39" s="12">
        <f t="shared" si="6"/>
        <v>3236.8258473243013</v>
      </c>
      <c r="L39" s="12">
        <f t="shared" si="7"/>
        <v>3784.5963753330288</v>
      </c>
      <c r="M39" s="12">
        <f t="shared" si="8"/>
        <v>4357.2655637057896</v>
      </c>
      <c r="O39" s="8">
        <f t="shared" si="33"/>
        <v>2713.9539796796053</v>
      </c>
      <c r="P39" s="23">
        <f t="shared" si="24"/>
        <v>8.9999999999999636E-2</v>
      </c>
      <c r="Q39" s="12">
        <f t="shared" si="31"/>
        <v>2985.3493776475661</v>
      </c>
      <c r="R39" s="12">
        <f t="shared" si="31"/>
        <v>3121.0470766315457</v>
      </c>
      <c r="S39" s="12">
        <f t="shared" si="31"/>
        <v>3256.7447756155261</v>
      </c>
      <c r="T39" s="12">
        <f t="shared" si="31"/>
        <v>3392.4424745995066</v>
      </c>
      <c r="U39" s="12">
        <f t="shared" si="31"/>
        <v>3528.140173583487</v>
      </c>
      <c r="V39" s="12">
        <f t="shared" si="31"/>
        <v>4125.2100491130004</v>
      </c>
      <c r="W39" s="12">
        <f t="shared" si="31"/>
        <v>4749.4194644393092</v>
      </c>
      <c r="Y39" s="7">
        <f>SUMIF('BD Qtde Servidores Ativos'!$D:$D,$D:$D,'BD Qtde Servidores Ativos'!E:E)</f>
        <v>2</v>
      </c>
      <c r="Z39" s="7">
        <f>SUMIF('BD Qtde Servidores Ativos'!$D:$D,$D:$D,'BD Qtde Servidores Ativos'!F:F)</f>
        <v>0</v>
      </c>
      <c r="AA39" s="7">
        <f>SUMIF('BD Qtde Servidores Ativos'!$D:$D,$D:$D,'BD Qtde Servidores Ativos'!G:G)</f>
        <v>0</v>
      </c>
      <c r="AB39" s="7">
        <f>SUMIF('BD Qtde Servidores Ativos'!$D:$D,$D:$D,'BD Qtde Servidores Ativos'!H:H)</f>
        <v>0</v>
      </c>
      <c r="AC39" s="7">
        <f>SUMIF('BD Qtde Servidores Ativos'!$D:$D,$D:$D,'BD Qtde Servidores Ativos'!I:I)</f>
        <v>0</v>
      </c>
      <c r="AD39" s="7">
        <f>SUMIF('BD Qtde Servidores Ativos'!$D:$D,$D:$D,'BD Qtde Servidores Ativos'!J:J)</f>
        <v>0</v>
      </c>
      <c r="AE39" s="7">
        <f>SUMIF('BD Qtde Servidores Ativos'!$D:$D,$D:$D,'BD Qtde Servidores Ativos'!K:K)</f>
        <v>0</v>
      </c>
      <c r="AF39" s="7">
        <f>SUMIF('BD Qtde Servidores Ativos'!$D:$D,$D:$D,'BD Qtde Servidores Ativos'!L:L)</f>
        <v>0</v>
      </c>
      <c r="AG39" s="24">
        <f t="shared" si="11"/>
        <v>2</v>
      </c>
      <c r="AH39" s="25"/>
      <c r="AI39" s="25"/>
      <c r="AJ39" s="7">
        <f>SUMIF('BD Qtde Servidores Aposentados '!$D:$D,$D:$D,'BD Qtde Servidores Aposentados '!E:E)</f>
        <v>128</v>
      </c>
      <c r="AK39" s="7">
        <f>SUMIF('BD Qtde Servidores Aposentados '!$D:$D,$D:$D,'BD Qtde Servidores Aposentados '!F:F)</f>
        <v>1</v>
      </c>
      <c r="AL39" s="7">
        <f>SUMIF('BD Qtde Servidores Aposentados '!$D:$D,$D:$D,'BD Qtde Servidores Aposentados '!G:G)</f>
        <v>3</v>
      </c>
      <c r="AM39" s="7">
        <f>SUMIF('BD Qtde Servidores Aposentados '!$D:$D,$D:$D,'BD Qtde Servidores Aposentados '!H:H)</f>
        <v>1</v>
      </c>
      <c r="AN39" s="7">
        <f>SUMIF('BD Qtde Servidores Aposentados '!$D:$D,$D:$D,'BD Qtde Servidores Aposentados '!I:I)</f>
        <v>2</v>
      </c>
      <c r="AO39" s="7">
        <f>SUMIF('BD Qtde Servidores Aposentados '!$D:$D,$D:$D,'BD Qtde Servidores Aposentados '!J:J)</f>
        <v>0</v>
      </c>
      <c r="AP39" s="7">
        <f>SUMIF('BD Qtde Servidores Aposentados '!$D:$D,$D:$D,'BD Qtde Servidores Aposentados '!K:K)</f>
        <v>0</v>
      </c>
      <c r="AQ39" s="7">
        <f>SUMIF('BD Qtde Servidores Aposentados '!$D:$D,$D:$D,'BD Qtde Servidores Aposentados '!L:L)</f>
        <v>0</v>
      </c>
      <c r="AR39" s="24">
        <f t="shared" si="12"/>
        <v>135</v>
      </c>
      <c r="AS39" s="26"/>
      <c r="AT39" s="26"/>
      <c r="AU39" s="27">
        <f t="shared" si="27"/>
        <v>4979.732072806617</v>
      </c>
      <c r="AV39" s="27">
        <f t="shared" si="27"/>
        <v>0</v>
      </c>
      <c r="AW39" s="27">
        <f t="shared" si="27"/>
        <v>0</v>
      </c>
      <c r="AX39" s="27">
        <f t="shared" si="27"/>
        <v>0</v>
      </c>
      <c r="AY39" s="27">
        <f t="shared" si="27"/>
        <v>0</v>
      </c>
      <c r="AZ39" s="27">
        <f t="shared" si="27"/>
        <v>0</v>
      </c>
      <c r="BA39" s="27">
        <f t="shared" si="27"/>
        <v>0</v>
      </c>
      <c r="BB39" s="27">
        <f t="shared" si="27"/>
        <v>0</v>
      </c>
      <c r="BC39" s="28">
        <f t="shared" si="14"/>
        <v>4979.732072806617</v>
      </c>
      <c r="BF39" s="26"/>
      <c r="BG39" s="27">
        <f t="shared" si="28"/>
        <v>318702.85265962349</v>
      </c>
      <c r="BH39" s="27">
        <f t="shared" si="28"/>
        <v>2738.8526400436394</v>
      </c>
      <c r="BI39" s="27">
        <f t="shared" si="28"/>
        <v>8590.0378255914129</v>
      </c>
      <c r="BJ39" s="27">
        <f t="shared" si="28"/>
        <v>2987.8392436839699</v>
      </c>
      <c r="BK39" s="27">
        <f t="shared" si="28"/>
        <v>6224.6650910082717</v>
      </c>
      <c r="BL39" s="27">
        <f t="shared" si="28"/>
        <v>0</v>
      </c>
      <c r="BM39" s="27">
        <f t="shared" si="28"/>
        <v>0</v>
      </c>
      <c r="BN39" s="27">
        <f t="shared" si="28"/>
        <v>0</v>
      </c>
      <c r="BO39" s="28">
        <f t="shared" si="16"/>
        <v>339244.2474599508</v>
      </c>
      <c r="BS39" s="12">
        <f t="shared" si="17"/>
        <v>5427.9079593592105</v>
      </c>
      <c r="BT39" s="12">
        <f t="shared" si="29"/>
        <v>0</v>
      </c>
      <c r="BU39" s="12">
        <f t="shared" si="29"/>
        <v>0</v>
      </c>
      <c r="BV39" s="12">
        <f t="shared" si="29"/>
        <v>0</v>
      </c>
      <c r="BW39" s="12">
        <f t="shared" si="29"/>
        <v>0</v>
      </c>
      <c r="BX39" s="12">
        <f t="shared" si="29"/>
        <v>0</v>
      </c>
      <c r="BY39" s="12">
        <f t="shared" si="29"/>
        <v>0</v>
      </c>
      <c r="BZ39" s="12">
        <f t="shared" si="29"/>
        <v>0</v>
      </c>
      <c r="CA39" s="29">
        <f t="shared" si="19"/>
        <v>5427.9079593592105</v>
      </c>
      <c r="CB39" s="9"/>
      <c r="CC39" s="95">
        <f>(Y39*'Quadro Resumo'!$L$8)*($O$109*10%)</f>
        <v>446.27709491159686</v>
      </c>
      <c r="CD39" s="12">
        <f>(Z39*'Quadro Resumo'!$L$8)*($O$109*15%)</f>
        <v>0</v>
      </c>
      <c r="CE39" s="12">
        <f>(AA39*'Quadro Resumo'!$L$8)*($O$109*10%)</f>
        <v>0</v>
      </c>
      <c r="CF39" s="12">
        <f>(AB39*'Quadro Resumo'!$L$8)*($O$109*5%)</f>
        <v>0</v>
      </c>
      <c r="CG39" s="12">
        <f>(AC39*'Quadro Resumo'!$L$8)*($O$109*5%)</f>
        <v>0</v>
      </c>
      <c r="CH39" s="12">
        <f>(AD39*'Quadro Resumo'!$L$8)*(O39*22%)</f>
        <v>0</v>
      </c>
      <c r="CI39" s="12">
        <f>(AE39*'Quadro Resumo'!$L$8)*(O39*23%)</f>
        <v>0</v>
      </c>
      <c r="CJ39" s="12">
        <v>0</v>
      </c>
      <c r="CK39" s="29">
        <f t="shared" si="20"/>
        <v>446.27709491159686</v>
      </c>
      <c r="CL39" s="9"/>
      <c r="CM39" s="9"/>
      <c r="CN39" s="12">
        <f t="shared" si="21"/>
        <v>347386.10939898947</v>
      </c>
      <c r="CO39" s="12">
        <f t="shared" si="30"/>
        <v>2985.3493776475661</v>
      </c>
      <c r="CP39" s="12">
        <f t="shared" si="30"/>
        <v>9363.1412298946379</v>
      </c>
      <c r="CQ39" s="12">
        <f t="shared" si="30"/>
        <v>3256.7447756155261</v>
      </c>
      <c r="CR39" s="12">
        <f t="shared" si="30"/>
        <v>6784.8849491990131</v>
      </c>
      <c r="CS39" s="12">
        <f t="shared" si="30"/>
        <v>0</v>
      </c>
      <c r="CT39" s="12">
        <f t="shared" si="30"/>
        <v>0</v>
      </c>
      <c r="CU39" s="12">
        <f t="shared" si="30"/>
        <v>0</v>
      </c>
      <c r="CV39" s="29">
        <f t="shared" si="23"/>
        <v>369776.22973134625</v>
      </c>
      <c r="CW39" s="9"/>
      <c r="CX39" s="9"/>
      <c r="CY39" s="9"/>
      <c r="CZ39" s="9"/>
      <c r="DA39" s="9"/>
      <c r="DB39" s="30"/>
      <c r="DC39" s="30"/>
    </row>
    <row r="40" spans="1:107" ht="15.75" customHeight="1" x14ac:dyDescent="0.3">
      <c r="B40" s="464"/>
      <c r="C40" s="7" t="s">
        <v>13</v>
      </c>
      <c r="D40" s="7" t="str">
        <f t="shared" si="32"/>
        <v>BP7</v>
      </c>
      <c r="E40" s="7">
        <v>7</v>
      </c>
      <c r="F40" s="8">
        <f>'2025'!O40</f>
        <v>2586.9708118230374</v>
      </c>
      <c r="G40" s="12">
        <f t="shared" si="2"/>
        <v>2845.6678930053413</v>
      </c>
      <c r="H40" s="12">
        <f t="shared" si="3"/>
        <v>2975.0164335964928</v>
      </c>
      <c r="I40" s="12">
        <f t="shared" si="4"/>
        <v>3104.3649741876447</v>
      </c>
      <c r="J40" s="12">
        <f t="shared" si="5"/>
        <v>3233.7135147787967</v>
      </c>
      <c r="K40" s="12">
        <f t="shared" si="6"/>
        <v>3363.0620553699487</v>
      </c>
      <c r="L40" s="12">
        <f t="shared" si="7"/>
        <v>3932.1956339710168</v>
      </c>
      <c r="M40" s="12">
        <f t="shared" si="8"/>
        <v>4527.1989206903154</v>
      </c>
      <c r="O40" s="8">
        <f t="shared" si="33"/>
        <v>2819.7981848871095</v>
      </c>
      <c r="P40" s="23">
        <f t="shared" si="24"/>
        <v>8.9999999999999636E-2</v>
      </c>
      <c r="Q40" s="12">
        <f t="shared" si="31"/>
        <v>3101.7780033758208</v>
      </c>
      <c r="R40" s="12">
        <f t="shared" si="31"/>
        <v>3242.7679126201756</v>
      </c>
      <c r="S40" s="12">
        <f t="shared" si="31"/>
        <v>3383.7578218645313</v>
      </c>
      <c r="T40" s="12">
        <f t="shared" si="31"/>
        <v>3524.7477311088869</v>
      </c>
      <c r="U40" s="12">
        <f t="shared" si="31"/>
        <v>3665.7376403532426</v>
      </c>
      <c r="V40" s="12">
        <f t="shared" si="31"/>
        <v>4286.0932410284067</v>
      </c>
      <c r="W40" s="12">
        <f t="shared" si="31"/>
        <v>4934.6468235524417</v>
      </c>
      <c r="Y40" s="7">
        <f>SUMIF('BD Qtde Servidores Ativos'!$D:$D,$D:$D,'BD Qtde Servidores Ativos'!E:E)</f>
        <v>1</v>
      </c>
      <c r="Z40" s="7">
        <f>SUMIF('BD Qtde Servidores Ativos'!$D:$D,$D:$D,'BD Qtde Servidores Ativos'!F:F)</f>
        <v>0</v>
      </c>
      <c r="AA40" s="7">
        <f>SUMIF('BD Qtde Servidores Ativos'!$D:$D,$D:$D,'BD Qtde Servidores Ativos'!G:G)</f>
        <v>0</v>
      </c>
      <c r="AB40" s="7">
        <f>SUMIF('BD Qtde Servidores Ativos'!$D:$D,$D:$D,'BD Qtde Servidores Ativos'!H:H)</f>
        <v>0</v>
      </c>
      <c r="AC40" s="7">
        <f>SUMIF('BD Qtde Servidores Ativos'!$D:$D,$D:$D,'BD Qtde Servidores Ativos'!I:I)</f>
        <v>2</v>
      </c>
      <c r="AD40" s="7">
        <f>SUMIF('BD Qtde Servidores Ativos'!$D:$D,$D:$D,'BD Qtde Servidores Ativos'!J:J)</f>
        <v>0</v>
      </c>
      <c r="AE40" s="7">
        <f>SUMIF('BD Qtde Servidores Ativos'!$D:$D,$D:$D,'BD Qtde Servidores Ativos'!K:K)</f>
        <v>0</v>
      </c>
      <c r="AF40" s="7">
        <f>SUMIF('BD Qtde Servidores Ativos'!$D:$D,$D:$D,'BD Qtde Servidores Ativos'!L:L)</f>
        <v>0</v>
      </c>
      <c r="AG40" s="24">
        <f t="shared" si="11"/>
        <v>3</v>
      </c>
      <c r="AH40" s="25"/>
      <c r="AI40" s="25"/>
      <c r="AJ40" s="7">
        <f>SUMIF('BD Qtde Servidores Aposentados '!$D:$D,$D:$D,'BD Qtde Servidores Aposentados '!E:E)</f>
        <v>185</v>
      </c>
      <c r="AK40" s="7">
        <f>SUMIF('BD Qtde Servidores Aposentados '!$D:$D,$D:$D,'BD Qtde Servidores Aposentados '!F:F)</f>
        <v>2</v>
      </c>
      <c r="AL40" s="7">
        <f>SUMIF('BD Qtde Servidores Aposentados '!$D:$D,$D:$D,'BD Qtde Servidores Aposentados '!G:G)</f>
        <v>7</v>
      </c>
      <c r="AM40" s="7">
        <f>SUMIF('BD Qtde Servidores Aposentados '!$D:$D,$D:$D,'BD Qtde Servidores Aposentados '!H:H)</f>
        <v>6</v>
      </c>
      <c r="AN40" s="7">
        <f>SUMIF('BD Qtde Servidores Aposentados '!$D:$D,$D:$D,'BD Qtde Servidores Aposentados '!I:I)</f>
        <v>1</v>
      </c>
      <c r="AO40" s="7">
        <f>SUMIF('BD Qtde Servidores Aposentados '!$D:$D,$D:$D,'BD Qtde Servidores Aposentados '!J:J)</f>
        <v>0</v>
      </c>
      <c r="AP40" s="7">
        <f>SUMIF('BD Qtde Servidores Aposentados '!$D:$D,$D:$D,'BD Qtde Servidores Aposentados '!K:K)</f>
        <v>0</v>
      </c>
      <c r="AQ40" s="7">
        <f>SUMIF('BD Qtde Servidores Aposentados '!$D:$D,$D:$D,'BD Qtde Servidores Aposentados '!L:L)</f>
        <v>0</v>
      </c>
      <c r="AR40" s="24">
        <f t="shared" si="12"/>
        <v>201</v>
      </c>
      <c r="AS40" s="26"/>
      <c r="AT40" s="26"/>
      <c r="AU40" s="27">
        <f t="shared" si="27"/>
        <v>2586.9708118230374</v>
      </c>
      <c r="AV40" s="27">
        <f t="shared" si="27"/>
        <v>0</v>
      </c>
      <c r="AW40" s="27">
        <f t="shared" si="27"/>
        <v>0</v>
      </c>
      <c r="AX40" s="27">
        <f t="shared" si="27"/>
        <v>0</v>
      </c>
      <c r="AY40" s="27">
        <f t="shared" si="27"/>
        <v>6467.4270295575934</v>
      </c>
      <c r="AZ40" s="27">
        <f t="shared" si="27"/>
        <v>0</v>
      </c>
      <c r="BA40" s="27">
        <f t="shared" si="27"/>
        <v>0</v>
      </c>
      <c r="BB40" s="27">
        <f t="shared" si="27"/>
        <v>0</v>
      </c>
      <c r="BC40" s="28">
        <f t="shared" si="14"/>
        <v>9054.3978413806308</v>
      </c>
      <c r="BF40" s="26"/>
      <c r="BG40" s="27">
        <f t="shared" si="28"/>
        <v>478589.60018726194</v>
      </c>
      <c r="BH40" s="27">
        <f t="shared" si="28"/>
        <v>5691.3357860106826</v>
      </c>
      <c r="BI40" s="27">
        <f t="shared" si="28"/>
        <v>20825.115035175448</v>
      </c>
      <c r="BJ40" s="27">
        <f t="shared" si="28"/>
        <v>18626.189845125868</v>
      </c>
      <c r="BK40" s="27">
        <f t="shared" si="28"/>
        <v>3233.7135147787967</v>
      </c>
      <c r="BL40" s="27">
        <f t="shared" si="28"/>
        <v>0</v>
      </c>
      <c r="BM40" s="27">
        <f t="shared" si="28"/>
        <v>0</v>
      </c>
      <c r="BN40" s="27">
        <f t="shared" si="28"/>
        <v>0</v>
      </c>
      <c r="BO40" s="28">
        <f t="shared" si="16"/>
        <v>526965.95436835277</v>
      </c>
      <c r="BS40" s="12">
        <f t="shared" si="17"/>
        <v>2819.7981848871095</v>
      </c>
      <c r="BT40" s="12">
        <f t="shared" si="29"/>
        <v>0</v>
      </c>
      <c r="BU40" s="12">
        <f t="shared" si="29"/>
        <v>0</v>
      </c>
      <c r="BV40" s="12">
        <f t="shared" si="29"/>
        <v>0</v>
      </c>
      <c r="BW40" s="12">
        <f t="shared" si="29"/>
        <v>7049.4954622177738</v>
      </c>
      <c r="BX40" s="12">
        <f t="shared" si="29"/>
        <v>0</v>
      </c>
      <c r="BY40" s="12">
        <f t="shared" si="29"/>
        <v>0</v>
      </c>
      <c r="BZ40" s="12">
        <f t="shared" si="29"/>
        <v>0</v>
      </c>
      <c r="CA40" s="29">
        <f t="shared" si="19"/>
        <v>9869.2936471048833</v>
      </c>
      <c r="CB40" s="9"/>
      <c r="CC40" s="95">
        <f>(Y40*'Quadro Resumo'!$L$8)*($O$109*10%)</f>
        <v>223.13854745579843</v>
      </c>
      <c r="CD40" s="12">
        <f>(Z40*'Quadro Resumo'!$L$8)*($O$109*15%)</f>
        <v>0</v>
      </c>
      <c r="CE40" s="12">
        <f>(AA40*'Quadro Resumo'!$L$8)*($O$109*10%)</f>
        <v>0</v>
      </c>
      <c r="CF40" s="12">
        <f>(AB40*'Quadro Resumo'!$L$8)*($O$109*5%)</f>
        <v>0</v>
      </c>
      <c r="CG40" s="12">
        <f>(AC40*'Quadro Resumo'!$L$8)*($O$109*5%)</f>
        <v>223.13854745579843</v>
      </c>
      <c r="CH40" s="12">
        <f>(AD40*'Quadro Resumo'!$L$8)*(O40*22%)</f>
        <v>0</v>
      </c>
      <c r="CI40" s="12">
        <f>(AE40*'Quadro Resumo'!$L$8)*(O40*23%)</f>
        <v>0</v>
      </c>
      <c r="CJ40" s="12">
        <v>0</v>
      </c>
      <c r="CK40" s="29">
        <f t="shared" si="20"/>
        <v>446.27709491159686</v>
      </c>
      <c r="CL40" s="9"/>
      <c r="CM40" s="9"/>
      <c r="CN40" s="12">
        <f t="shared" si="21"/>
        <v>521662.66420411528</v>
      </c>
      <c r="CO40" s="12">
        <f t="shared" si="30"/>
        <v>6203.5560067516417</v>
      </c>
      <c r="CP40" s="12">
        <f t="shared" si="30"/>
        <v>22699.375388341228</v>
      </c>
      <c r="CQ40" s="12">
        <f t="shared" si="30"/>
        <v>20302.546931187186</v>
      </c>
      <c r="CR40" s="12">
        <f t="shared" si="30"/>
        <v>3524.7477311088869</v>
      </c>
      <c r="CS40" s="12">
        <f t="shared" si="30"/>
        <v>0</v>
      </c>
      <c r="CT40" s="12">
        <f t="shared" si="30"/>
        <v>0</v>
      </c>
      <c r="CU40" s="12">
        <f t="shared" si="30"/>
        <v>0</v>
      </c>
      <c r="CV40" s="29">
        <f t="shared" si="23"/>
        <v>574392.89026150422</v>
      </c>
      <c r="CW40" s="9"/>
      <c r="CX40" s="9"/>
      <c r="CY40" s="9"/>
      <c r="CZ40" s="9"/>
      <c r="DA40" s="9"/>
      <c r="DB40" s="30"/>
      <c r="DC40" s="30"/>
    </row>
    <row r="41" spans="1:107" ht="15.75" customHeight="1" x14ac:dyDescent="0.3">
      <c r="B41" s="464"/>
      <c r="C41" s="7" t="s">
        <v>13</v>
      </c>
      <c r="D41" s="7" t="str">
        <f t="shared" si="32"/>
        <v>BP8</v>
      </c>
      <c r="E41" s="7">
        <v>8</v>
      </c>
      <c r="F41" s="8">
        <f>'2025'!O41</f>
        <v>2687.8626734841355</v>
      </c>
      <c r="G41" s="12">
        <f t="shared" si="2"/>
        <v>2956.6489408325492</v>
      </c>
      <c r="H41" s="12">
        <f t="shared" si="3"/>
        <v>3091.0420745067554</v>
      </c>
      <c r="I41" s="12">
        <f t="shared" si="4"/>
        <v>3225.4352081809625</v>
      </c>
      <c r="J41" s="12">
        <f t="shared" si="5"/>
        <v>3359.8283418551691</v>
      </c>
      <c r="K41" s="12">
        <f t="shared" si="6"/>
        <v>3494.2214755293762</v>
      </c>
      <c r="L41" s="12">
        <f t="shared" si="7"/>
        <v>4085.5512636958861</v>
      </c>
      <c r="M41" s="12">
        <f t="shared" si="8"/>
        <v>4703.7596785972373</v>
      </c>
      <c r="O41" s="8">
        <f t="shared" si="33"/>
        <v>2929.7703140977064</v>
      </c>
      <c r="P41" s="23">
        <f t="shared" si="24"/>
        <v>8.9999999999999636E-2</v>
      </c>
      <c r="Q41" s="12">
        <f t="shared" si="31"/>
        <v>3222.7473455074773</v>
      </c>
      <c r="R41" s="12">
        <f t="shared" si="31"/>
        <v>3369.2358612123621</v>
      </c>
      <c r="S41" s="12">
        <f t="shared" si="31"/>
        <v>3515.7243769172478</v>
      </c>
      <c r="T41" s="12">
        <f t="shared" si="31"/>
        <v>3662.212892622133</v>
      </c>
      <c r="U41" s="12">
        <f t="shared" si="31"/>
        <v>3808.7014083270183</v>
      </c>
      <c r="V41" s="12">
        <f t="shared" si="31"/>
        <v>4453.2508774285134</v>
      </c>
      <c r="W41" s="12">
        <f t="shared" si="31"/>
        <v>5127.0980496709863</v>
      </c>
      <c r="Y41" s="7">
        <f>SUMIF('BD Qtde Servidores Ativos'!$D:$D,$D:$D,'BD Qtde Servidores Ativos'!E:E)</f>
        <v>0</v>
      </c>
      <c r="Z41" s="7">
        <f>SUMIF('BD Qtde Servidores Ativos'!$D:$D,$D:$D,'BD Qtde Servidores Ativos'!F:F)</f>
        <v>1</v>
      </c>
      <c r="AA41" s="7">
        <f>SUMIF('BD Qtde Servidores Ativos'!$D:$D,$D:$D,'BD Qtde Servidores Ativos'!G:G)</f>
        <v>0</v>
      </c>
      <c r="AB41" s="7">
        <f>SUMIF('BD Qtde Servidores Ativos'!$D:$D,$D:$D,'BD Qtde Servidores Ativos'!H:H)</f>
        <v>0</v>
      </c>
      <c r="AC41" s="7">
        <f>SUMIF('BD Qtde Servidores Ativos'!$D:$D,$D:$D,'BD Qtde Servidores Ativos'!I:I)</f>
        <v>1</v>
      </c>
      <c r="AD41" s="7">
        <f>SUMIF('BD Qtde Servidores Ativos'!$D:$D,$D:$D,'BD Qtde Servidores Ativos'!J:J)</f>
        <v>1</v>
      </c>
      <c r="AE41" s="7">
        <f>SUMIF('BD Qtde Servidores Ativos'!$D:$D,$D:$D,'BD Qtde Servidores Ativos'!K:K)</f>
        <v>2</v>
      </c>
      <c r="AF41" s="7">
        <f>SUMIF('BD Qtde Servidores Ativos'!$D:$D,$D:$D,'BD Qtde Servidores Ativos'!L:L)</f>
        <v>1</v>
      </c>
      <c r="AG41" s="24">
        <f t="shared" si="11"/>
        <v>6</v>
      </c>
      <c r="AH41" s="25"/>
      <c r="AI41" s="25"/>
      <c r="AJ41" s="7">
        <f>SUMIF('BD Qtde Servidores Aposentados '!$D:$D,$D:$D,'BD Qtde Servidores Aposentados '!E:E)</f>
        <v>222</v>
      </c>
      <c r="AK41" s="7">
        <f>SUMIF('BD Qtde Servidores Aposentados '!$D:$D,$D:$D,'BD Qtde Servidores Aposentados '!F:F)</f>
        <v>3</v>
      </c>
      <c r="AL41" s="7">
        <f>SUMIF('BD Qtde Servidores Aposentados '!$D:$D,$D:$D,'BD Qtde Servidores Aposentados '!G:G)</f>
        <v>4</v>
      </c>
      <c r="AM41" s="7">
        <f>SUMIF('BD Qtde Servidores Aposentados '!$D:$D,$D:$D,'BD Qtde Servidores Aposentados '!H:H)</f>
        <v>0</v>
      </c>
      <c r="AN41" s="7">
        <f>SUMIF('BD Qtde Servidores Aposentados '!$D:$D,$D:$D,'BD Qtde Servidores Aposentados '!I:I)</f>
        <v>0</v>
      </c>
      <c r="AO41" s="7">
        <f>SUMIF('BD Qtde Servidores Aposentados '!$D:$D,$D:$D,'BD Qtde Servidores Aposentados '!J:J)</f>
        <v>0</v>
      </c>
      <c r="AP41" s="7">
        <f>SUMIF('BD Qtde Servidores Aposentados '!$D:$D,$D:$D,'BD Qtde Servidores Aposentados '!K:K)</f>
        <v>0</v>
      </c>
      <c r="AQ41" s="7">
        <f>SUMIF('BD Qtde Servidores Aposentados '!$D:$D,$D:$D,'BD Qtde Servidores Aposentados '!L:L)</f>
        <v>0</v>
      </c>
      <c r="AR41" s="24">
        <f t="shared" si="12"/>
        <v>229</v>
      </c>
      <c r="AS41" s="26"/>
      <c r="AT41" s="26"/>
      <c r="AU41" s="27">
        <f t="shared" si="27"/>
        <v>0</v>
      </c>
      <c r="AV41" s="27">
        <f t="shared" si="27"/>
        <v>2956.6489408325492</v>
      </c>
      <c r="AW41" s="27">
        <f t="shared" si="27"/>
        <v>0</v>
      </c>
      <c r="AX41" s="27">
        <f t="shared" si="27"/>
        <v>0</v>
      </c>
      <c r="AY41" s="27">
        <f t="shared" si="27"/>
        <v>3359.8283418551691</v>
      </c>
      <c r="AZ41" s="27">
        <f t="shared" si="27"/>
        <v>3494.2214755293762</v>
      </c>
      <c r="BA41" s="27">
        <f t="shared" si="27"/>
        <v>8171.1025273917721</v>
      </c>
      <c r="BB41" s="27">
        <f t="shared" si="27"/>
        <v>4703.7596785972373</v>
      </c>
      <c r="BC41" s="28">
        <f t="shared" si="14"/>
        <v>22685.560964206106</v>
      </c>
      <c r="BF41" s="26"/>
      <c r="BG41" s="27">
        <f t="shared" si="28"/>
        <v>596705.5135134781</v>
      </c>
      <c r="BH41" s="27">
        <f t="shared" si="28"/>
        <v>8869.9468224976481</v>
      </c>
      <c r="BI41" s="27">
        <f t="shared" si="28"/>
        <v>12364.168298027022</v>
      </c>
      <c r="BJ41" s="27">
        <f t="shared" si="28"/>
        <v>0</v>
      </c>
      <c r="BK41" s="27">
        <f t="shared" si="28"/>
        <v>0</v>
      </c>
      <c r="BL41" s="27">
        <f t="shared" si="28"/>
        <v>0</v>
      </c>
      <c r="BM41" s="27">
        <f t="shared" si="28"/>
        <v>0</v>
      </c>
      <c r="BN41" s="27">
        <f t="shared" si="28"/>
        <v>0</v>
      </c>
      <c r="BO41" s="28">
        <f t="shared" si="16"/>
        <v>617939.62863400276</v>
      </c>
      <c r="BS41" s="12">
        <f t="shared" si="17"/>
        <v>0</v>
      </c>
      <c r="BT41" s="12">
        <f t="shared" si="29"/>
        <v>3222.7473455074773</v>
      </c>
      <c r="BU41" s="12">
        <f t="shared" si="29"/>
        <v>0</v>
      </c>
      <c r="BV41" s="12">
        <f t="shared" si="29"/>
        <v>0</v>
      </c>
      <c r="BW41" s="12">
        <f t="shared" si="29"/>
        <v>3662.212892622133</v>
      </c>
      <c r="BX41" s="12">
        <f t="shared" si="29"/>
        <v>3808.7014083270183</v>
      </c>
      <c r="BY41" s="12">
        <f t="shared" si="29"/>
        <v>8906.5017548570268</v>
      </c>
      <c r="BZ41" s="12">
        <f t="shared" si="29"/>
        <v>5127.0980496709863</v>
      </c>
      <c r="CA41" s="29">
        <f t="shared" si="19"/>
        <v>24727.261450984643</v>
      </c>
      <c r="CB41" s="9"/>
      <c r="CC41" s="95">
        <f>(Y41*'Quadro Resumo'!$L$8)*($O$109*10%)</f>
        <v>0</v>
      </c>
      <c r="CD41" s="12">
        <f>(Z41*'Quadro Resumo'!$L$8)*($O$109*15%)</f>
        <v>334.7078211836976</v>
      </c>
      <c r="CE41" s="12">
        <f>(AA41*'Quadro Resumo'!$L$8)*($O$109*10%)</f>
        <v>0</v>
      </c>
      <c r="CF41" s="12">
        <f>(AB41*'Quadro Resumo'!$L$8)*($O$109*5%)</f>
        <v>0</v>
      </c>
      <c r="CG41" s="12">
        <f>(AC41*'Quadro Resumo'!$L$8)*($O$109*5%)</f>
        <v>111.56927372789922</v>
      </c>
      <c r="CH41" s="12">
        <f>(AD41*'Quadro Resumo'!$L$8)*(O41*22%)</f>
        <v>128.90989382029909</v>
      </c>
      <c r="CI41" s="12">
        <f>(AE41*'Quadro Resumo'!$L$8)*(O41*23%)</f>
        <v>269.53886889698902</v>
      </c>
      <c r="CJ41" s="12">
        <v>0</v>
      </c>
      <c r="CK41" s="29">
        <f t="shared" si="20"/>
        <v>844.72585762888491</v>
      </c>
      <c r="CL41" s="9"/>
      <c r="CM41" s="9"/>
      <c r="CN41" s="12">
        <f t="shared" si="21"/>
        <v>650409.00972969085</v>
      </c>
      <c r="CO41" s="12">
        <f t="shared" si="30"/>
        <v>9668.2420365224316</v>
      </c>
      <c r="CP41" s="12">
        <f t="shared" si="30"/>
        <v>13476.943444849448</v>
      </c>
      <c r="CQ41" s="12">
        <f t="shared" si="30"/>
        <v>0</v>
      </c>
      <c r="CR41" s="12">
        <f t="shared" si="30"/>
        <v>0</v>
      </c>
      <c r="CS41" s="12">
        <f t="shared" si="30"/>
        <v>0</v>
      </c>
      <c r="CT41" s="12">
        <f t="shared" si="30"/>
        <v>0</v>
      </c>
      <c r="CU41" s="12">
        <f t="shared" si="30"/>
        <v>0</v>
      </c>
      <c r="CV41" s="29">
        <f t="shared" si="23"/>
        <v>673554.19521106279</v>
      </c>
      <c r="CW41" s="9"/>
      <c r="CX41" s="9"/>
      <c r="CY41" s="9"/>
      <c r="CZ41" s="9"/>
      <c r="DA41" s="9"/>
      <c r="DB41" s="30"/>
      <c r="DC41" s="30"/>
    </row>
    <row r="42" spans="1:107" ht="15.75" customHeight="1" x14ac:dyDescent="0.3">
      <c r="B42" s="464"/>
      <c r="C42" s="7" t="s">
        <v>13</v>
      </c>
      <c r="D42" s="7" t="str">
        <f t="shared" si="32"/>
        <v>BP9</v>
      </c>
      <c r="E42" s="7">
        <v>9</v>
      </c>
      <c r="F42" s="8">
        <f>'2025'!O42</f>
        <v>2792.6893177500165</v>
      </c>
      <c r="G42" s="12">
        <f t="shared" si="2"/>
        <v>3071.9582495250183</v>
      </c>
      <c r="H42" s="12">
        <f t="shared" si="3"/>
        <v>3211.5927154125188</v>
      </c>
      <c r="I42" s="12">
        <f t="shared" si="4"/>
        <v>3351.2271813000198</v>
      </c>
      <c r="J42" s="12">
        <f t="shared" si="5"/>
        <v>3490.8616471875207</v>
      </c>
      <c r="K42" s="12">
        <f t="shared" si="6"/>
        <v>3630.4961130750216</v>
      </c>
      <c r="L42" s="12">
        <f t="shared" si="7"/>
        <v>4244.8877629800254</v>
      </c>
      <c r="M42" s="12">
        <f t="shared" si="8"/>
        <v>4887.2063060625287</v>
      </c>
      <c r="O42" s="8">
        <f t="shared" si="33"/>
        <v>3044.031356347517</v>
      </c>
      <c r="P42" s="23">
        <f t="shared" si="24"/>
        <v>8.9999999999999636E-2</v>
      </c>
      <c r="Q42" s="12">
        <f t="shared" si="31"/>
        <v>3348.4344919822688</v>
      </c>
      <c r="R42" s="12">
        <f t="shared" si="31"/>
        <v>3500.636059799644</v>
      </c>
      <c r="S42" s="12">
        <f t="shared" si="31"/>
        <v>3652.8376276170202</v>
      </c>
      <c r="T42" s="12">
        <f t="shared" si="31"/>
        <v>3805.0391954343963</v>
      </c>
      <c r="U42" s="12">
        <f t="shared" si="31"/>
        <v>3957.240763251772</v>
      </c>
      <c r="V42" s="12">
        <f t="shared" si="31"/>
        <v>4626.9276616482257</v>
      </c>
      <c r="W42" s="12">
        <f t="shared" si="31"/>
        <v>5327.0548736081546</v>
      </c>
      <c r="Y42" s="7">
        <f>SUMIF('BD Qtde Servidores Ativos'!$D:$D,$D:$D,'BD Qtde Servidores Ativos'!E:E)</f>
        <v>0</v>
      </c>
      <c r="Z42" s="7">
        <f>SUMIF('BD Qtde Servidores Ativos'!$D:$D,$D:$D,'BD Qtde Servidores Ativos'!F:F)</f>
        <v>0</v>
      </c>
      <c r="AA42" s="7">
        <f>SUMIF('BD Qtde Servidores Ativos'!$D:$D,$D:$D,'BD Qtde Servidores Ativos'!G:G)</f>
        <v>0</v>
      </c>
      <c r="AB42" s="7">
        <f>SUMIF('BD Qtde Servidores Ativos'!$D:$D,$D:$D,'BD Qtde Servidores Ativos'!H:H)</f>
        <v>0</v>
      </c>
      <c r="AC42" s="7">
        <f>SUMIF('BD Qtde Servidores Ativos'!$D:$D,$D:$D,'BD Qtde Servidores Ativos'!I:I)</f>
        <v>2</v>
      </c>
      <c r="AD42" s="7">
        <f>SUMIF('BD Qtde Servidores Ativos'!$D:$D,$D:$D,'BD Qtde Servidores Ativos'!J:J)</f>
        <v>0</v>
      </c>
      <c r="AE42" s="7">
        <f>SUMIF('BD Qtde Servidores Ativos'!$D:$D,$D:$D,'BD Qtde Servidores Ativos'!K:K)</f>
        <v>2</v>
      </c>
      <c r="AF42" s="7">
        <f>SUMIF('BD Qtde Servidores Ativos'!$D:$D,$D:$D,'BD Qtde Servidores Ativos'!L:L)</f>
        <v>0</v>
      </c>
      <c r="AG42" s="24">
        <f t="shared" si="11"/>
        <v>4</v>
      </c>
      <c r="AH42" s="25"/>
      <c r="AI42" s="25"/>
      <c r="AJ42" s="7">
        <f>SUMIF('BD Qtde Servidores Aposentados '!$D:$D,$D:$D,'BD Qtde Servidores Aposentados '!E:E)</f>
        <v>265</v>
      </c>
      <c r="AK42" s="7">
        <f>SUMIF('BD Qtde Servidores Aposentados '!$D:$D,$D:$D,'BD Qtde Servidores Aposentados '!F:F)</f>
        <v>6</v>
      </c>
      <c r="AL42" s="7">
        <f>SUMIF('BD Qtde Servidores Aposentados '!$D:$D,$D:$D,'BD Qtde Servidores Aposentados '!G:G)</f>
        <v>8</v>
      </c>
      <c r="AM42" s="7">
        <f>SUMIF('BD Qtde Servidores Aposentados '!$D:$D,$D:$D,'BD Qtde Servidores Aposentados '!H:H)</f>
        <v>4</v>
      </c>
      <c r="AN42" s="7">
        <f>SUMIF('BD Qtde Servidores Aposentados '!$D:$D,$D:$D,'BD Qtde Servidores Aposentados '!I:I)</f>
        <v>1</v>
      </c>
      <c r="AO42" s="7">
        <f>SUMIF('BD Qtde Servidores Aposentados '!$D:$D,$D:$D,'BD Qtde Servidores Aposentados '!J:J)</f>
        <v>0</v>
      </c>
      <c r="AP42" s="7">
        <f>SUMIF('BD Qtde Servidores Aposentados '!$D:$D,$D:$D,'BD Qtde Servidores Aposentados '!K:K)</f>
        <v>0</v>
      </c>
      <c r="AQ42" s="7">
        <f>SUMIF('BD Qtde Servidores Aposentados '!$D:$D,$D:$D,'BD Qtde Servidores Aposentados '!L:L)</f>
        <v>0</v>
      </c>
      <c r="AR42" s="24">
        <f t="shared" si="12"/>
        <v>284</v>
      </c>
      <c r="AS42" s="26"/>
      <c r="AT42" s="26"/>
      <c r="AU42" s="27">
        <f t="shared" si="27"/>
        <v>0</v>
      </c>
      <c r="AV42" s="27">
        <f t="shared" si="27"/>
        <v>0</v>
      </c>
      <c r="AW42" s="27">
        <f t="shared" si="27"/>
        <v>0</v>
      </c>
      <c r="AX42" s="27">
        <f t="shared" si="27"/>
        <v>0</v>
      </c>
      <c r="AY42" s="27">
        <f t="shared" si="27"/>
        <v>6981.7232943750414</v>
      </c>
      <c r="AZ42" s="27">
        <f t="shared" si="27"/>
        <v>0</v>
      </c>
      <c r="BA42" s="27">
        <f t="shared" si="27"/>
        <v>8489.7755259600508</v>
      </c>
      <c r="BB42" s="27">
        <f t="shared" si="27"/>
        <v>0</v>
      </c>
      <c r="BC42" s="28">
        <f t="shared" si="14"/>
        <v>15471.498820335091</v>
      </c>
      <c r="BF42" s="26"/>
      <c r="BG42" s="27">
        <f t="shared" si="28"/>
        <v>740062.6692037544</v>
      </c>
      <c r="BH42" s="27">
        <f t="shared" si="28"/>
        <v>18431.749497150111</v>
      </c>
      <c r="BI42" s="27">
        <f t="shared" si="28"/>
        <v>25692.741723300151</v>
      </c>
      <c r="BJ42" s="27">
        <f t="shared" si="28"/>
        <v>13404.908725200079</v>
      </c>
      <c r="BK42" s="27">
        <f t="shared" si="28"/>
        <v>3490.8616471875207</v>
      </c>
      <c r="BL42" s="27">
        <f t="shared" si="28"/>
        <v>0</v>
      </c>
      <c r="BM42" s="27">
        <f t="shared" si="28"/>
        <v>0</v>
      </c>
      <c r="BN42" s="27">
        <f t="shared" si="28"/>
        <v>0</v>
      </c>
      <c r="BO42" s="28">
        <f t="shared" si="16"/>
        <v>801082.93079659226</v>
      </c>
      <c r="BS42" s="12">
        <f t="shared" si="17"/>
        <v>0</v>
      </c>
      <c r="BT42" s="12">
        <f t="shared" si="29"/>
        <v>0</v>
      </c>
      <c r="BU42" s="12">
        <f t="shared" si="29"/>
        <v>0</v>
      </c>
      <c r="BV42" s="12">
        <f t="shared" si="29"/>
        <v>0</v>
      </c>
      <c r="BW42" s="12">
        <f t="shared" si="29"/>
        <v>7610.0783908687927</v>
      </c>
      <c r="BX42" s="12">
        <f t="shared" si="29"/>
        <v>0</v>
      </c>
      <c r="BY42" s="12">
        <f t="shared" si="29"/>
        <v>9253.8553232964514</v>
      </c>
      <c r="BZ42" s="12">
        <f t="shared" si="29"/>
        <v>0</v>
      </c>
      <c r="CA42" s="29">
        <f t="shared" si="19"/>
        <v>16863.933714165243</v>
      </c>
      <c r="CB42" s="9"/>
      <c r="CC42" s="95">
        <f>(Y42*'Quadro Resumo'!$L$8)*($O$109*10%)</f>
        <v>0</v>
      </c>
      <c r="CD42" s="12">
        <f>(Z42*'Quadro Resumo'!$L$8)*($O$109*15%)</f>
        <v>0</v>
      </c>
      <c r="CE42" s="12">
        <f>(AA42*'Quadro Resumo'!$L$8)*($O$109*10%)</f>
        <v>0</v>
      </c>
      <c r="CF42" s="12">
        <f>(AB42*'Quadro Resumo'!$L$8)*($O$109*5%)</f>
        <v>0</v>
      </c>
      <c r="CG42" s="12">
        <f>(AC42*'Quadro Resumo'!$L$8)*($O$109*5%)</f>
        <v>223.13854745579843</v>
      </c>
      <c r="CH42" s="12">
        <f>(AD42*'Quadro Resumo'!$L$8)*(O42*22%)</f>
        <v>0</v>
      </c>
      <c r="CI42" s="12">
        <f>(AE42*'Quadro Resumo'!$L$8)*(O42*23%)</f>
        <v>280.05088478397158</v>
      </c>
      <c r="CJ42" s="12">
        <v>0</v>
      </c>
      <c r="CK42" s="29">
        <f t="shared" si="20"/>
        <v>503.18943223976999</v>
      </c>
      <c r="CL42" s="9"/>
      <c r="CM42" s="9"/>
      <c r="CN42" s="12">
        <f t="shared" si="21"/>
        <v>806668.30943209201</v>
      </c>
      <c r="CO42" s="12">
        <f t="shared" si="30"/>
        <v>20090.606951893613</v>
      </c>
      <c r="CP42" s="12">
        <f t="shared" si="30"/>
        <v>28005.088478397152</v>
      </c>
      <c r="CQ42" s="12">
        <f t="shared" si="30"/>
        <v>14611.350510468081</v>
      </c>
      <c r="CR42" s="12">
        <f t="shared" si="30"/>
        <v>3805.0391954343963</v>
      </c>
      <c r="CS42" s="12">
        <f t="shared" si="30"/>
        <v>0</v>
      </c>
      <c r="CT42" s="12">
        <f t="shared" si="30"/>
        <v>0</v>
      </c>
      <c r="CU42" s="12">
        <f t="shared" si="30"/>
        <v>0</v>
      </c>
      <c r="CV42" s="29">
        <f t="shared" si="23"/>
        <v>873180.39456828532</v>
      </c>
      <c r="CW42" s="9"/>
      <c r="CX42" s="9"/>
      <c r="CY42" s="9"/>
      <c r="CZ42" s="9"/>
      <c r="DA42" s="9"/>
      <c r="DB42" s="30"/>
      <c r="DC42" s="30"/>
    </row>
    <row r="43" spans="1:107" ht="15.75" customHeight="1" x14ac:dyDescent="0.3">
      <c r="B43" s="464"/>
      <c r="C43" s="7" t="s">
        <v>13</v>
      </c>
      <c r="D43" s="7" t="str">
        <f t="shared" si="32"/>
        <v>BP10</v>
      </c>
      <c r="E43" s="7">
        <v>10</v>
      </c>
      <c r="F43" s="8">
        <f>'2025'!O43</f>
        <v>2901.6042011422669</v>
      </c>
      <c r="G43" s="12">
        <f t="shared" si="2"/>
        <v>3191.7646212564937</v>
      </c>
      <c r="H43" s="12">
        <f t="shared" si="3"/>
        <v>3336.8448313136068</v>
      </c>
      <c r="I43" s="12">
        <f t="shared" si="4"/>
        <v>3481.92504137072</v>
      </c>
      <c r="J43" s="12">
        <f t="shared" si="5"/>
        <v>3627.0052514278336</v>
      </c>
      <c r="K43" s="12">
        <f t="shared" si="6"/>
        <v>3772.0854614849472</v>
      </c>
      <c r="L43" s="12">
        <f t="shared" si="7"/>
        <v>4410.4383857362454</v>
      </c>
      <c r="M43" s="12">
        <f t="shared" si="8"/>
        <v>5077.8073519989666</v>
      </c>
      <c r="O43" s="8">
        <f t="shared" si="33"/>
        <v>3162.7485792450698</v>
      </c>
      <c r="P43" s="23">
        <f t="shared" si="24"/>
        <v>8.9999999999999636E-2</v>
      </c>
      <c r="Q43" s="12">
        <f t="shared" si="31"/>
        <v>3479.0234371695769</v>
      </c>
      <c r="R43" s="12">
        <f t="shared" si="31"/>
        <v>3637.1608661318301</v>
      </c>
      <c r="S43" s="12">
        <f t="shared" si="31"/>
        <v>3795.2982950940836</v>
      </c>
      <c r="T43" s="12">
        <f t="shared" si="31"/>
        <v>3953.4357240563372</v>
      </c>
      <c r="U43" s="12">
        <f t="shared" si="31"/>
        <v>4111.5731530185913</v>
      </c>
      <c r="V43" s="12">
        <f t="shared" si="31"/>
        <v>4807.3778404525065</v>
      </c>
      <c r="W43" s="12">
        <f t="shared" si="31"/>
        <v>5534.8100136788726</v>
      </c>
      <c r="Y43" s="7">
        <f>SUMIF('BD Qtde Servidores Ativos'!$D:$D,$D:$D,'BD Qtde Servidores Ativos'!E:E)</f>
        <v>2</v>
      </c>
      <c r="Z43" s="7">
        <f>SUMIF('BD Qtde Servidores Ativos'!$D:$D,$D:$D,'BD Qtde Servidores Ativos'!F:F)</f>
        <v>0</v>
      </c>
      <c r="AA43" s="7">
        <f>SUMIF('BD Qtde Servidores Ativos'!$D:$D,$D:$D,'BD Qtde Servidores Ativos'!G:G)</f>
        <v>0</v>
      </c>
      <c r="AB43" s="7">
        <f>SUMIF('BD Qtde Servidores Ativos'!$D:$D,$D:$D,'BD Qtde Servidores Ativos'!H:H)</f>
        <v>1</v>
      </c>
      <c r="AC43" s="7">
        <f>SUMIF('BD Qtde Servidores Ativos'!$D:$D,$D:$D,'BD Qtde Servidores Ativos'!I:I)</f>
        <v>7</v>
      </c>
      <c r="AD43" s="7">
        <f>SUMIF('BD Qtde Servidores Ativos'!$D:$D,$D:$D,'BD Qtde Servidores Ativos'!J:J)</f>
        <v>3</v>
      </c>
      <c r="AE43" s="7">
        <f>SUMIF('BD Qtde Servidores Ativos'!$D:$D,$D:$D,'BD Qtde Servidores Ativos'!K:K)</f>
        <v>4</v>
      </c>
      <c r="AF43" s="7">
        <f>SUMIF('BD Qtde Servidores Ativos'!$D:$D,$D:$D,'BD Qtde Servidores Ativos'!L:L)</f>
        <v>1</v>
      </c>
      <c r="AG43" s="24">
        <f t="shared" si="11"/>
        <v>18</v>
      </c>
      <c r="AH43" s="25"/>
      <c r="AI43" s="25"/>
      <c r="AJ43" s="7">
        <f>SUMIF('BD Qtde Servidores Aposentados '!$D:$D,$D:$D,'BD Qtde Servidores Aposentados '!E:E)</f>
        <v>286</v>
      </c>
      <c r="AK43" s="7">
        <f>SUMIF('BD Qtde Servidores Aposentados '!$D:$D,$D:$D,'BD Qtde Servidores Aposentados '!F:F)</f>
        <v>5</v>
      </c>
      <c r="AL43" s="7">
        <f>SUMIF('BD Qtde Servidores Aposentados '!$D:$D,$D:$D,'BD Qtde Servidores Aposentados '!G:G)</f>
        <v>3</v>
      </c>
      <c r="AM43" s="7">
        <f>SUMIF('BD Qtde Servidores Aposentados '!$D:$D,$D:$D,'BD Qtde Servidores Aposentados '!H:H)</f>
        <v>7</v>
      </c>
      <c r="AN43" s="7">
        <f>SUMIF('BD Qtde Servidores Aposentados '!$D:$D,$D:$D,'BD Qtde Servidores Aposentados '!I:I)</f>
        <v>0</v>
      </c>
      <c r="AO43" s="7">
        <f>SUMIF('BD Qtde Servidores Aposentados '!$D:$D,$D:$D,'BD Qtde Servidores Aposentados '!J:J)</f>
        <v>0</v>
      </c>
      <c r="AP43" s="7">
        <f>SUMIF('BD Qtde Servidores Aposentados '!$D:$D,$D:$D,'BD Qtde Servidores Aposentados '!K:K)</f>
        <v>0</v>
      </c>
      <c r="AQ43" s="7">
        <f>SUMIF('BD Qtde Servidores Aposentados '!$D:$D,$D:$D,'BD Qtde Servidores Aposentados '!L:L)</f>
        <v>0</v>
      </c>
      <c r="AR43" s="24">
        <f t="shared" si="12"/>
        <v>301</v>
      </c>
      <c r="AS43" s="26"/>
      <c r="AT43" s="26"/>
      <c r="AU43" s="27">
        <f t="shared" si="27"/>
        <v>5803.2084022845338</v>
      </c>
      <c r="AV43" s="27">
        <f t="shared" si="27"/>
        <v>0</v>
      </c>
      <c r="AW43" s="27">
        <f t="shared" si="27"/>
        <v>0</v>
      </c>
      <c r="AX43" s="27">
        <f t="shared" si="27"/>
        <v>3481.92504137072</v>
      </c>
      <c r="AY43" s="27">
        <f t="shared" si="27"/>
        <v>25389.036759994837</v>
      </c>
      <c r="AZ43" s="27">
        <f t="shared" si="27"/>
        <v>11316.256384454842</v>
      </c>
      <c r="BA43" s="27">
        <f t="shared" si="27"/>
        <v>17641.753542944982</v>
      </c>
      <c r="BB43" s="27">
        <f t="shared" si="27"/>
        <v>5077.8073519989666</v>
      </c>
      <c r="BC43" s="28">
        <f t="shared" si="14"/>
        <v>68709.987483048884</v>
      </c>
      <c r="BF43" s="26"/>
      <c r="BG43" s="27">
        <f t="shared" si="28"/>
        <v>829858.80152668839</v>
      </c>
      <c r="BH43" s="27">
        <f t="shared" si="28"/>
        <v>15958.823106282469</v>
      </c>
      <c r="BI43" s="27">
        <f t="shared" si="28"/>
        <v>10010.534493940821</v>
      </c>
      <c r="BJ43" s="27">
        <f t="shared" si="28"/>
        <v>24373.475289595041</v>
      </c>
      <c r="BK43" s="27">
        <f t="shared" si="28"/>
        <v>0</v>
      </c>
      <c r="BL43" s="27">
        <f t="shared" si="28"/>
        <v>0</v>
      </c>
      <c r="BM43" s="27">
        <f t="shared" si="28"/>
        <v>0</v>
      </c>
      <c r="BN43" s="27">
        <f t="shared" si="28"/>
        <v>0</v>
      </c>
      <c r="BO43" s="28">
        <f t="shared" si="16"/>
        <v>880201.63441650674</v>
      </c>
      <c r="BS43" s="12">
        <f t="shared" si="17"/>
        <v>6325.4971584901396</v>
      </c>
      <c r="BT43" s="12">
        <f t="shared" si="29"/>
        <v>0</v>
      </c>
      <c r="BU43" s="12">
        <f t="shared" si="29"/>
        <v>0</v>
      </c>
      <c r="BV43" s="12">
        <f t="shared" si="29"/>
        <v>3795.2982950940836</v>
      </c>
      <c r="BW43" s="12">
        <f t="shared" si="29"/>
        <v>27674.050068394361</v>
      </c>
      <c r="BX43" s="12">
        <f t="shared" si="29"/>
        <v>12334.719459055774</v>
      </c>
      <c r="BY43" s="12">
        <f t="shared" si="29"/>
        <v>19229.511361810026</v>
      </c>
      <c r="BZ43" s="12">
        <f t="shared" si="29"/>
        <v>5534.8100136788726</v>
      </c>
      <c r="CA43" s="29">
        <f t="shared" si="19"/>
        <v>74893.88635652326</v>
      </c>
      <c r="CB43" s="9"/>
      <c r="CC43" s="95">
        <f>(Y43*'Quadro Resumo'!$L$8)*($O$109*10%)</f>
        <v>446.27709491159686</v>
      </c>
      <c r="CD43" s="12">
        <f>(Z43*'Quadro Resumo'!$L$8)*($O$109*15%)</f>
        <v>0</v>
      </c>
      <c r="CE43" s="12">
        <f>(AA43*'Quadro Resumo'!$L$8)*($O$109*10%)</f>
        <v>0</v>
      </c>
      <c r="CF43" s="12">
        <f>(AB43*'Quadro Resumo'!$L$8)*($O$109*5%)</f>
        <v>111.56927372789922</v>
      </c>
      <c r="CG43" s="12">
        <f>(AC43*'Quadro Resumo'!$L$8)*($O$109*5%)</f>
        <v>780.98491609529458</v>
      </c>
      <c r="CH43" s="12">
        <f>(AD43*'Quadro Resumo'!$L$8)*(O43*22%)</f>
        <v>417.48281246034924</v>
      </c>
      <c r="CI43" s="12">
        <f>(AE43*'Quadro Resumo'!$L$8)*(O43*23%)</f>
        <v>581.94573858109288</v>
      </c>
      <c r="CJ43" s="12">
        <v>0</v>
      </c>
      <c r="CK43" s="29">
        <f t="shared" si="20"/>
        <v>2338.2598357762326</v>
      </c>
      <c r="CL43" s="9"/>
      <c r="CM43" s="9"/>
      <c r="CN43" s="12">
        <f t="shared" si="21"/>
        <v>904546.09366408992</v>
      </c>
      <c r="CO43" s="12">
        <f t="shared" si="30"/>
        <v>17395.117185847885</v>
      </c>
      <c r="CP43" s="12">
        <f t="shared" si="30"/>
        <v>10911.482598395491</v>
      </c>
      <c r="CQ43" s="12">
        <f t="shared" si="30"/>
        <v>26567.088065658587</v>
      </c>
      <c r="CR43" s="12">
        <f t="shared" si="30"/>
        <v>0</v>
      </c>
      <c r="CS43" s="12">
        <f t="shared" si="30"/>
        <v>0</v>
      </c>
      <c r="CT43" s="12">
        <f t="shared" si="30"/>
        <v>0</v>
      </c>
      <c r="CU43" s="12">
        <f t="shared" si="30"/>
        <v>0</v>
      </c>
      <c r="CV43" s="29">
        <f t="shared" si="23"/>
        <v>959419.78151399177</v>
      </c>
      <c r="CW43" s="9"/>
      <c r="CX43" s="9"/>
      <c r="CY43" s="9"/>
      <c r="CZ43" s="9"/>
      <c r="DA43" s="9"/>
      <c r="DB43" s="30"/>
      <c r="DC43" s="30"/>
    </row>
    <row r="44" spans="1:107" ht="15.75" customHeight="1" x14ac:dyDescent="0.3">
      <c r="B44" s="464"/>
      <c r="C44" s="7" t="s">
        <v>13</v>
      </c>
      <c r="D44" s="7" t="str">
        <f t="shared" si="32"/>
        <v>BP11</v>
      </c>
      <c r="E44" s="7">
        <v>11</v>
      </c>
      <c r="F44" s="8">
        <f>'2025'!O44</f>
        <v>3014.7667649868149</v>
      </c>
      <c r="G44" s="12">
        <f t="shared" si="2"/>
        <v>3316.2434414854965</v>
      </c>
      <c r="H44" s="12">
        <f t="shared" si="3"/>
        <v>3466.9817797348369</v>
      </c>
      <c r="I44" s="12">
        <f t="shared" si="4"/>
        <v>3617.7201179841777</v>
      </c>
      <c r="J44" s="12">
        <f t="shared" si="5"/>
        <v>3768.4584562335185</v>
      </c>
      <c r="K44" s="12">
        <f t="shared" si="6"/>
        <v>3919.1967944828593</v>
      </c>
      <c r="L44" s="12">
        <f t="shared" si="7"/>
        <v>4582.4454827799591</v>
      </c>
      <c r="M44" s="12">
        <f t="shared" si="8"/>
        <v>5275.8418387269257</v>
      </c>
      <c r="O44" s="8">
        <f t="shared" si="33"/>
        <v>3286.0957738356274</v>
      </c>
      <c r="P44" s="23">
        <f t="shared" si="24"/>
        <v>8.9999999999999636E-2</v>
      </c>
      <c r="Q44" s="12">
        <f t="shared" si="31"/>
        <v>3614.7053512191906</v>
      </c>
      <c r="R44" s="12">
        <f t="shared" si="31"/>
        <v>3779.0101399109712</v>
      </c>
      <c r="S44" s="12">
        <f t="shared" si="31"/>
        <v>3943.3149286027528</v>
      </c>
      <c r="T44" s="12">
        <f t="shared" si="31"/>
        <v>4107.619717294534</v>
      </c>
      <c r="U44" s="12">
        <f t="shared" si="31"/>
        <v>4271.924505986316</v>
      </c>
      <c r="V44" s="12">
        <f t="shared" si="31"/>
        <v>4994.8655762301532</v>
      </c>
      <c r="W44" s="12">
        <f t="shared" si="31"/>
        <v>5750.6676042123481</v>
      </c>
      <c r="Y44" s="7">
        <f>SUMIF('BD Qtde Servidores Ativos'!$D:$D,$D:$D,'BD Qtde Servidores Ativos'!E:E)</f>
        <v>5</v>
      </c>
      <c r="Z44" s="7">
        <f>SUMIF('BD Qtde Servidores Ativos'!$D:$D,$D:$D,'BD Qtde Servidores Ativos'!F:F)</f>
        <v>0</v>
      </c>
      <c r="AA44" s="7">
        <f>SUMIF('BD Qtde Servidores Ativos'!$D:$D,$D:$D,'BD Qtde Servidores Ativos'!G:G)</f>
        <v>0</v>
      </c>
      <c r="AB44" s="7">
        <f>SUMIF('BD Qtde Servidores Ativos'!$D:$D,$D:$D,'BD Qtde Servidores Ativos'!H:H)</f>
        <v>4</v>
      </c>
      <c r="AC44" s="7">
        <f>SUMIF('BD Qtde Servidores Ativos'!$D:$D,$D:$D,'BD Qtde Servidores Ativos'!I:I)</f>
        <v>9</v>
      </c>
      <c r="AD44" s="7">
        <f>SUMIF('BD Qtde Servidores Ativos'!$D:$D,$D:$D,'BD Qtde Servidores Ativos'!J:J)</f>
        <v>10</v>
      </c>
      <c r="AE44" s="7">
        <f>SUMIF('BD Qtde Servidores Ativos'!$D:$D,$D:$D,'BD Qtde Servidores Ativos'!K:K)</f>
        <v>3</v>
      </c>
      <c r="AF44" s="7">
        <f>SUMIF('BD Qtde Servidores Ativos'!$D:$D,$D:$D,'BD Qtde Servidores Ativos'!L:L)</f>
        <v>1</v>
      </c>
      <c r="AG44" s="24">
        <f t="shared" si="11"/>
        <v>32</v>
      </c>
      <c r="AH44" s="25"/>
      <c r="AI44" s="25"/>
      <c r="AJ44" s="7">
        <f>SUMIF('BD Qtde Servidores Aposentados '!$D:$D,$D:$D,'BD Qtde Servidores Aposentados '!E:E)</f>
        <v>314</v>
      </c>
      <c r="AK44" s="7">
        <f>SUMIF('BD Qtde Servidores Aposentados '!$D:$D,$D:$D,'BD Qtde Servidores Aposentados '!F:F)</f>
        <v>5</v>
      </c>
      <c r="AL44" s="7">
        <f>SUMIF('BD Qtde Servidores Aposentados '!$D:$D,$D:$D,'BD Qtde Servidores Aposentados '!G:G)</f>
        <v>9</v>
      </c>
      <c r="AM44" s="7">
        <f>SUMIF('BD Qtde Servidores Aposentados '!$D:$D,$D:$D,'BD Qtde Servidores Aposentados '!H:H)</f>
        <v>3</v>
      </c>
      <c r="AN44" s="7">
        <f>SUMIF('BD Qtde Servidores Aposentados '!$D:$D,$D:$D,'BD Qtde Servidores Aposentados '!I:I)</f>
        <v>0</v>
      </c>
      <c r="AO44" s="7">
        <f>SUMIF('BD Qtde Servidores Aposentados '!$D:$D,$D:$D,'BD Qtde Servidores Aposentados '!J:J)</f>
        <v>0</v>
      </c>
      <c r="AP44" s="7">
        <f>SUMIF('BD Qtde Servidores Aposentados '!$D:$D,$D:$D,'BD Qtde Servidores Aposentados '!K:K)</f>
        <v>0</v>
      </c>
      <c r="AQ44" s="7">
        <f>SUMIF('BD Qtde Servidores Aposentados '!$D:$D,$D:$D,'BD Qtde Servidores Aposentados '!L:L)</f>
        <v>0</v>
      </c>
      <c r="AR44" s="24">
        <f t="shared" si="12"/>
        <v>331</v>
      </c>
      <c r="AS44" s="26"/>
      <c r="AT44" s="26"/>
      <c r="AU44" s="27">
        <f t="shared" si="27"/>
        <v>15073.833824934074</v>
      </c>
      <c r="AV44" s="27">
        <f t="shared" si="27"/>
        <v>0</v>
      </c>
      <c r="AW44" s="27">
        <f t="shared" si="27"/>
        <v>0</v>
      </c>
      <c r="AX44" s="27">
        <f t="shared" si="27"/>
        <v>14470.880471936711</v>
      </c>
      <c r="AY44" s="27">
        <f t="shared" si="27"/>
        <v>33916.12610610167</v>
      </c>
      <c r="AZ44" s="27">
        <f t="shared" si="27"/>
        <v>39191.96794482859</v>
      </c>
      <c r="BA44" s="27">
        <f t="shared" si="27"/>
        <v>13747.336448339876</v>
      </c>
      <c r="BB44" s="27">
        <f t="shared" si="27"/>
        <v>5275.8418387269257</v>
      </c>
      <c r="BC44" s="28">
        <f t="shared" si="14"/>
        <v>121675.98663486783</v>
      </c>
      <c r="BF44" s="26"/>
      <c r="BG44" s="27">
        <f t="shared" si="28"/>
        <v>946636.76420585986</v>
      </c>
      <c r="BH44" s="27">
        <f t="shared" si="28"/>
        <v>16581.217207427482</v>
      </c>
      <c r="BI44" s="27">
        <f t="shared" si="28"/>
        <v>31202.836017613532</v>
      </c>
      <c r="BJ44" s="27">
        <f t="shared" si="28"/>
        <v>10853.160353952533</v>
      </c>
      <c r="BK44" s="27">
        <f t="shared" si="28"/>
        <v>0</v>
      </c>
      <c r="BL44" s="27">
        <f t="shared" si="28"/>
        <v>0</v>
      </c>
      <c r="BM44" s="27">
        <f t="shared" si="28"/>
        <v>0</v>
      </c>
      <c r="BN44" s="27">
        <f t="shared" si="28"/>
        <v>0</v>
      </c>
      <c r="BO44" s="28">
        <f t="shared" si="16"/>
        <v>1005273.9777848534</v>
      </c>
      <c r="BS44" s="12">
        <f t="shared" si="17"/>
        <v>16430.478869178136</v>
      </c>
      <c r="BT44" s="12">
        <f t="shared" si="29"/>
        <v>0</v>
      </c>
      <c r="BU44" s="12">
        <f t="shared" si="29"/>
        <v>0</v>
      </c>
      <c r="BV44" s="12">
        <f t="shared" si="29"/>
        <v>15773.259714411011</v>
      </c>
      <c r="BW44" s="12">
        <f t="shared" si="29"/>
        <v>36968.577455650804</v>
      </c>
      <c r="BX44" s="12">
        <f t="shared" si="29"/>
        <v>42719.245059863162</v>
      </c>
      <c r="BY44" s="12">
        <f t="shared" si="29"/>
        <v>14984.59672869046</v>
      </c>
      <c r="BZ44" s="12">
        <f t="shared" si="29"/>
        <v>5750.6676042123481</v>
      </c>
      <c r="CA44" s="29">
        <f t="shared" si="19"/>
        <v>132626.82543200595</v>
      </c>
      <c r="CB44" s="9"/>
      <c r="CC44" s="95">
        <f>(Y44*'Quadro Resumo'!$L$8)*($O$109*10%)</f>
        <v>1115.6927372789921</v>
      </c>
      <c r="CD44" s="12">
        <f>(Z44*'Quadro Resumo'!$L$8)*($O$109*15%)</f>
        <v>0</v>
      </c>
      <c r="CE44" s="12">
        <f>(AA44*'Quadro Resumo'!$L$8)*($O$109*10%)</f>
        <v>0</v>
      </c>
      <c r="CF44" s="12">
        <f>(AB44*'Quadro Resumo'!$L$8)*($O$109*5%)</f>
        <v>446.27709491159686</v>
      </c>
      <c r="CG44" s="12">
        <f>(AC44*'Quadro Resumo'!$L$8)*($O$109*5%)</f>
        <v>1004.123463551093</v>
      </c>
      <c r="CH44" s="12">
        <f>(AD44*'Quadro Resumo'!$L$8)*(O44*22%)</f>
        <v>1445.882140487676</v>
      </c>
      <c r="CI44" s="12">
        <f>(AE44*'Quadro Resumo'!$L$8)*(O44*23%)</f>
        <v>453.48121678931665</v>
      </c>
      <c r="CJ44" s="12">
        <v>0</v>
      </c>
      <c r="CK44" s="29">
        <f t="shared" si="20"/>
        <v>4465.4566530186748</v>
      </c>
      <c r="CL44" s="9"/>
      <c r="CM44" s="9"/>
      <c r="CN44" s="12">
        <f t="shared" si="21"/>
        <v>1031834.0729843871</v>
      </c>
      <c r="CO44" s="12">
        <f t="shared" si="30"/>
        <v>18073.526756095955</v>
      </c>
      <c r="CP44" s="12">
        <f t="shared" si="30"/>
        <v>34011.091259198744</v>
      </c>
      <c r="CQ44" s="12">
        <f t="shared" si="30"/>
        <v>11829.944785808259</v>
      </c>
      <c r="CR44" s="12">
        <f t="shared" si="30"/>
        <v>0</v>
      </c>
      <c r="CS44" s="12">
        <f t="shared" si="30"/>
        <v>0</v>
      </c>
      <c r="CT44" s="12">
        <f t="shared" si="30"/>
        <v>0</v>
      </c>
      <c r="CU44" s="12">
        <f t="shared" si="30"/>
        <v>0</v>
      </c>
      <c r="CV44" s="29">
        <f t="shared" si="23"/>
        <v>1095748.63578549</v>
      </c>
      <c r="CW44" s="9"/>
      <c r="CX44" s="9"/>
      <c r="CY44" s="9"/>
      <c r="CZ44" s="9"/>
      <c r="DA44" s="9"/>
      <c r="DB44" s="30"/>
      <c r="DC44" s="30"/>
    </row>
    <row r="45" spans="1:107" ht="15.75" customHeight="1" x14ac:dyDescent="0.3">
      <c r="B45" s="464"/>
      <c r="C45" s="7" t="s">
        <v>13</v>
      </c>
      <c r="D45" s="7" t="str">
        <f t="shared" si="32"/>
        <v>BP12</v>
      </c>
      <c r="E45" s="7">
        <v>12</v>
      </c>
      <c r="F45" s="8">
        <f>'2025'!O45</f>
        <v>3132.3426688213003</v>
      </c>
      <c r="G45" s="12">
        <f t="shared" si="2"/>
        <v>3445.5769357034305</v>
      </c>
      <c r="H45" s="12">
        <f t="shared" si="3"/>
        <v>3602.1940691444952</v>
      </c>
      <c r="I45" s="12">
        <f t="shared" si="4"/>
        <v>3758.8112025855603</v>
      </c>
      <c r="J45" s="12">
        <f t="shared" si="5"/>
        <v>3915.4283360266254</v>
      </c>
      <c r="K45" s="12">
        <f t="shared" si="6"/>
        <v>4072.0454694676905</v>
      </c>
      <c r="L45" s="12">
        <f t="shared" si="7"/>
        <v>4761.1608566083769</v>
      </c>
      <c r="M45" s="12">
        <f t="shared" si="8"/>
        <v>5481.5996704372756</v>
      </c>
      <c r="O45" s="8">
        <f t="shared" si="33"/>
        <v>3414.2535090152164</v>
      </c>
      <c r="P45" s="23">
        <f t="shared" si="24"/>
        <v>8.9999999999999636E-2</v>
      </c>
      <c r="Q45" s="12">
        <f t="shared" si="31"/>
        <v>3755.6788599167385</v>
      </c>
      <c r="R45" s="12">
        <f t="shared" si="31"/>
        <v>3926.3915353674984</v>
      </c>
      <c r="S45" s="12">
        <f t="shared" si="31"/>
        <v>4097.1042108182592</v>
      </c>
      <c r="T45" s="12">
        <f t="shared" si="31"/>
        <v>4267.8168862690209</v>
      </c>
      <c r="U45" s="12">
        <f t="shared" si="31"/>
        <v>4438.5295617197817</v>
      </c>
      <c r="V45" s="12">
        <f t="shared" si="31"/>
        <v>5189.6653337031294</v>
      </c>
      <c r="W45" s="12">
        <f t="shared" si="31"/>
        <v>5974.9436407766289</v>
      </c>
      <c r="Y45" s="7">
        <f>SUMIF('BD Qtde Servidores Ativos'!$D:$D,$D:$D,'BD Qtde Servidores Ativos'!E:E)</f>
        <v>5</v>
      </c>
      <c r="Z45" s="7">
        <f>SUMIF('BD Qtde Servidores Ativos'!$D:$D,$D:$D,'BD Qtde Servidores Ativos'!F:F)</f>
        <v>0</v>
      </c>
      <c r="AA45" s="7">
        <f>SUMIF('BD Qtde Servidores Ativos'!$D:$D,$D:$D,'BD Qtde Servidores Ativos'!G:G)</f>
        <v>0</v>
      </c>
      <c r="AB45" s="7">
        <f>SUMIF('BD Qtde Servidores Ativos'!$D:$D,$D:$D,'BD Qtde Servidores Ativos'!H:H)</f>
        <v>2</v>
      </c>
      <c r="AC45" s="7">
        <f>SUMIF('BD Qtde Servidores Ativos'!$D:$D,$D:$D,'BD Qtde Servidores Ativos'!I:I)</f>
        <v>6</v>
      </c>
      <c r="AD45" s="7">
        <f>SUMIF('BD Qtde Servidores Ativos'!$D:$D,$D:$D,'BD Qtde Servidores Ativos'!J:J)</f>
        <v>12</v>
      </c>
      <c r="AE45" s="7">
        <f>SUMIF('BD Qtde Servidores Ativos'!$D:$D,$D:$D,'BD Qtde Servidores Ativos'!K:K)</f>
        <v>2</v>
      </c>
      <c r="AF45" s="7">
        <f>SUMIF('BD Qtde Servidores Ativos'!$D:$D,$D:$D,'BD Qtde Servidores Ativos'!L:L)</f>
        <v>1</v>
      </c>
      <c r="AG45" s="24">
        <f t="shared" si="11"/>
        <v>28</v>
      </c>
      <c r="AH45" s="25"/>
      <c r="AI45" s="25"/>
      <c r="AJ45" s="7">
        <f>SUMIF('BD Qtde Servidores Aposentados '!$D:$D,$D:$D,'BD Qtde Servidores Aposentados '!E:E)</f>
        <v>343</v>
      </c>
      <c r="AK45" s="7">
        <f>SUMIF('BD Qtde Servidores Aposentados '!$D:$D,$D:$D,'BD Qtde Servidores Aposentados '!F:F)</f>
        <v>10</v>
      </c>
      <c r="AL45" s="7">
        <f>SUMIF('BD Qtde Servidores Aposentados '!$D:$D,$D:$D,'BD Qtde Servidores Aposentados '!G:G)</f>
        <v>7</v>
      </c>
      <c r="AM45" s="7">
        <f>SUMIF('BD Qtde Servidores Aposentados '!$D:$D,$D:$D,'BD Qtde Servidores Aposentados '!H:H)</f>
        <v>8</v>
      </c>
      <c r="AN45" s="7">
        <f>SUMIF('BD Qtde Servidores Aposentados '!$D:$D,$D:$D,'BD Qtde Servidores Aposentados '!I:I)</f>
        <v>8</v>
      </c>
      <c r="AO45" s="7">
        <f>SUMIF('BD Qtde Servidores Aposentados '!$D:$D,$D:$D,'BD Qtde Servidores Aposentados '!J:J)</f>
        <v>1</v>
      </c>
      <c r="AP45" s="7">
        <f>SUMIF('BD Qtde Servidores Aposentados '!$D:$D,$D:$D,'BD Qtde Servidores Aposentados '!K:K)</f>
        <v>0</v>
      </c>
      <c r="AQ45" s="7">
        <f>SUMIF('BD Qtde Servidores Aposentados '!$D:$D,$D:$D,'BD Qtde Servidores Aposentados '!L:L)</f>
        <v>0</v>
      </c>
      <c r="AR45" s="24">
        <f t="shared" si="12"/>
        <v>377</v>
      </c>
      <c r="AS45" s="26"/>
      <c r="AT45" s="26"/>
      <c r="AU45" s="27">
        <f t="shared" si="27"/>
        <v>15661.713344106502</v>
      </c>
      <c r="AV45" s="27">
        <f t="shared" si="27"/>
        <v>0</v>
      </c>
      <c r="AW45" s="27">
        <f t="shared" si="27"/>
        <v>0</v>
      </c>
      <c r="AX45" s="27">
        <f t="shared" si="27"/>
        <v>7517.6224051711206</v>
      </c>
      <c r="AY45" s="27">
        <f t="shared" si="27"/>
        <v>23492.570016159752</v>
      </c>
      <c r="AZ45" s="27">
        <f t="shared" si="27"/>
        <v>48864.545633612288</v>
      </c>
      <c r="BA45" s="27">
        <f t="shared" si="27"/>
        <v>9522.3217132167538</v>
      </c>
      <c r="BB45" s="27">
        <f t="shared" si="27"/>
        <v>5481.5996704372756</v>
      </c>
      <c r="BC45" s="28">
        <f t="shared" si="14"/>
        <v>110540.37278270369</v>
      </c>
      <c r="BF45" s="26"/>
      <c r="BG45" s="27">
        <f t="shared" si="28"/>
        <v>1074393.5354057059</v>
      </c>
      <c r="BH45" s="27">
        <f t="shared" si="28"/>
        <v>34455.769357034304</v>
      </c>
      <c r="BI45" s="27">
        <f t="shared" si="28"/>
        <v>25215.358484011467</v>
      </c>
      <c r="BJ45" s="27">
        <f t="shared" si="28"/>
        <v>30070.489620684482</v>
      </c>
      <c r="BK45" s="27">
        <f t="shared" si="28"/>
        <v>31323.426688213003</v>
      </c>
      <c r="BL45" s="27">
        <f t="shared" si="28"/>
        <v>4072.0454694676905</v>
      </c>
      <c r="BM45" s="27">
        <f t="shared" si="28"/>
        <v>0</v>
      </c>
      <c r="BN45" s="27">
        <f t="shared" si="28"/>
        <v>0</v>
      </c>
      <c r="BO45" s="28">
        <f t="shared" si="16"/>
        <v>1199530.6250251166</v>
      </c>
      <c r="BS45" s="12">
        <f t="shared" si="17"/>
        <v>17071.267545076083</v>
      </c>
      <c r="BT45" s="12">
        <f t="shared" si="29"/>
        <v>0</v>
      </c>
      <c r="BU45" s="12">
        <f t="shared" si="29"/>
        <v>0</v>
      </c>
      <c r="BV45" s="12">
        <f t="shared" si="29"/>
        <v>8194.2084216365183</v>
      </c>
      <c r="BW45" s="12">
        <f t="shared" si="29"/>
        <v>25606.901317614123</v>
      </c>
      <c r="BX45" s="12">
        <f t="shared" si="29"/>
        <v>53262.354740637384</v>
      </c>
      <c r="BY45" s="12">
        <f t="shared" si="29"/>
        <v>10379.330667406259</v>
      </c>
      <c r="BZ45" s="12">
        <f t="shared" si="29"/>
        <v>5974.9436407766289</v>
      </c>
      <c r="CA45" s="29">
        <f t="shared" si="19"/>
        <v>120489.006333147</v>
      </c>
      <c r="CB45" s="9"/>
      <c r="CC45" s="95">
        <f>(Y45*'Quadro Resumo'!$L$8)*($O$109*10%)</f>
        <v>1115.6927372789921</v>
      </c>
      <c r="CD45" s="12">
        <f>(Z45*'Quadro Resumo'!$L$8)*($O$109*15%)</f>
        <v>0</v>
      </c>
      <c r="CE45" s="12">
        <f>(AA45*'Quadro Resumo'!$L$8)*($O$109*10%)</f>
        <v>0</v>
      </c>
      <c r="CF45" s="12">
        <f>(AB45*'Quadro Resumo'!$L$8)*($O$109*5%)</f>
        <v>223.13854745579843</v>
      </c>
      <c r="CG45" s="12">
        <f>(AC45*'Quadro Resumo'!$L$8)*($O$109*5%)</f>
        <v>669.41564236739532</v>
      </c>
      <c r="CH45" s="12">
        <f>(AD45*'Quadro Resumo'!$L$8)*(O45*22%)</f>
        <v>1802.7258527600345</v>
      </c>
      <c r="CI45" s="12">
        <f>(AE45*'Quadro Resumo'!$L$8)*(O45*23%)</f>
        <v>314.11132282939997</v>
      </c>
      <c r="CJ45" s="12">
        <v>0</v>
      </c>
      <c r="CK45" s="29">
        <f t="shared" si="20"/>
        <v>4125.0841026916205</v>
      </c>
      <c r="CL45" s="9"/>
      <c r="CM45" s="9"/>
      <c r="CN45" s="12">
        <f t="shared" si="21"/>
        <v>1171088.9535922192</v>
      </c>
      <c r="CO45" s="12">
        <f t="shared" si="30"/>
        <v>37556.788599167383</v>
      </c>
      <c r="CP45" s="12">
        <f t="shared" si="30"/>
        <v>27484.74074757249</v>
      </c>
      <c r="CQ45" s="12">
        <f t="shared" si="30"/>
        <v>32776.833686546073</v>
      </c>
      <c r="CR45" s="12">
        <f t="shared" si="30"/>
        <v>34142.535090152167</v>
      </c>
      <c r="CS45" s="12">
        <f t="shared" si="30"/>
        <v>4438.5295617197817</v>
      </c>
      <c r="CT45" s="12">
        <f t="shared" si="30"/>
        <v>0</v>
      </c>
      <c r="CU45" s="12">
        <f t="shared" si="30"/>
        <v>0</v>
      </c>
      <c r="CV45" s="29">
        <f t="shared" si="23"/>
        <v>1307488.3812773773</v>
      </c>
      <c r="CW45" s="9"/>
      <c r="CX45" s="9"/>
      <c r="CY45" s="9"/>
      <c r="CZ45" s="9"/>
      <c r="DA45" s="9"/>
      <c r="DB45" s="30"/>
      <c r="DC45" s="30"/>
    </row>
    <row r="46" spans="1:107" ht="15.75" customHeight="1" x14ac:dyDescent="0.3">
      <c r="B46" s="464"/>
      <c r="C46" s="7" t="s">
        <v>13</v>
      </c>
      <c r="D46" s="7" t="str">
        <f t="shared" si="32"/>
        <v>BP13</v>
      </c>
      <c r="E46" s="7">
        <v>13</v>
      </c>
      <c r="F46" s="8">
        <f>'2025'!O46</f>
        <v>3254.5040329053309</v>
      </c>
      <c r="G46" s="12">
        <f t="shared" si="2"/>
        <v>3579.9544361958642</v>
      </c>
      <c r="H46" s="12">
        <f t="shared" si="3"/>
        <v>3742.67963784113</v>
      </c>
      <c r="I46" s="12">
        <f t="shared" si="4"/>
        <v>3905.4048394863967</v>
      </c>
      <c r="J46" s="12">
        <f t="shared" si="5"/>
        <v>4068.1300411316633</v>
      </c>
      <c r="K46" s="12">
        <f t="shared" si="6"/>
        <v>4230.85524277693</v>
      </c>
      <c r="L46" s="12">
        <f t="shared" si="7"/>
        <v>4946.8461300161034</v>
      </c>
      <c r="M46" s="12">
        <f t="shared" si="8"/>
        <v>5695.3820575843292</v>
      </c>
      <c r="O46" s="8">
        <f t="shared" si="33"/>
        <v>3547.4093958668095</v>
      </c>
      <c r="P46" s="23">
        <f t="shared" si="24"/>
        <v>8.9999999999999636E-2</v>
      </c>
      <c r="Q46" s="12">
        <f t="shared" si="31"/>
        <v>3902.1503354534907</v>
      </c>
      <c r="R46" s="12">
        <f t="shared" si="31"/>
        <v>4079.5208052468306</v>
      </c>
      <c r="S46" s="12">
        <f t="shared" si="31"/>
        <v>4256.8912750401714</v>
      </c>
      <c r="T46" s="12">
        <f t="shared" si="31"/>
        <v>4434.2617448335122</v>
      </c>
      <c r="U46" s="12">
        <f t="shared" si="31"/>
        <v>4611.6322146268521</v>
      </c>
      <c r="V46" s="12">
        <f t="shared" si="31"/>
        <v>5392.0622817175508</v>
      </c>
      <c r="W46" s="12">
        <f t="shared" si="31"/>
        <v>6207.9664427669168</v>
      </c>
      <c r="Y46" s="7">
        <f>SUMIF('BD Qtde Servidores Ativos'!$D:$D,$D:$D,'BD Qtde Servidores Ativos'!E:E)</f>
        <v>8</v>
      </c>
      <c r="Z46" s="7">
        <f>SUMIF('BD Qtde Servidores Ativos'!$D:$D,$D:$D,'BD Qtde Servidores Ativos'!F:F)</f>
        <v>0</v>
      </c>
      <c r="AA46" s="7">
        <f>SUMIF('BD Qtde Servidores Ativos'!$D:$D,$D:$D,'BD Qtde Servidores Ativos'!G:G)</f>
        <v>0</v>
      </c>
      <c r="AB46" s="7">
        <f>SUMIF('BD Qtde Servidores Ativos'!$D:$D,$D:$D,'BD Qtde Servidores Ativos'!H:H)</f>
        <v>2</v>
      </c>
      <c r="AC46" s="7">
        <f>SUMIF('BD Qtde Servidores Ativos'!$D:$D,$D:$D,'BD Qtde Servidores Ativos'!I:I)</f>
        <v>4</v>
      </c>
      <c r="AD46" s="7">
        <f>SUMIF('BD Qtde Servidores Ativos'!$D:$D,$D:$D,'BD Qtde Servidores Ativos'!J:J)</f>
        <v>8</v>
      </c>
      <c r="AE46" s="7">
        <f>SUMIF('BD Qtde Servidores Ativos'!$D:$D,$D:$D,'BD Qtde Servidores Ativos'!K:K)</f>
        <v>2</v>
      </c>
      <c r="AF46" s="7">
        <f>SUMIF('BD Qtde Servidores Ativos'!$D:$D,$D:$D,'BD Qtde Servidores Ativos'!L:L)</f>
        <v>3</v>
      </c>
      <c r="AG46" s="24">
        <f t="shared" si="11"/>
        <v>27</v>
      </c>
      <c r="AH46" s="25"/>
      <c r="AI46" s="25"/>
      <c r="AJ46" s="7">
        <f>SUMIF('BD Qtde Servidores Aposentados '!$D:$D,$D:$D,'BD Qtde Servidores Aposentados '!E:E)</f>
        <v>448</v>
      </c>
      <c r="AK46" s="7">
        <f>SUMIF('BD Qtde Servidores Aposentados '!$D:$D,$D:$D,'BD Qtde Servidores Aposentados '!F:F)</f>
        <v>17</v>
      </c>
      <c r="AL46" s="7">
        <f>SUMIF('BD Qtde Servidores Aposentados '!$D:$D,$D:$D,'BD Qtde Servidores Aposentados '!G:G)</f>
        <v>13</v>
      </c>
      <c r="AM46" s="7">
        <f>SUMIF('BD Qtde Servidores Aposentados '!$D:$D,$D:$D,'BD Qtde Servidores Aposentados '!H:H)</f>
        <v>9</v>
      </c>
      <c r="AN46" s="7">
        <f>SUMIF('BD Qtde Servidores Aposentados '!$D:$D,$D:$D,'BD Qtde Servidores Aposentados '!I:I)</f>
        <v>4</v>
      </c>
      <c r="AO46" s="7">
        <f>SUMIF('BD Qtde Servidores Aposentados '!$D:$D,$D:$D,'BD Qtde Servidores Aposentados '!J:J)</f>
        <v>3</v>
      </c>
      <c r="AP46" s="7">
        <f>SUMIF('BD Qtde Servidores Aposentados '!$D:$D,$D:$D,'BD Qtde Servidores Aposentados '!K:K)</f>
        <v>0</v>
      </c>
      <c r="AQ46" s="7">
        <f>SUMIF('BD Qtde Servidores Aposentados '!$D:$D,$D:$D,'BD Qtde Servidores Aposentados '!L:L)</f>
        <v>0</v>
      </c>
      <c r="AR46" s="24">
        <f t="shared" si="12"/>
        <v>494</v>
      </c>
      <c r="AS46" s="26"/>
      <c r="AT46" s="26"/>
      <c r="AU46" s="27">
        <f t="shared" si="27"/>
        <v>26036.032263242647</v>
      </c>
      <c r="AV46" s="27">
        <f t="shared" si="27"/>
        <v>0</v>
      </c>
      <c r="AW46" s="27">
        <f t="shared" si="27"/>
        <v>0</v>
      </c>
      <c r="AX46" s="27">
        <f t="shared" si="27"/>
        <v>7810.8096789727933</v>
      </c>
      <c r="AY46" s="27">
        <f t="shared" si="27"/>
        <v>16272.520164526653</v>
      </c>
      <c r="AZ46" s="27">
        <f t="shared" si="27"/>
        <v>33846.84194221544</v>
      </c>
      <c r="BA46" s="27">
        <f t="shared" si="27"/>
        <v>9893.6922600322068</v>
      </c>
      <c r="BB46" s="27">
        <f t="shared" si="27"/>
        <v>17086.14617275299</v>
      </c>
      <c r="BC46" s="28">
        <f t="shared" si="14"/>
        <v>110946.04248174271</v>
      </c>
      <c r="BF46" s="26"/>
      <c r="BG46" s="27">
        <f t="shared" si="28"/>
        <v>1458017.8067415883</v>
      </c>
      <c r="BH46" s="27">
        <f t="shared" si="28"/>
        <v>60859.225415329689</v>
      </c>
      <c r="BI46" s="27">
        <f t="shared" si="28"/>
        <v>48654.835291934687</v>
      </c>
      <c r="BJ46" s="27">
        <f t="shared" si="28"/>
        <v>35148.643555377566</v>
      </c>
      <c r="BK46" s="27">
        <f t="shared" si="28"/>
        <v>16272.520164526653</v>
      </c>
      <c r="BL46" s="27">
        <f t="shared" si="28"/>
        <v>12692.56572833079</v>
      </c>
      <c r="BM46" s="27">
        <f t="shared" si="28"/>
        <v>0</v>
      </c>
      <c r="BN46" s="27">
        <f t="shared" si="28"/>
        <v>0</v>
      </c>
      <c r="BO46" s="28">
        <f t="shared" si="16"/>
        <v>1631645.5968970878</v>
      </c>
      <c r="BS46" s="12">
        <f t="shared" si="17"/>
        <v>28379.275166934476</v>
      </c>
      <c r="BT46" s="12">
        <f t="shared" si="29"/>
        <v>0</v>
      </c>
      <c r="BU46" s="12">
        <f t="shared" si="29"/>
        <v>0</v>
      </c>
      <c r="BV46" s="12">
        <f t="shared" si="29"/>
        <v>8513.7825500803428</v>
      </c>
      <c r="BW46" s="12">
        <f t="shared" si="29"/>
        <v>17737.046979334049</v>
      </c>
      <c r="BX46" s="12">
        <f t="shared" si="29"/>
        <v>36893.057717014817</v>
      </c>
      <c r="BY46" s="12">
        <f t="shared" si="29"/>
        <v>10784.124563435102</v>
      </c>
      <c r="BZ46" s="12">
        <f t="shared" si="29"/>
        <v>18623.899328300751</v>
      </c>
      <c r="CA46" s="29">
        <f t="shared" si="19"/>
        <v>120931.18630509955</v>
      </c>
      <c r="CB46" s="9"/>
      <c r="CC46" s="95">
        <f>(Y46*'Quadro Resumo'!$L$8)*($O$109*10%)</f>
        <v>1785.1083796463874</v>
      </c>
      <c r="CD46" s="12">
        <f>(Z46*'Quadro Resumo'!$L$8)*($O$109*15%)</f>
        <v>0</v>
      </c>
      <c r="CE46" s="12">
        <f>(AA46*'Quadro Resumo'!$L$8)*($O$109*10%)</f>
        <v>0</v>
      </c>
      <c r="CF46" s="12">
        <f>(AB46*'Quadro Resumo'!$L$8)*($O$109*5%)</f>
        <v>223.13854745579843</v>
      </c>
      <c r="CG46" s="12">
        <f>(AC46*'Quadro Resumo'!$L$8)*($O$109*5%)</f>
        <v>446.27709491159686</v>
      </c>
      <c r="CH46" s="12">
        <f>(AD46*'Quadro Resumo'!$L$8)*(O46*22%)</f>
        <v>1248.688107345117</v>
      </c>
      <c r="CI46" s="12">
        <f>(AE46*'Quadro Resumo'!$L$8)*(O46*23%)</f>
        <v>326.36166441974655</v>
      </c>
      <c r="CJ46" s="12">
        <v>0</v>
      </c>
      <c r="CK46" s="29">
        <f t="shared" si="20"/>
        <v>4029.5737937786462</v>
      </c>
      <c r="CL46" s="9"/>
      <c r="CM46" s="9"/>
      <c r="CN46" s="12">
        <f t="shared" si="21"/>
        <v>1589239.4093483307</v>
      </c>
      <c r="CO46" s="12">
        <f t="shared" si="30"/>
        <v>66336.555702709345</v>
      </c>
      <c r="CP46" s="12">
        <f t="shared" si="30"/>
        <v>53033.770468208801</v>
      </c>
      <c r="CQ46" s="12">
        <f t="shared" si="30"/>
        <v>38312.021475361544</v>
      </c>
      <c r="CR46" s="12">
        <f t="shared" si="30"/>
        <v>17737.046979334049</v>
      </c>
      <c r="CS46" s="12">
        <f t="shared" si="30"/>
        <v>13834.896643880556</v>
      </c>
      <c r="CT46" s="12">
        <f t="shared" si="30"/>
        <v>0</v>
      </c>
      <c r="CU46" s="12">
        <f t="shared" si="30"/>
        <v>0</v>
      </c>
      <c r="CV46" s="29">
        <f t="shared" si="23"/>
        <v>1778493.7006178247</v>
      </c>
      <c r="CW46" s="9"/>
      <c r="CX46" s="9"/>
      <c r="CY46" s="9"/>
      <c r="CZ46" s="9"/>
      <c r="DA46" s="9"/>
      <c r="DB46" s="30"/>
      <c r="DC46" s="30"/>
    </row>
    <row r="47" spans="1:107" ht="15.75" customHeight="1" x14ac:dyDescent="0.3">
      <c r="B47" s="464"/>
      <c r="C47" s="7" t="s">
        <v>13</v>
      </c>
      <c r="D47" s="7" t="str">
        <f t="shared" si="32"/>
        <v>BP14</v>
      </c>
      <c r="E47" s="7">
        <v>14</v>
      </c>
      <c r="F47" s="8">
        <f>'2025'!O47</f>
        <v>3381.4296901886387</v>
      </c>
      <c r="G47" s="12">
        <f t="shared" si="2"/>
        <v>3719.572659207503</v>
      </c>
      <c r="H47" s="12">
        <f t="shared" si="3"/>
        <v>3888.6441437169342</v>
      </c>
      <c r="I47" s="12">
        <f t="shared" si="4"/>
        <v>4057.7156282263663</v>
      </c>
      <c r="J47" s="12">
        <f t="shared" si="5"/>
        <v>4226.7871127357985</v>
      </c>
      <c r="K47" s="12">
        <f t="shared" si="6"/>
        <v>4395.8585972452302</v>
      </c>
      <c r="L47" s="12">
        <f t="shared" si="7"/>
        <v>5139.7731290867305</v>
      </c>
      <c r="M47" s="12">
        <f t="shared" si="8"/>
        <v>5917.501957830118</v>
      </c>
      <c r="O47" s="8">
        <f t="shared" si="33"/>
        <v>3685.7583623056148</v>
      </c>
      <c r="P47" s="23">
        <f t="shared" si="24"/>
        <v>8.9999999999999636E-2</v>
      </c>
      <c r="Q47" s="12">
        <f t="shared" si="31"/>
        <v>4054.3341985361767</v>
      </c>
      <c r="R47" s="12">
        <f t="shared" si="31"/>
        <v>4238.622116651457</v>
      </c>
      <c r="S47" s="12">
        <f t="shared" si="31"/>
        <v>4422.9100347667372</v>
      </c>
      <c r="T47" s="12">
        <f t="shared" si="31"/>
        <v>4607.1979528820184</v>
      </c>
      <c r="U47" s="12">
        <f t="shared" si="31"/>
        <v>4791.4858709972996</v>
      </c>
      <c r="V47" s="12">
        <f t="shared" si="31"/>
        <v>5602.3527107045347</v>
      </c>
      <c r="W47" s="12">
        <f t="shared" si="31"/>
        <v>6450.0771340348256</v>
      </c>
      <c r="Y47" s="7">
        <f>SUMIF('BD Qtde Servidores Ativos'!$D:$D,$D:$D,'BD Qtde Servidores Ativos'!E:E)</f>
        <v>6</v>
      </c>
      <c r="Z47" s="7">
        <f>SUMIF('BD Qtde Servidores Ativos'!$D:$D,$D:$D,'BD Qtde Servidores Ativos'!F:F)</f>
        <v>0</v>
      </c>
      <c r="AA47" s="7">
        <f>SUMIF('BD Qtde Servidores Ativos'!$D:$D,$D:$D,'BD Qtde Servidores Ativos'!G:G)</f>
        <v>0</v>
      </c>
      <c r="AB47" s="7">
        <f>SUMIF('BD Qtde Servidores Ativos'!$D:$D,$D:$D,'BD Qtde Servidores Ativos'!H:H)</f>
        <v>1</v>
      </c>
      <c r="AC47" s="7">
        <f>SUMIF('BD Qtde Servidores Ativos'!$D:$D,$D:$D,'BD Qtde Servidores Ativos'!I:I)</f>
        <v>0</v>
      </c>
      <c r="AD47" s="7">
        <f>SUMIF('BD Qtde Servidores Ativos'!$D:$D,$D:$D,'BD Qtde Servidores Ativos'!J:J)</f>
        <v>1</v>
      </c>
      <c r="AE47" s="7">
        <f>SUMIF('BD Qtde Servidores Ativos'!$D:$D,$D:$D,'BD Qtde Servidores Ativos'!K:K)</f>
        <v>0</v>
      </c>
      <c r="AF47" s="7">
        <f>SUMIF('BD Qtde Servidores Ativos'!$D:$D,$D:$D,'BD Qtde Servidores Ativos'!L:L)</f>
        <v>0</v>
      </c>
      <c r="AG47" s="24">
        <f t="shared" si="11"/>
        <v>8</v>
      </c>
      <c r="AH47" s="25"/>
      <c r="AI47" s="25"/>
      <c r="AJ47" s="7">
        <f>SUMIF('BD Qtde Servidores Aposentados '!$D:$D,$D:$D,'BD Qtde Servidores Aposentados '!E:E)</f>
        <v>466</v>
      </c>
      <c r="AK47" s="7">
        <f>SUMIF('BD Qtde Servidores Aposentados '!$D:$D,$D:$D,'BD Qtde Servidores Aposentados '!F:F)</f>
        <v>23</v>
      </c>
      <c r="AL47" s="7">
        <f>SUMIF('BD Qtde Servidores Aposentados '!$D:$D,$D:$D,'BD Qtde Servidores Aposentados '!G:G)</f>
        <v>26</v>
      </c>
      <c r="AM47" s="7">
        <f>SUMIF('BD Qtde Servidores Aposentados '!$D:$D,$D:$D,'BD Qtde Servidores Aposentados '!H:H)</f>
        <v>12</v>
      </c>
      <c r="AN47" s="7">
        <f>SUMIF('BD Qtde Servidores Aposentados '!$D:$D,$D:$D,'BD Qtde Servidores Aposentados '!I:I)</f>
        <v>1</v>
      </c>
      <c r="AO47" s="7">
        <f>SUMIF('BD Qtde Servidores Aposentados '!$D:$D,$D:$D,'BD Qtde Servidores Aposentados '!J:J)</f>
        <v>2</v>
      </c>
      <c r="AP47" s="7">
        <f>SUMIF('BD Qtde Servidores Aposentados '!$D:$D,$D:$D,'BD Qtde Servidores Aposentados '!K:K)</f>
        <v>0</v>
      </c>
      <c r="AQ47" s="7">
        <f>SUMIF('BD Qtde Servidores Aposentados '!$D:$D,$D:$D,'BD Qtde Servidores Aposentados '!L:L)</f>
        <v>0</v>
      </c>
      <c r="AR47" s="24">
        <f t="shared" si="12"/>
        <v>530</v>
      </c>
      <c r="AS47" s="26"/>
      <c r="AT47" s="26"/>
      <c r="AU47" s="27">
        <f t="shared" ref="AU47:BB62" si="34">Y47*F47</f>
        <v>20288.578141131831</v>
      </c>
      <c r="AV47" s="27">
        <f t="shared" si="34"/>
        <v>0</v>
      </c>
      <c r="AW47" s="27">
        <f t="shared" si="34"/>
        <v>0</v>
      </c>
      <c r="AX47" s="27">
        <f t="shared" si="34"/>
        <v>4057.7156282263663</v>
      </c>
      <c r="AY47" s="27">
        <f t="shared" si="34"/>
        <v>0</v>
      </c>
      <c r="AZ47" s="27">
        <f t="shared" si="34"/>
        <v>4395.8585972452302</v>
      </c>
      <c r="BA47" s="27">
        <f t="shared" si="34"/>
        <v>0</v>
      </c>
      <c r="BB47" s="27">
        <f t="shared" si="34"/>
        <v>0</v>
      </c>
      <c r="BC47" s="28">
        <f t="shared" si="14"/>
        <v>28742.15236660343</v>
      </c>
      <c r="BF47" s="26"/>
      <c r="BG47" s="27">
        <f t="shared" ref="BG47:BN62" si="35">F47*AJ47</f>
        <v>1575746.2356279057</v>
      </c>
      <c r="BH47" s="27">
        <f t="shared" si="35"/>
        <v>85550.171161772567</v>
      </c>
      <c r="BI47" s="27">
        <f t="shared" si="35"/>
        <v>101104.74773664029</v>
      </c>
      <c r="BJ47" s="27">
        <f t="shared" si="35"/>
        <v>48692.587538716398</v>
      </c>
      <c r="BK47" s="27">
        <f t="shared" si="35"/>
        <v>4226.7871127357985</v>
      </c>
      <c r="BL47" s="27">
        <f t="shared" si="35"/>
        <v>8791.7171944904603</v>
      </c>
      <c r="BM47" s="27">
        <f t="shared" si="35"/>
        <v>0</v>
      </c>
      <c r="BN47" s="27">
        <f t="shared" si="35"/>
        <v>0</v>
      </c>
      <c r="BO47" s="28">
        <f t="shared" si="16"/>
        <v>1824112.2463722611</v>
      </c>
      <c r="BS47" s="12">
        <f t="shared" si="17"/>
        <v>22114.55017383369</v>
      </c>
      <c r="BT47" s="12">
        <f t="shared" ref="BT47:BZ62" si="36">Z47*Q47</f>
        <v>0</v>
      </c>
      <c r="BU47" s="12">
        <f t="shared" si="36"/>
        <v>0</v>
      </c>
      <c r="BV47" s="12">
        <f t="shared" si="36"/>
        <v>4422.9100347667372</v>
      </c>
      <c r="BW47" s="12">
        <f t="shared" si="36"/>
        <v>0</v>
      </c>
      <c r="BX47" s="12">
        <f t="shared" si="36"/>
        <v>4791.4858709972996</v>
      </c>
      <c r="BY47" s="12">
        <f t="shared" si="36"/>
        <v>0</v>
      </c>
      <c r="BZ47" s="12">
        <f t="shared" si="36"/>
        <v>0</v>
      </c>
      <c r="CA47" s="29">
        <f t="shared" si="19"/>
        <v>31328.946079597728</v>
      </c>
      <c r="CB47" s="9"/>
      <c r="CC47" s="95">
        <f>(Y47*'Quadro Resumo'!$L$8)*($O$109*10%)</f>
        <v>1338.8312847347906</v>
      </c>
      <c r="CD47" s="12">
        <f>(Z47*'Quadro Resumo'!$L$8)*($O$109*15%)</f>
        <v>0</v>
      </c>
      <c r="CE47" s="12">
        <f>(AA47*'Quadro Resumo'!$L$8)*($O$109*10%)</f>
        <v>0</v>
      </c>
      <c r="CF47" s="12">
        <f>(AB47*'Quadro Resumo'!$L$8)*($O$109*5%)</f>
        <v>111.56927372789922</v>
      </c>
      <c r="CG47" s="12">
        <f>(AC47*'Quadro Resumo'!$L$8)*($O$109*5%)</f>
        <v>0</v>
      </c>
      <c r="CH47" s="12">
        <f>(AD47*'Quadro Resumo'!$L$8)*(O47*22%)</f>
        <v>162.17336794144705</v>
      </c>
      <c r="CI47" s="12">
        <f>(AE47*'Quadro Resumo'!$L$8)*(O47*23%)</f>
        <v>0</v>
      </c>
      <c r="CJ47" s="12">
        <v>0</v>
      </c>
      <c r="CK47" s="29">
        <f t="shared" si="20"/>
        <v>1612.5739264041367</v>
      </c>
      <c r="CL47" s="9"/>
      <c r="CM47" s="9"/>
      <c r="CN47" s="12">
        <f t="shared" si="21"/>
        <v>1717563.3968344165</v>
      </c>
      <c r="CO47" s="12">
        <f t="shared" ref="CO47:CU62" si="37">AK47*Q47</f>
        <v>93249.686566332064</v>
      </c>
      <c r="CP47" s="12">
        <f t="shared" si="37"/>
        <v>110204.17503293788</v>
      </c>
      <c r="CQ47" s="12">
        <f t="shared" si="37"/>
        <v>53074.920417200847</v>
      </c>
      <c r="CR47" s="12">
        <f t="shared" si="37"/>
        <v>4607.1979528820184</v>
      </c>
      <c r="CS47" s="12">
        <f t="shared" si="37"/>
        <v>9582.9717419945991</v>
      </c>
      <c r="CT47" s="12">
        <f t="shared" si="37"/>
        <v>0</v>
      </c>
      <c r="CU47" s="12">
        <f t="shared" si="37"/>
        <v>0</v>
      </c>
      <c r="CV47" s="29">
        <f t="shared" si="23"/>
        <v>1988282.3485457639</v>
      </c>
      <c r="CW47" s="9"/>
      <c r="CX47" s="9"/>
      <c r="CY47" s="9"/>
      <c r="CZ47" s="9"/>
      <c r="DA47" s="9"/>
      <c r="DB47" s="30"/>
      <c r="DC47" s="30"/>
    </row>
    <row r="48" spans="1:107" ht="15.75" customHeight="1" x14ac:dyDescent="0.3">
      <c r="B48" s="464"/>
      <c r="C48" s="7" t="s">
        <v>13</v>
      </c>
      <c r="D48" s="7" t="str">
        <f t="shared" si="32"/>
        <v>BP15</v>
      </c>
      <c r="E48" s="7">
        <v>15</v>
      </c>
      <c r="F48" s="8">
        <f>'2025'!O48</f>
        <v>3513.3054481059953</v>
      </c>
      <c r="G48" s="12">
        <f t="shared" si="2"/>
        <v>3864.6359929165951</v>
      </c>
      <c r="H48" s="12">
        <f t="shared" si="3"/>
        <v>4040.3012653218943</v>
      </c>
      <c r="I48" s="12">
        <f t="shared" si="4"/>
        <v>4215.966537727194</v>
      </c>
      <c r="J48" s="12">
        <f t="shared" si="5"/>
        <v>4391.6318101324941</v>
      </c>
      <c r="K48" s="12">
        <f t="shared" si="6"/>
        <v>4567.2970825377943</v>
      </c>
      <c r="L48" s="12">
        <f t="shared" si="7"/>
        <v>5340.2242811211127</v>
      </c>
      <c r="M48" s="12">
        <f t="shared" si="8"/>
        <v>6148.2845341854918</v>
      </c>
      <c r="O48" s="8">
        <f t="shared" si="33"/>
        <v>3829.5029384355335</v>
      </c>
      <c r="P48" s="23">
        <f t="shared" si="24"/>
        <v>8.9999999999999636E-2</v>
      </c>
      <c r="Q48" s="12">
        <f t="shared" ref="Q48:W63" si="38">$O48*Q$12</f>
        <v>4212.4532322790874</v>
      </c>
      <c r="R48" s="12">
        <f t="shared" si="38"/>
        <v>4403.9283792008628</v>
      </c>
      <c r="S48" s="12">
        <f t="shared" si="38"/>
        <v>4595.40352612264</v>
      </c>
      <c r="T48" s="12">
        <f t="shared" si="38"/>
        <v>4786.8786730444172</v>
      </c>
      <c r="U48" s="12">
        <f t="shared" si="38"/>
        <v>4978.3538199661934</v>
      </c>
      <c r="V48" s="12">
        <f t="shared" si="38"/>
        <v>5820.8444664220106</v>
      </c>
      <c r="W48" s="12">
        <f t="shared" si="38"/>
        <v>6701.6301422621837</v>
      </c>
      <c r="Y48" s="7">
        <f>SUMIF('BD Qtde Servidores Ativos'!$D:$D,$D:$D,'BD Qtde Servidores Ativos'!E:E)</f>
        <v>6</v>
      </c>
      <c r="Z48" s="7">
        <f>SUMIF('BD Qtde Servidores Ativos'!$D:$D,$D:$D,'BD Qtde Servidores Ativos'!F:F)</f>
        <v>0</v>
      </c>
      <c r="AA48" s="7">
        <f>SUMIF('BD Qtde Servidores Ativos'!$D:$D,$D:$D,'BD Qtde Servidores Ativos'!G:G)</f>
        <v>0</v>
      </c>
      <c r="AB48" s="7">
        <f>SUMIF('BD Qtde Servidores Ativos'!$D:$D,$D:$D,'BD Qtde Servidores Ativos'!H:H)</f>
        <v>0</v>
      </c>
      <c r="AC48" s="7">
        <f>SUMIF('BD Qtde Servidores Ativos'!$D:$D,$D:$D,'BD Qtde Servidores Ativos'!I:I)</f>
        <v>0</v>
      </c>
      <c r="AD48" s="7">
        <f>SUMIF('BD Qtde Servidores Ativos'!$D:$D,$D:$D,'BD Qtde Servidores Ativos'!J:J)</f>
        <v>0</v>
      </c>
      <c r="AE48" s="7">
        <f>SUMIF('BD Qtde Servidores Ativos'!$D:$D,$D:$D,'BD Qtde Servidores Ativos'!K:K)</f>
        <v>0</v>
      </c>
      <c r="AF48" s="7">
        <f>SUMIF('BD Qtde Servidores Ativos'!$D:$D,$D:$D,'BD Qtde Servidores Ativos'!L:L)</f>
        <v>0</v>
      </c>
      <c r="AG48" s="24">
        <f t="shared" si="11"/>
        <v>6</v>
      </c>
      <c r="AH48" s="25"/>
      <c r="AI48" s="25"/>
      <c r="AJ48" s="7">
        <f>SUMIF('BD Qtde Servidores Aposentados '!$D:$D,$D:$D,'BD Qtde Servidores Aposentados '!E:E)</f>
        <v>599</v>
      </c>
      <c r="AK48" s="7">
        <f>SUMIF('BD Qtde Servidores Aposentados '!$D:$D,$D:$D,'BD Qtde Servidores Aposentados '!F:F)</f>
        <v>23</v>
      </c>
      <c r="AL48" s="7">
        <f>SUMIF('BD Qtde Servidores Aposentados '!$D:$D,$D:$D,'BD Qtde Servidores Aposentados '!G:G)</f>
        <v>41</v>
      </c>
      <c r="AM48" s="7">
        <f>SUMIF('BD Qtde Servidores Aposentados '!$D:$D,$D:$D,'BD Qtde Servidores Aposentados '!H:H)</f>
        <v>23</v>
      </c>
      <c r="AN48" s="7">
        <f>SUMIF('BD Qtde Servidores Aposentados '!$D:$D,$D:$D,'BD Qtde Servidores Aposentados '!I:I)</f>
        <v>6</v>
      </c>
      <c r="AO48" s="7">
        <f>SUMIF('BD Qtde Servidores Aposentados '!$D:$D,$D:$D,'BD Qtde Servidores Aposentados '!J:J)</f>
        <v>6</v>
      </c>
      <c r="AP48" s="7">
        <f>SUMIF('BD Qtde Servidores Aposentados '!$D:$D,$D:$D,'BD Qtde Servidores Aposentados '!K:K)</f>
        <v>0</v>
      </c>
      <c r="AQ48" s="7">
        <f>SUMIF('BD Qtde Servidores Aposentados '!$D:$D,$D:$D,'BD Qtde Servidores Aposentados '!L:L)</f>
        <v>0</v>
      </c>
      <c r="AR48" s="24">
        <f t="shared" si="12"/>
        <v>698</v>
      </c>
      <c r="AS48" s="26"/>
      <c r="AT48" s="26"/>
      <c r="AU48" s="27">
        <f t="shared" si="34"/>
        <v>21079.832688635972</v>
      </c>
      <c r="AV48" s="27">
        <f t="shared" si="34"/>
        <v>0</v>
      </c>
      <c r="AW48" s="27">
        <f t="shared" si="34"/>
        <v>0</v>
      </c>
      <c r="AX48" s="27">
        <f t="shared" si="34"/>
        <v>0</v>
      </c>
      <c r="AY48" s="27">
        <f t="shared" si="34"/>
        <v>0</v>
      </c>
      <c r="AZ48" s="27">
        <f t="shared" si="34"/>
        <v>0</v>
      </c>
      <c r="BA48" s="27">
        <f t="shared" si="34"/>
        <v>0</v>
      </c>
      <c r="BB48" s="27">
        <f t="shared" si="34"/>
        <v>0</v>
      </c>
      <c r="BC48" s="28">
        <f t="shared" si="14"/>
        <v>21079.832688635972</v>
      </c>
      <c r="BF48" s="26"/>
      <c r="BG48" s="27">
        <f t="shared" si="35"/>
        <v>2104469.9634154914</v>
      </c>
      <c r="BH48" s="27">
        <f t="shared" si="35"/>
        <v>88886.627837081687</v>
      </c>
      <c r="BI48" s="27">
        <f t="shared" si="35"/>
        <v>165652.35187819766</v>
      </c>
      <c r="BJ48" s="27">
        <f t="shared" si="35"/>
        <v>96967.230367725468</v>
      </c>
      <c r="BK48" s="27">
        <f t="shared" si="35"/>
        <v>26349.790860794965</v>
      </c>
      <c r="BL48" s="27">
        <f t="shared" si="35"/>
        <v>27403.782495226766</v>
      </c>
      <c r="BM48" s="27">
        <f t="shared" si="35"/>
        <v>0</v>
      </c>
      <c r="BN48" s="27">
        <f t="shared" si="35"/>
        <v>0</v>
      </c>
      <c r="BO48" s="28">
        <f t="shared" si="16"/>
        <v>2509729.7468545181</v>
      </c>
      <c r="BS48" s="12">
        <f t="shared" si="17"/>
        <v>22977.017630613202</v>
      </c>
      <c r="BT48" s="12">
        <f t="shared" si="36"/>
        <v>0</v>
      </c>
      <c r="BU48" s="12">
        <f t="shared" si="36"/>
        <v>0</v>
      </c>
      <c r="BV48" s="12">
        <f t="shared" si="36"/>
        <v>0</v>
      </c>
      <c r="BW48" s="12">
        <f t="shared" si="36"/>
        <v>0</v>
      </c>
      <c r="BX48" s="12">
        <f t="shared" si="36"/>
        <v>0</v>
      </c>
      <c r="BY48" s="12">
        <f t="shared" si="36"/>
        <v>0</v>
      </c>
      <c r="BZ48" s="12">
        <f t="shared" si="36"/>
        <v>0</v>
      </c>
      <c r="CA48" s="29">
        <f t="shared" si="19"/>
        <v>22977.017630613202</v>
      </c>
      <c r="CB48" s="9"/>
      <c r="CC48" s="95">
        <f>(Y48*'Quadro Resumo'!$L$8)*($O$109*10%)</f>
        <v>1338.8312847347906</v>
      </c>
      <c r="CD48" s="12">
        <f>(Z48*'Quadro Resumo'!$L$8)*($O$109*15%)</f>
        <v>0</v>
      </c>
      <c r="CE48" s="12">
        <f>(AA48*'Quadro Resumo'!$L$8)*($O$109*10%)</f>
        <v>0</v>
      </c>
      <c r="CF48" s="12">
        <f>(AB48*'Quadro Resumo'!$L$8)*($O$109*5%)</f>
        <v>0</v>
      </c>
      <c r="CG48" s="12">
        <f>(AC48*'Quadro Resumo'!$L$8)*($O$109*5%)</f>
        <v>0</v>
      </c>
      <c r="CH48" s="12">
        <f>(AD48*'Quadro Resumo'!$L$8)*(O48*22%)</f>
        <v>0</v>
      </c>
      <c r="CI48" s="12">
        <f>(AE48*'Quadro Resumo'!$L$8)*(O48*23%)</f>
        <v>0</v>
      </c>
      <c r="CJ48" s="12">
        <v>0</v>
      </c>
      <c r="CK48" s="29">
        <f t="shared" si="20"/>
        <v>1338.8312847347906</v>
      </c>
      <c r="CL48" s="9"/>
      <c r="CM48" s="9"/>
      <c r="CN48" s="12">
        <f t="shared" si="21"/>
        <v>2293872.2601228845</v>
      </c>
      <c r="CO48" s="12">
        <f t="shared" si="37"/>
        <v>96886.424342419006</v>
      </c>
      <c r="CP48" s="12">
        <f t="shared" si="37"/>
        <v>180561.06354723536</v>
      </c>
      <c r="CQ48" s="12">
        <f t="shared" si="37"/>
        <v>105694.28110082072</v>
      </c>
      <c r="CR48" s="12">
        <f t="shared" si="37"/>
        <v>28721.272038266503</v>
      </c>
      <c r="CS48" s="12">
        <f t="shared" si="37"/>
        <v>29870.122919797162</v>
      </c>
      <c r="CT48" s="12">
        <f t="shared" si="37"/>
        <v>0</v>
      </c>
      <c r="CU48" s="12">
        <f t="shared" si="37"/>
        <v>0</v>
      </c>
      <c r="CV48" s="29">
        <f t="shared" si="23"/>
        <v>2735605.4240714232</v>
      </c>
      <c r="CW48" s="9"/>
      <c r="CX48" s="9"/>
      <c r="CY48" s="9"/>
      <c r="CZ48" s="9"/>
      <c r="DA48" s="9"/>
      <c r="DB48" s="30"/>
      <c r="DC48" s="30"/>
    </row>
    <row r="49" spans="2:107" ht="15.75" customHeight="1" x14ac:dyDescent="0.3">
      <c r="B49" s="464"/>
      <c r="C49" s="7" t="s">
        <v>13</v>
      </c>
      <c r="D49" s="7" t="str">
        <f t="shared" si="32"/>
        <v>BP16</v>
      </c>
      <c r="E49" s="7">
        <v>16</v>
      </c>
      <c r="F49" s="8">
        <f>'2025'!O49</f>
        <v>3650.324360582129</v>
      </c>
      <c r="G49" s="12">
        <f t="shared" si="2"/>
        <v>4015.3567966403421</v>
      </c>
      <c r="H49" s="12">
        <f t="shared" si="3"/>
        <v>4197.8730146694479</v>
      </c>
      <c r="I49" s="12">
        <f t="shared" si="4"/>
        <v>4380.3892326985542</v>
      </c>
      <c r="J49" s="12">
        <f t="shared" si="5"/>
        <v>4562.9054507276614</v>
      </c>
      <c r="K49" s="12">
        <f t="shared" si="6"/>
        <v>4745.4216687567678</v>
      </c>
      <c r="L49" s="12">
        <f t="shared" si="7"/>
        <v>5548.4930280848357</v>
      </c>
      <c r="M49" s="12">
        <f t="shared" si="8"/>
        <v>6388.0676310187255</v>
      </c>
      <c r="O49" s="8">
        <f t="shared" si="33"/>
        <v>3978.8535530345189</v>
      </c>
      <c r="P49" s="23">
        <f t="shared" si="24"/>
        <v>8.9999999999999636E-2</v>
      </c>
      <c r="Q49" s="12">
        <f t="shared" si="38"/>
        <v>4376.7389083379712</v>
      </c>
      <c r="R49" s="12">
        <f t="shared" si="38"/>
        <v>4575.681585989696</v>
      </c>
      <c r="S49" s="12">
        <f t="shared" si="38"/>
        <v>4774.6242636414227</v>
      </c>
      <c r="T49" s="12">
        <f t="shared" si="38"/>
        <v>4973.5669412931484</v>
      </c>
      <c r="U49" s="12">
        <f t="shared" si="38"/>
        <v>5172.509618944875</v>
      </c>
      <c r="V49" s="12">
        <f t="shared" si="38"/>
        <v>6047.8574006124691</v>
      </c>
      <c r="W49" s="12">
        <f t="shared" si="38"/>
        <v>6962.9937178104083</v>
      </c>
      <c r="Y49" s="7">
        <f>SUMIF('BD Qtde Servidores Ativos'!$D:$D,$D:$D,'BD Qtde Servidores Ativos'!E:E)</f>
        <v>163</v>
      </c>
      <c r="Z49" s="7">
        <f>SUMIF('BD Qtde Servidores Ativos'!$D:$D,$D:$D,'BD Qtde Servidores Ativos'!F:F)</f>
        <v>11</v>
      </c>
      <c r="AA49" s="7">
        <f>SUMIF('BD Qtde Servidores Ativos'!$D:$D,$D:$D,'BD Qtde Servidores Ativos'!G:G)</f>
        <v>0</v>
      </c>
      <c r="AB49" s="7">
        <f>SUMIF('BD Qtde Servidores Ativos'!$D:$D,$D:$D,'BD Qtde Servidores Ativos'!H:H)</f>
        <v>23</v>
      </c>
      <c r="AC49" s="7">
        <f>SUMIF('BD Qtde Servidores Ativos'!$D:$D,$D:$D,'BD Qtde Servidores Ativos'!I:I)</f>
        <v>7</v>
      </c>
      <c r="AD49" s="7">
        <f>SUMIF('BD Qtde Servidores Ativos'!$D:$D,$D:$D,'BD Qtde Servidores Ativos'!J:J)</f>
        <v>4</v>
      </c>
      <c r="AE49" s="7">
        <f>SUMIF('BD Qtde Servidores Ativos'!$D:$D,$D:$D,'BD Qtde Servidores Ativos'!K:K)</f>
        <v>0</v>
      </c>
      <c r="AF49" s="7">
        <f>SUMIF('BD Qtde Servidores Ativos'!$D:$D,$D:$D,'BD Qtde Servidores Ativos'!L:L)</f>
        <v>1</v>
      </c>
      <c r="AG49" s="24">
        <f t="shared" si="11"/>
        <v>209</v>
      </c>
      <c r="AH49" s="25"/>
      <c r="AI49" s="25"/>
      <c r="AJ49" s="7">
        <f>SUMIF('BD Qtde Servidores Aposentados '!$D:$D,$D:$D,'BD Qtde Servidores Aposentados '!E:E)</f>
        <v>1607</v>
      </c>
      <c r="AK49" s="7">
        <f>SUMIF('BD Qtde Servidores Aposentados '!$D:$D,$D:$D,'BD Qtde Servidores Aposentados '!F:F)</f>
        <v>44</v>
      </c>
      <c r="AL49" s="7">
        <f>SUMIF('BD Qtde Servidores Aposentados '!$D:$D,$D:$D,'BD Qtde Servidores Aposentados '!G:G)</f>
        <v>85</v>
      </c>
      <c r="AM49" s="7">
        <f>SUMIF('BD Qtde Servidores Aposentados '!$D:$D,$D:$D,'BD Qtde Servidores Aposentados '!H:H)</f>
        <v>29</v>
      </c>
      <c r="AN49" s="7">
        <f>SUMIF('BD Qtde Servidores Aposentados '!$D:$D,$D:$D,'BD Qtde Servidores Aposentados '!I:I)</f>
        <v>14</v>
      </c>
      <c r="AO49" s="7">
        <f>SUMIF('BD Qtde Servidores Aposentados '!$D:$D,$D:$D,'BD Qtde Servidores Aposentados '!J:J)</f>
        <v>8</v>
      </c>
      <c r="AP49" s="7">
        <f>SUMIF('BD Qtde Servidores Aposentados '!$D:$D,$D:$D,'BD Qtde Servidores Aposentados '!K:K)</f>
        <v>1</v>
      </c>
      <c r="AQ49" s="7">
        <f>SUMIF('BD Qtde Servidores Aposentados '!$D:$D,$D:$D,'BD Qtde Servidores Aposentados '!L:L)</f>
        <v>0</v>
      </c>
      <c r="AR49" s="24">
        <f t="shared" si="12"/>
        <v>1788</v>
      </c>
      <c r="AS49" s="26"/>
      <c r="AT49" s="26"/>
      <c r="AU49" s="27">
        <f t="shared" si="34"/>
        <v>595002.87077488704</v>
      </c>
      <c r="AV49" s="27">
        <f t="shared" si="34"/>
        <v>44168.92476304376</v>
      </c>
      <c r="AW49" s="27">
        <f t="shared" si="34"/>
        <v>0</v>
      </c>
      <c r="AX49" s="27">
        <f t="shared" si="34"/>
        <v>100748.95235206674</v>
      </c>
      <c r="AY49" s="27">
        <f t="shared" si="34"/>
        <v>31940.338155093632</v>
      </c>
      <c r="AZ49" s="27">
        <f t="shared" si="34"/>
        <v>18981.686675027071</v>
      </c>
      <c r="BA49" s="27">
        <f t="shared" si="34"/>
        <v>0</v>
      </c>
      <c r="BB49" s="27">
        <f t="shared" si="34"/>
        <v>6388.0676310187255</v>
      </c>
      <c r="BC49" s="28">
        <f t="shared" si="14"/>
        <v>797230.84035113698</v>
      </c>
      <c r="BF49" s="26"/>
      <c r="BG49" s="27">
        <f t="shared" si="35"/>
        <v>5866071.2474554814</v>
      </c>
      <c r="BH49" s="27">
        <f t="shared" si="35"/>
        <v>176675.69905217504</v>
      </c>
      <c r="BI49" s="27">
        <f t="shared" si="35"/>
        <v>356819.20624690305</v>
      </c>
      <c r="BJ49" s="27">
        <f t="shared" si="35"/>
        <v>127031.28774825807</v>
      </c>
      <c r="BK49" s="27">
        <f t="shared" si="35"/>
        <v>63880.676310187264</v>
      </c>
      <c r="BL49" s="27">
        <f t="shared" si="35"/>
        <v>37963.373350054142</v>
      </c>
      <c r="BM49" s="27">
        <f t="shared" si="35"/>
        <v>5548.4930280848357</v>
      </c>
      <c r="BN49" s="27">
        <f t="shared" si="35"/>
        <v>0</v>
      </c>
      <c r="BO49" s="28">
        <f t="shared" si="16"/>
        <v>6633989.9831911437</v>
      </c>
      <c r="BS49" s="12">
        <f t="shared" si="17"/>
        <v>648553.12914462655</v>
      </c>
      <c r="BT49" s="12">
        <f t="shared" si="36"/>
        <v>48144.127991717687</v>
      </c>
      <c r="BU49" s="12">
        <f t="shared" si="36"/>
        <v>0</v>
      </c>
      <c r="BV49" s="12">
        <f t="shared" si="36"/>
        <v>109816.35806375272</v>
      </c>
      <c r="BW49" s="12">
        <f t="shared" si="36"/>
        <v>34814.968589052041</v>
      </c>
      <c r="BX49" s="12">
        <f t="shared" si="36"/>
        <v>20690.0384757795</v>
      </c>
      <c r="BY49" s="12">
        <f t="shared" si="36"/>
        <v>0</v>
      </c>
      <c r="BZ49" s="12">
        <f t="shared" si="36"/>
        <v>6962.9937178104083</v>
      </c>
      <c r="CA49" s="29">
        <f t="shared" si="19"/>
        <v>868981.61598273891</v>
      </c>
      <c r="CB49" s="9"/>
      <c r="CC49" s="95">
        <f>(Y49*'Quadro Resumo'!$L$8)*($O$109*10%)</f>
        <v>36371.583235295147</v>
      </c>
      <c r="CD49" s="12">
        <f>(Z49*'Quadro Resumo'!$L$8)*($O$109*15%)</f>
        <v>3681.7860330206736</v>
      </c>
      <c r="CE49" s="12">
        <f>(AA49*'Quadro Resumo'!$L$8)*($O$109*10%)</f>
        <v>0</v>
      </c>
      <c r="CF49" s="12">
        <f>(AB49*'Quadro Resumo'!$L$8)*($O$109*5%)</f>
        <v>2566.0932957416821</v>
      </c>
      <c r="CG49" s="12">
        <f>(AC49*'Quadro Resumo'!$L$8)*($O$109*5%)</f>
        <v>780.98491609529458</v>
      </c>
      <c r="CH49" s="12">
        <f>(AD49*'Quadro Resumo'!$L$8)*(O49*22%)</f>
        <v>700.27822533407539</v>
      </c>
      <c r="CI49" s="12">
        <f>(AE49*'Quadro Resumo'!$L$8)*(O49*23%)</f>
        <v>0</v>
      </c>
      <c r="CJ49" s="12">
        <v>0</v>
      </c>
      <c r="CK49" s="29">
        <f t="shared" si="20"/>
        <v>44100.725705486875</v>
      </c>
      <c r="CL49" s="9"/>
      <c r="CM49" s="9"/>
      <c r="CN49" s="12">
        <f t="shared" si="21"/>
        <v>6394017.6597264716</v>
      </c>
      <c r="CO49" s="12">
        <f t="shared" si="37"/>
        <v>192576.51196687075</v>
      </c>
      <c r="CP49" s="12">
        <f t="shared" si="37"/>
        <v>388932.93480912416</v>
      </c>
      <c r="CQ49" s="12">
        <f t="shared" si="37"/>
        <v>138464.10364560125</v>
      </c>
      <c r="CR49" s="12">
        <f t="shared" si="37"/>
        <v>69629.937178104083</v>
      </c>
      <c r="CS49" s="12">
        <f t="shared" si="37"/>
        <v>41380.076951559</v>
      </c>
      <c r="CT49" s="12">
        <f t="shared" si="37"/>
        <v>6047.8574006124691</v>
      </c>
      <c r="CU49" s="12">
        <f t="shared" si="37"/>
        <v>0</v>
      </c>
      <c r="CV49" s="29">
        <f t="shared" si="23"/>
        <v>7231049.0816783439</v>
      </c>
      <c r="CW49" s="9"/>
      <c r="CX49" s="9"/>
      <c r="CY49" s="9"/>
      <c r="CZ49" s="9"/>
      <c r="DA49" s="9"/>
      <c r="DB49" s="30"/>
      <c r="DC49" s="30"/>
    </row>
    <row r="50" spans="2:107" ht="15.75" customHeight="1" x14ac:dyDescent="0.3">
      <c r="B50" s="464"/>
      <c r="C50" s="7" t="s">
        <v>13</v>
      </c>
      <c r="D50" s="7" t="str">
        <f t="shared" si="32"/>
        <v>BP17</v>
      </c>
      <c r="E50" s="7">
        <v>17</v>
      </c>
      <c r="F50" s="8">
        <f>'2025'!O50</f>
        <v>3792.6870106448318</v>
      </c>
      <c r="G50" s="12">
        <f t="shared" si="2"/>
        <v>4171.9557117093154</v>
      </c>
      <c r="H50" s="12">
        <f t="shared" si="3"/>
        <v>4361.5900622415566</v>
      </c>
      <c r="I50" s="12">
        <f t="shared" si="4"/>
        <v>4551.2244127737977</v>
      </c>
      <c r="J50" s="12">
        <f t="shared" si="5"/>
        <v>4740.8587633060397</v>
      </c>
      <c r="K50" s="12">
        <f t="shared" si="6"/>
        <v>4930.4931138382817</v>
      </c>
      <c r="L50" s="12">
        <f t="shared" si="7"/>
        <v>5764.8842561801448</v>
      </c>
      <c r="M50" s="12">
        <f t="shared" si="8"/>
        <v>6637.2022686284554</v>
      </c>
      <c r="O50" s="8">
        <f t="shared" si="33"/>
        <v>4134.0288416028652</v>
      </c>
      <c r="P50" s="23">
        <f t="shared" si="24"/>
        <v>8.9999999999999636E-2</v>
      </c>
      <c r="Q50" s="12">
        <f t="shared" si="38"/>
        <v>4547.4317257631519</v>
      </c>
      <c r="R50" s="12">
        <f t="shared" si="38"/>
        <v>4754.1331678432944</v>
      </c>
      <c r="S50" s="12">
        <f t="shared" si="38"/>
        <v>4960.8346099234377</v>
      </c>
      <c r="T50" s="12">
        <f t="shared" si="38"/>
        <v>5167.5360520035811</v>
      </c>
      <c r="U50" s="12">
        <f t="shared" si="38"/>
        <v>5374.2374940837253</v>
      </c>
      <c r="V50" s="12">
        <f t="shared" si="38"/>
        <v>6283.7238392363552</v>
      </c>
      <c r="W50" s="12">
        <f t="shared" si="38"/>
        <v>7234.5504728050146</v>
      </c>
      <c r="Y50" s="7">
        <f>SUMIF('BD Qtde Servidores Ativos'!$D:$D,$D:$D,'BD Qtde Servidores Ativos'!E:E)</f>
        <v>124</v>
      </c>
      <c r="Z50" s="7">
        <f>SUMIF('BD Qtde Servidores Ativos'!$D:$D,$D:$D,'BD Qtde Servidores Ativos'!F:F)</f>
        <v>12</v>
      </c>
      <c r="AA50" s="7">
        <f>SUMIF('BD Qtde Servidores Ativos'!$D:$D,$D:$D,'BD Qtde Servidores Ativos'!G:G)</f>
        <v>0</v>
      </c>
      <c r="AB50" s="7">
        <f>SUMIF('BD Qtde Servidores Ativos'!$D:$D,$D:$D,'BD Qtde Servidores Ativos'!H:H)</f>
        <v>16</v>
      </c>
      <c r="AC50" s="7">
        <f>SUMIF('BD Qtde Servidores Ativos'!$D:$D,$D:$D,'BD Qtde Servidores Ativos'!I:I)</f>
        <v>18</v>
      </c>
      <c r="AD50" s="7">
        <f>SUMIF('BD Qtde Servidores Ativos'!$D:$D,$D:$D,'BD Qtde Servidores Ativos'!J:J)</f>
        <v>12</v>
      </c>
      <c r="AE50" s="7">
        <f>SUMIF('BD Qtde Servidores Ativos'!$D:$D,$D:$D,'BD Qtde Servidores Ativos'!K:K)</f>
        <v>4</v>
      </c>
      <c r="AF50" s="7">
        <f>SUMIF('BD Qtde Servidores Ativos'!$D:$D,$D:$D,'BD Qtde Servidores Ativos'!L:L)</f>
        <v>2</v>
      </c>
      <c r="AG50" s="24">
        <f t="shared" si="11"/>
        <v>188</v>
      </c>
      <c r="AH50" s="25"/>
      <c r="AI50" s="25"/>
      <c r="AJ50" s="7">
        <f>SUMIF('BD Qtde Servidores Aposentados '!$D:$D,$D:$D,'BD Qtde Servidores Aposentados '!E:E)</f>
        <v>474</v>
      </c>
      <c r="AK50" s="7">
        <f>SUMIF('BD Qtde Servidores Aposentados '!$D:$D,$D:$D,'BD Qtde Servidores Aposentados '!F:F)</f>
        <v>37</v>
      </c>
      <c r="AL50" s="7">
        <f>SUMIF('BD Qtde Servidores Aposentados '!$D:$D,$D:$D,'BD Qtde Servidores Aposentados '!G:G)</f>
        <v>91</v>
      </c>
      <c r="AM50" s="7">
        <f>SUMIF('BD Qtde Servidores Aposentados '!$D:$D,$D:$D,'BD Qtde Servidores Aposentados '!H:H)</f>
        <v>28</v>
      </c>
      <c r="AN50" s="7">
        <f>SUMIF('BD Qtde Servidores Aposentados '!$D:$D,$D:$D,'BD Qtde Servidores Aposentados '!I:I)</f>
        <v>21</v>
      </c>
      <c r="AO50" s="7">
        <f>SUMIF('BD Qtde Servidores Aposentados '!$D:$D,$D:$D,'BD Qtde Servidores Aposentados '!J:J)</f>
        <v>10</v>
      </c>
      <c r="AP50" s="7">
        <f>SUMIF('BD Qtde Servidores Aposentados '!$D:$D,$D:$D,'BD Qtde Servidores Aposentados '!K:K)</f>
        <v>1</v>
      </c>
      <c r="AQ50" s="7">
        <f>SUMIF('BD Qtde Servidores Aposentados '!$D:$D,$D:$D,'BD Qtde Servidores Aposentados '!L:L)</f>
        <v>0</v>
      </c>
      <c r="AR50" s="24">
        <f t="shared" si="12"/>
        <v>662</v>
      </c>
      <c r="AS50" s="26"/>
      <c r="AT50" s="26"/>
      <c r="AU50" s="27">
        <f t="shared" si="34"/>
        <v>470293.18931995914</v>
      </c>
      <c r="AV50" s="27">
        <f t="shared" si="34"/>
        <v>50063.468540511785</v>
      </c>
      <c r="AW50" s="27">
        <f t="shared" si="34"/>
        <v>0</v>
      </c>
      <c r="AX50" s="27">
        <f t="shared" si="34"/>
        <v>72819.590604380763</v>
      </c>
      <c r="AY50" s="27">
        <f t="shared" si="34"/>
        <v>85335.457739508711</v>
      </c>
      <c r="AZ50" s="27">
        <f t="shared" si="34"/>
        <v>59165.917366059381</v>
      </c>
      <c r="BA50" s="27">
        <f t="shared" si="34"/>
        <v>23059.537024720579</v>
      </c>
      <c r="BB50" s="27">
        <f t="shared" si="34"/>
        <v>13274.404537256911</v>
      </c>
      <c r="BC50" s="28">
        <f t="shared" si="14"/>
        <v>774011.56513239723</v>
      </c>
      <c r="BF50" s="26"/>
      <c r="BG50" s="27">
        <f t="shared" si="35"/>
        <v>1797733.6430456503</v>
      </c>
      <c r="BH50" s="27">
        <f t="shared" si="35"/>
        <v>154362.36133324468</v>
      </c>
      <c r="BI50" s="27">
        <f t="shared" si="35"/>
        <v>396904.69566398166</v>
      </c>
      <c r="BJ50" s="27">
        <f t="shared" si="35"/>
        <v>127434.28355766633</v>
      </c>
      <c r="BK50" s="27">
        <f t="shared" si="35"/>
        <v>99558.034029426839</v>
      </c>
      <c r="BL50" s="27">
        <f t="shared" si="35"/>
        <v>49304.931138382817</v>
      </c>
      <c r="BM50" s="27">
        <f t="shared" si="35"/>
        <v>5764.8842561801448</v>
      </c>
      <c r="BN50" s="27">
        <f t="shared" si="35"/>
        <v>0</v>
      </c>
      <c r="BO50" s="28">
        <f t="shared" si="16"/>
        <v>2631062.8330245335</v>
      </c>
      <c r="BS50" s="12">
        <f t="shared" si="17"/>
        <v>512619.57635875529</v>
      </c>
      <c r="BT50" s="12">
        <f t="shared" si="36"/>
        <v>54569.180709157823</v>
      </c>
      <c r="BU50" s="12">
        <f t="shared" si="36"/>
        <v>0</v>
      </c>
      <c r="BV50" s="12">
        <f t="shared" si="36"/>
        <v>79373.353758775003</v>
      </c>
      <c r="BW50" s="12">
        <f t="shared" si="36"/>
        <v>93015.648936064463</v>
      </c>
      <c r="BX50" s="12">
        <f t="shared" si="36"/>
        <v>64490.849929004704</v>
      </c>
      <c r="BY50" s="12">
        <f t="shared" si="36"/>
        <v>25134.895356945421</v>
      </c>
      <c r="BZ50" s="12">
        <f t="shared" si="36"/>
        <v>14469.100945610029</v>
      </c>
      <c r="CA50" s="29">
        <f t="shared" si="19"/>
        <v>843672.60599431279</v>
      </c>
      <c r="CB50" s="9"/>
      <c r="CC50" s="95">
        <f>(Y50*'Quadro Resumo'!$L$8)*($O$109*10%)</f>
        <v>27669.179884519006</v>
      </c>
      <c r="CD50" s="12">
        <f>(Z50*'Quadro Resumo'!$L$8)*($O$109*15%)</f>
        <v>4016.4938542043715</v>
      </c>
      <c r="CE50" s="12">
        <f>(AA50*'Quadro Resumo'!$L$8)*($O$109*10%)</f>
        <v>0</v>
      </c>
      <c r="CF50" s="12">
        <f>(AB50*'Quadro Resumo'!$L$8)*($O$109*5%)</f>
        <v>1785.1083796463874</v>
      </c>
      <c r="CG50" s="12">
        <f>(AC50*'Quadro Resumo'!$L$8)*($O$109*5%)</f>
        <v>2008.246927102186</v>
      </c>
      <c r="CH50" s="12">
        <f>(AD50*'Quadro Resumo'!$L$8)*(O50*22%)</f>
        <v>2182.7672283663132</v>
      </c>
      <c r="CI50" s="12">
        <f>(AE50*'Quadro Resumo'!$L$8)*(O50*23%)</f>
        <v>760.66130685492726</v>
      </c>
      <c r="CJ50" s="12">
        <v>0</v>
      </c>
      <c r="CK50" s="29">
        <f t="shared" si="20"/>
        <v>38422.45758069319</v>
      </c>
      <c r="CL50" s="9"/>
      <c r="CM50" s="9"/>
      <c r="CN50" s="12">
        <f t="shared" si="21"/>
        <v>1959529.670919758</v>
      </c>
      <c r="CO50" s="12">
        <f t="shared" si="37"/>
        <v>168254.97385323662</v>
      </c>
      <c r="CP50" s="12">
        <f t="shared" si="37"/>
        <v>432626.11827373976</v>
      </c>
      <c r="CQ50" s="12">
        <f t="shared" si="37"/>
        <v>138903.36907785624</v>
      </c>
      <c r="CR50" s="12">
        <f t="shared" si="37"/>
        <v>108518.2570920752</v>
      </c>
      <c r="CS50" s="12">
        <f t="shared" si="37"/>
        <v>53742.374940837253</v>
      </c>
      <c r="CT50" s="12">
        <f t="shared" si="37"/>
        <v>6283.7238392363552</v>
      </c>
      <c r="CU50" s="12">
        <f t="shared" si="37"/>
        <v>0</v>
      </c>
      <c r="CV50" s="29">
        <f t="shared" si="23"/>
        <v>2867858.4879967398</v>
      </c>
      <c r="CW50" s="9"/>
      <c r="CX50" s="9"/>
      <c r="CY50" s="9"/>
      <c r="CZ50" s="9"/>
      <c r="DA50" s="9"/>
      <c r="DB50" s="30"/>
      <c r="DC50" s="30"/>
    </row>
    <row r="51" spans="2:107" ht="15.75" customHeight="1" x14ac:dyDescent="0.3">
      <c r="B51" s="464"/>
      <c r="C51" s="7" t="s">
        <v>13</v>
      </c>
      <c r="D51" s="7" t="str">
        <f t="shared" si="32"/>
        <v>BP18</v>
      </c>
      <c r="E51" s="7">
        <v>18</v>
      </c>
      <c r="F51" s="8">
        <f>'2025'!O51</f>
        <v>3940.6018040599802</v>
      </c>
      <c r="G51" s="12">
        <f t="shared" si="2"/>
        <v>4334.6619844659781</v>
      </c>
      <c r="H51" s="12">
        <f t="shared" si="3"/>
        <v>4531.6920746689766</v>
      </c>
      <c r="I51" s="12">
        <f t="shared" si="4"/>
        <v>4728.722164871976</v>
      </c>
      <c r="J51" s="12">
        <f t="shared" si="5"/>
        <v>4925.7522550749754</v>
      </c>
      <c r="K51" s="12">
        <f t="shared" si="6"/>
        <v>5122.7823452779739</v>
      </c>
      <c r="L51" s="12">
        <f t="shared" si="7"/>
        <v>5989.7147421711697</v>
      </c>
      <c r="M51" s="12">
        <f t="shared" si="8"/>
        <v>6896.0531571049651</v>
      </c>
      <c r="O51" s="8">
        <f t="shared" si="33"/>
        <v>4295.2559664253768</v>
      </c>
      <c r="P51" s="23">
        <f t="shared" si="24"/>
        <v>8.9999999999999636E-2</v>
      </c>
      <c r="Q51" s="12">
        <f t="shared" si="38"/>
        <v>4724.7815630679152</v>
      </c>
      <c r="R51" s="12">
        <f t="shared" si="38"/>
        <v>4939.544361389183</v>
      </c>
      <c r="S51" s="12">
        <f t="shared" si="38"/>
        <v>5154.3071597104517</v>
      </c>
      <c r="T51" s="12">
        <f t="shared" si="38"/>
        <v>5369.0699580317214</v>
      </c>
      <c r="U51" s="12">
        <f t="shared" si="38"/>
        <v>5583.8327563529901</v>
      </c>
      <c r="V51" s="12">
        <f t="shared" si="38"/>
        <v>6528.7890689665728</v>
      </c>
      <c r="W51" s="12">
        <f t="shared" si="38"/>
        <v>7516.6979412444089</v>
      </c>
      <c r="Y51" s="7">
        <f>SUMIF('BD Qtde Servidores Ativos'!$D:$D,$D:$D,'BD Qtde Servidores Ativos'!E:E)</f>
        <v>161</v>
      </c>
      <c r="Z51" s="7">
        <f>SUMIF('BD Qtde Servidores Ativos'!$D:$D,$D:$D,'BD Qtde Servidores Ativos'!F:F)</f>
        <v>15</v>
      </c>
      <c r="AA51" s="7">
        <f>SUMIF('BD Qtde Servidores Ativos'!$D:$D,$D:$D,'BD Qtde Servidores Ativos'!G:G)</f>
        <v>0</v>
      </c>
      <c r="AB51" s="7">
        <f>SUMIF('BD Qtde Servidores Ativos'!$D:$D,$D:$D,'BD Qtde Servidores Ativos'!H:H)</f>
        <v>32</v>
      </c>
      <c r="AC51" s="7">
        <f>SUMIF('BD Qtde Servidores Ativos'!$D:$D,$D:$D,'BD Qtde Servidores Ativos'!I:I)</f>
        <v>29</v>
      </c>
      <c r="AD51" s="7">
        <f>SUMIF('BD Qtde Servidores Ativos'!$D:$D,$D:$D,'BD Qtde Servidores Ativos'!J:J)</f>
        <v>17</v>
      </c>
      <c r="AE51" s="7">
        <f>SUMIF('BD Qtde Servidores Ativos'!$D:$D,$D:$D,'BD Qtde Servidores Ativos'!K:K)</f>
        <v>3</v>
      </c>
      <c r="AF51" s="7">
        <f>SUMIF('BD Qtde Servidores Ativos'!$D:$D,$D:$D,'BD Qtde Servidores Ativos'!L:L)</f>
        <v>0</v>
      </c>
      <c r="AG51" s="24">
        <f t="shared" si="11"/>
        <v>257</v>
      </c>
      <c r="AH51" s="25"/>
      <c r="AI51" s="25"/>
      <c r="AJ51" s="7">
        <f>SUMIF('BD Qtde Servidores Aposentados '!$D:$D,$D:$D,'BD Qtde Servidores Aposentados '!E:E)</f>
        <v>402</v>
      </c>
      <c r="AK51" s="7">
        <f>SUMIF('BD Qtde Servidores Aposentados '!$D:$D,$D:$D,'BD Qtde Servidores Aposentados '!F:F)</f>
        <v>44</v>
      </c>
      <c r="AL51" s="7">
        <f>SUMIF('BD Qtde Servidores Aposentados '!$D:$D,$D:$D,'BD Qtde Servidores Aposentados '!G:G)</f>
        <v>116</v>
      </c>
      <c r="AM51" s="7">
        <f>SUMIF('BD Qtde Servidores Aposentados '!$D:$D,$D:$D,'BD Qtde Servidores Aposentados '!H:H)</f>
        <v>44</v>
      </c>
      <c r="AN51" s="7">
        <f>SUMIF('BD Qtde Servidores Aposentados '!$D:$D,$D:$D,'BD Qtde Servidores Aposentados '!I:I)</f>
        <v>16</v>
      </c>
      <c r="AO51" s="7">
        <f>SUMIF('BD Qtde Servidores Aposentados '!$D:$D,$D:$D,'BD Qtde Servidores Aposentados '!J:J)</f>
        <v>16</v>
      </c>
      <c r="AP51" s="7">
        <f>SUMIF('BD Qtde Servidores Aposentados '!$D:$D,$D:$D,'BD Qtde Servidores Aposentados '!K:K)</f>
        <v>1</v>
      </c>
      <c r="AQ51" s="7">
        <f>SUMIF('BD Qtde Servidores Aposentados '!$D:$D,$D:$D,'BD Qtde Servidores Aposentados '!L:L)</f>
        <v>0</v>
      </c>
      <c r="AR51" s="24">
        <f t="shared" si="12"/>
        <v>639</v>
      </c>
      <c r="AS51" s="26"/>
      <c r="AT51" s="26"/>
      <c r="AU51" s="27">
        <f t="shared" si="34"/>
        <v>634436.89045365679</v>
      </c>
      <c r="AV51" s="27">
        <f t="shared" si="34"/>
        <v>65019.92976698967</v>
      </c>
      <c r="AW51" s="27">
        <f t="shared" si="34"/>
        <v>0</v>
      </c>
      <c r="AX51" s="27">
        <f t="shared" si="34"/>
        <v>151319.10927590323</v>
      </c>
      <c r="AY51" s="27">
        <f t="shared" si="34"/>
        <v>142846.8153971743</v>
      </c>
      <c r="AZ51" s="27">
        <f t="shared" si="34"/>
        <v>87087.299869725553</v>
      </c>
      <c r="BA51" s="27">
        <f t="shared" si="34"/>
        <v>17969.144226513508</v>
      </c>
      <c r="BB51" s="27">
        <f t="shared" si="34"/>
        <v>0</v>
      </c>
      <c r="BC51" s="28">
        <f t="shared" si="14"/>
        <v>1098679.1889899631</v>
      </c>
      <c r="BF51" s="26"/>
      <c r="BG51" s="27">
        <f t="shared" si="35"/>
        <v>1584121.9252321119</v>
      </c>
      <c r="BH51" s="27">
        <f t="shared" si="35"/>
        <v>190725.12731650303</v>
      </c>
      <c r="BI51" s="27">
        <f t="shared" si="35"/>
        <v>525676.28066160134</v>
      </c>
      <c r="BJ51" s="27">
        <f t="shared" si="35"/>
        <v>208063.77525436695</v>
      </c>
      <c r="BK51" s="27">
        <f t="shared" si="35"/>
        <v>78812.036081199607</v>
      </c>
      <c r="BL51" s="27">
        <f t="shared" si="35"/>
        <v>81964.517524447583</v>
      </c>
      <c r="BM51" s="27">
        <f t="shared" si="35"/>
        <v>5989.7147421711697</v>
      </c>
      <c r="BN51" s="27">
        <f t="shared" si="35"/>
        <v>0</v>
      </c>
      <c r="BO51" s="28">
        <f t="shared" si="16"/>
        <v>2675353.3768124017</v>
      </c>
      <c r="BS51" s="12">
        <f t="shared" si="17"/>
        <v>691536.21059448563</v>
      </c>
      <c r="BT51" s="12">
        <f t="shared" si="36"/>
        <v>70871.723446018732</v>
      </c>
      <c r="BU51" s="12">
        <f t="shared" si="36"/>
        <v>0</v>
      </c>
      <c r="BV51" s="12">
        <f t="shared" si="36"/>
        <v>164937.82911073446</v>
      </c>
      <c r="BW51" s="12">
        <f t="shared" si="36"/>
        <v>155703.02878291992</v>
      </c>
      <c r="BX51" s="12">
        <f t="shared" si="36"/>
        <v>94925.156858000832</v>
      </c>
      <c r="BY51" s="12">
        <f t="shared" si="36"/>
        <v>19586.367206899718</v>
      </c>
      <c r="BZ51" s="12">
        <f t="shared" si="36"/>
        <v>0</v>
      </c>
      <c r="CA51" s="29">
        <f t="shared" si="19"/>
        <v>1197560.3159990595</v>
      </c>
      <c r="CB51" s="9"/>
      <c r="CC51" s="95">
        <f>(Y51*'Quadro Resumo'!$L$8)*($O$109*10%)</f>
        <v>35925.306140383553</v>
      </c>
      <c r="CD51" s="12">
        <f>(Z51*'Quadro Resumo'!$L$8)*($O$109*15%)</f>
        <v>5020.6173177554638</v>
      </c>
      <c r="CE51" s="12">
        <f>(AA51*'Quadro Resumo'!$L$8)*($O$109*10%)</f>
        <v>0</v>
      </c>
      <c r="CF51" s="12">
        <f>(AB51*'Quadro Resumo'!$L$8)*($O$109*5%)</f>
        <v>3570.2167592927749</v>
      </c>
      <c r="CG51" s="12">
        <f>(AC51*'Quadro Resumo'!$L$8)*($O$109*5%)</f>
        <v>3235.5089381090775</v>
      </c>
      <c r="CH51" s="12">
        <f>(AD51*'Quadro Resumo'!$L$8)*(O51*22%)</f>
        <v>3212.8514628861822</v>
      </c>
      <c r="CI51" s="12">
        <f>(AE51*'Quadro Resumo'!$L$8)*(O51*23%)</f>
        <v>592.74532336670211</v>
      </c>
      <c r="CJ51" s="12">
        <v>0</v>
      </c>
      <c r="CK51" s="29">
        <f t="shared" si="20"/>
        <v>51557.245941793757</v>
      </c>
      <c r="CL51" s="9"/>
      <c r="CM51" s="9"/>
      <c r="CN51" s="12">
        <f t="shared" si="21"/>
        <v>1726692.8985030015</v>
      </c>
      <c r="CO51" s="12">
        <f t="shared" si="37"/>
        <v>207890.38877498827</v>
      </c>
      <c r="CP51" s="12">
        <f t="shared" si="37"/>
        <v>572987.14592114522</v>
      </c>
      <c r="CQ51" s="12">
        <f t="shared" si="37"/>
        <v>226789.51502725988</v>
      </c>
      <c r="CR51" s="12">
        <f t="shared" si="37"/>
        <v>85905.119328507542</v>
      </c>
      <c r="CS51" s="12">
        <f t="shared" si="37"/>
        <v>89341.324101647842</v>
      </c>
      <c r="CT51" s="12">
        <f t="shared" si="37"/>
        <v>6528.7890689665728</v>
      </c>
      <c r="CU51" s="12">
        <f t="shared" si="37"/>
        <v>0</v>
      </c>
      <c r="CV51" s="29">
        <f t="shared" si="23"/>
        <v>2916135.1807255172</v>
      </c>
      <c r="CW51" s="9"/>
      <c r="CX51" s="9"/>
      <c r="CY51" s="9"/>
      <c r="CZ51" s="9"/>
      <c r="DA51" s="9"/>
      <c r="DB51" s="30"/>
      <c r="DC51" s="30"/>
    </row>
    <row r="52" spans="2:107" ht="15.75" customHeight="1" x14ac:dyDescent="0.3">
      <c r="B52" s="465"/>
      <c r="C52" s="7" t="s">
        <v>13</v>
      </c>
      <c r="D52" s="7" t="str">
        <f t="shared" si="32"/>
        <v>BP19</v>
      </c>
      <c r="E52" s="7">
        <v>19</v>
      </c>
      <c r="F52" s="8">
        <f>'2025'!O52</f>
        <v>4094.2852744183192</v>
      </c>
      <c r="G52" s="12">
        <f t="shared" si="2"/>
        <v>4503.7138018601518</v>
      </c>
      <c r="H52" s="12">
        <f t="shared" si="3"/>
        <v>4708.4280655810671</v>
      </c>
      <c r="I52" s="12">
        <f t="shared" si="4"/>
        <v>4913.1423293019825</v>
      </c>
      <c r="J52" s="12">
        <f t="shared" si="5"/>
        <v>5117.8565930228988</v>
      </c>
      <c r="K52" s="12">
        <f t="shared" si="6"/>
        <v>5322.5708567438151</v>
      </c>
      <c r="L52" s="12">
        <f t="shared" si="7"/>
        <v>6223.3136171158449</v>
      </c>
      <c r="M52" s="12">
        <f t="shared" si="8"/>
        <v>7164.9992302320588</v>
      </c>
      <c r="O52" s="8">
        <f t="shared" si="33"/>
        <v>4462.7709491159658</v>
      </c>
      <c r="P52" s="23">
        <f t="shared" si="24"/>
        <v>8.9999999999999414E-2</v>
      </c>
      <c r="Q52" s="12">
        <f t="shared" si="38"/>
        <v>4909.0480440275624</v>
      </c>
      <c r="R52" s="12">
        <f t="shared" si="38"/>
        <v>5132.1865914833606</v>
      </c>
      <c r="S52" s="12">
        <f t="shared" si="38"/>
        <v>5355.3251389391589</v>
      </c>
      <c r="T52" s="12">
        <f t="shared" si="38"/>
        <v>5578.4636863949572</v>
      </c>
      <c r="U52" s="12">
        <f t="shared" si="38"/>
        <v>5801.6022338507555</v>
      </c>
      <c r="V52" s="12">
        <f t="shared" si="38"/>
        <v>6783.4118426562682</v>
      </c>
      <c r="W52" s="12">
        <f t="shared" si="38"/>
        <v>7809.8491609529401</v>
      </c>
      <c r="Y52" s="7">
        <f>SUMIF('BD Qtde Servidores Ativos'!$D:$D,$D:$D,'BD Qtde Servidores Ativos'!E:E)</f>
        <v>862</v>
      </c>
      <c r="Z52" s="7">
        <f>SUMIF('BD Qtde Servidores Ativos'!$D:$D,$D:$D,'BD Qtde Servidores Ativos'!F:F)</f>
        <v>80</v>
      </c>
      <c r="AA52" s="7">
        <f>SUMIF('BD Qtde Servidores Ativos'!$D:$D,$D:$D,'BD Qtde Servidores Ativos'!G:G)</f>
        <v>0</v>
      </c>
      <c r="AB52" s="7">
        <f>SUMIF('BD Qtde Servidores Ativos'!$D:$D,$D:$D,'BD Qtde Servidores Ativos'!H:H)</f>
        <v>231</v>
      </c>
      <c r="AC52" s="7">
        <f>SUMIF('BD Qtde Servidores Ativos'!$D:$D,$D:$D,'BD Qtde Servidores Ativos'!I:I)</f>
        <v>301</v>
      </c>
      <c r="AD52" s="7">
        <f>SUMIF('BD Qtde Servidores Ativos'!$D:$D,$D:$D,'BD Qtde Servidores Ativos'!J:J)</f>
        <v>491</v>
      </c>
      <c r="AE52" s="7">
        <f>SUMIF('BD Qtde Servidores Ativos'!$D:$D,$D:$D,'BD Qtde Servidores Ativos'!K:K)</f>
        <v>68</v>
      </c>
      <c r="AF52" s="7">
        <f>SUMIF('BD Qtde Servidores Ativos'!$D:$D,$D:$D,'BD Qtde Servidores Ativos'!L:L)</f>
        <v>6</v>
      </c>
      <c r="AG52" s="24">
        <f t="shared" si="11"/>
        <v>2039</v>
      </c>
      <c r="AH52" s="25"/>
      <c r="AI52" s="25"/>
      <c r="AJ52" s="7">
        <f>SUMIF('BD Qtde Servidores Aposentados '!$D:$D,$D:$D,'BD Qtde Servidores Aposentados '!E:E)</f>
        <v>940</v>
      </c>
      <c r="AK52" s="7">
        <f>SUMIF('BD Qtde Servidores Aposentados '!$D:$D,$D:$D,'BD Qtde Servidores Aposentados '!F:F)</f>
        <v>155</v>
      </c>
      <c r="AL52" s="7">
        <f>SUMIF('BD Qtde Servidores Aposentados '!$D:$D,$D:$D,'BD Qtde Servidores Aposentados '!G:G)</f>
        <v>550</v>
      </c>
      <c r="AM52" s="7">
        <f>SUMIF('BD Qtde Servidores Aposentados '!$D:$D,$D:$D,'BD Qtde Servidores Aposentados '!H:H)</f>
        <v>142</v>
      </c>
      <c r="AN52" s="7">
        <f>SUMIF('BD Qtde Servidores Aposentados '!$D:$D,$D:$D,'BD Qtde Servidores Aposentados '!I:I)</f>
        <v>144</v>
      </c>
      <c r="AO52" s="7">
        <f>SUMIF('BD Qtde Servidores Aposentados '!$D:$D,$D:$D,'BD Qtde Servidores Aposentados '!J:J)</f>
        <v>147</v>
      </c>
      <c r="AP52" s="7">
        <f>SUMIF('BD Qtde Servidores Aposentados '!$D:$D,$D:$D,'BD Qtde Servidores Aposentados '!K:K)</f>
        <v>7</v>
      </c>
      <c r="AQ52" s="7">
        <f>SUMIF('BD Qtde Servidores Aposentados '!$D:$D,$D:$D,'BD Qtde Servidores Aposentados '!L:L)</f>
        <v>2</v>
      </c>
      <c r="AR52" s="24">
        <f t="shared" si="12"/>
        <v>2087</v>
      </c>
      <c r="AS52" s="26"/>
      <c r="AT52" s="26"/>
      <c r="AU52" s="27">
        <f t="shared" si="34"/>
        <v>3529273.9065485913</v>
      </c>
      <c r="AV52" s="27">
        <f t="shared" si="34"/>
        <v>360297.10414881213</v>
      </c>
      <c r="AW52" s="27">
        <f t="shared" si="34"/>
        <v>0</v>
      </c>
      <c r="AX52" s="27">
        <f t="shared" si="34"/>
        <v>1134935.8780687579</v>
      </c>
      <c r="AY52" s="27">
        <f t="shared" si="34"/>
        <v>1540474.8344998925</v>
      </c>
      <c r="AZ52" s="27">
        <f t="shared" si="34"/>
        <v>2613382.290661213</v>
      </c>
      <c r="BA52" s="27">
        <f t="shared" si="34"/>
        <v>423185.32596387743</v>
      </c>
      <c r="BB52" s="27">
        <f t="shared" si="34"/>
        <v>42989.995381392349</v>
      </c>
      <c r="BC52" s="28">
        <f t="shared" si="14"/>
        <v>9644539.3352725357</v>
      </c>
      <c r="BF52" s="26"/>
      <c r="BG52" s="27">
        <f t="shared" si="35"/>
        <v>3848628.15795322</v>
      </c>
      <c r="BH52" s="27">
        <f t="shared" si="35"/>
        <v>698075.63928832347</v>
      </c>
      <c r="BI52" s="27">
        <f t="shared" si="35"/>
        <v>2589635.4360695868</v>
      </c>
      <c r="BJ52" s="27">
        <f t="shared" si="35"/>
        <v>697666.21076088154</v>
      </c>
      <c r="BK52" s="27">
        <f t="shared" si="35"/>
        <v>736971.34939529747</v>
      </c>
      <c r="BL52" s="27">
        <f t="shared" si="35"/>
        <v>782417.91594134085</v>
      </c>
      <c r="BM52" s="27">
        <f t="shared" si="35"/>
        <v>43563.195319810911</v>
      </c>
      <c r="BN52" s="27">
        <f t="shared" si="35"/>
        <v>14329.998460464118</v>
      </c>
      <c r="BO52" s="28">
        <f t="shared" si="16"/>
        <v>9411287.9031889252</v>
      </c>
      <c r="BS52" s="12">
        <f t="shared" si="17"/>
        <v>3846908.5581379626</v>
      </c>
      <c r="BT52" s="12">
        <f t="shared" si="36"/>
        <v>392723.84352220502</v>
      </c>
      <c r="BU52" s="12">
        <f t="shared" si="36"/>
        <v>0</v>
      </c>
      <c r="BV52" s="12">
        <f t="shared" si="36"/>
        <v>1237080.1070949456</v>
      </c>
      <c r="BW52" s="12">
        <f t="shared" si="36"/>
        <v>1679117.569604882</v>
      </c>
      <c r="BX52" s="12">
        <f t="shared" si="36"/>
        <v>2848586.696820721</v>
      </c>
      <c r="BY52" s="12">
        <f t="shared" si="36"/>
        <v>461272.00530062622</v>
      </c>
      <c r="BZ52" s="12">
        <f t="shared" si="36"/>
        <v>46859.094965717639</v>
      </c>
      <c r="CA52" s="29">
        <f t="shared" si="19"/>
        <v>10512547.875447059</v>
      </c>
      <c r="CB52" s="9"/>
      <c r="CC52" s="95">
        <f>(Y52*'Quadro Resumo'!$L$8)*($O$109*10%)</f>
        <v>192345.42790689826</v>
      </c>
      <c r="CD52" s="12">
        <f>(Z52*'Quadro Resumo'!$L$8)*($O$109*15%)</f>
        <v>26776.625694695806</v>
      </c>
      <c r="CE52" s="12">
        <f>(AA52*'Quadro Resumo'!$L$8)*($O$109*10%)</f>
        <v>0</v>
      </c>
      <c r="CF52" s="12">
        <f>(AB52*'Quadro Resumo'!$L$8)*($O$109*5%)</f>
        <v>25772.502231144721</v>
      </c>
      <c r="CG52" s="12">
        <f>(AC52*'Quadro Resumo'!$L$8)*($O$109*5%)</f>
        <v>33582.351392097662</v>
      </c>
      <c r="CH52" s="12">
        <f>(AD52*'Quadro Resumo'!$L$8)*(O52*22%)</f>
        <v>96413.703584701318</v>
      </c>
      <c r="CI52" s="12">
        <f>(AE52*'Quadro Resumo'!$L$8)*(O52*23%)</f>
        <v>13959.547528834742</v>
      </c>
      <c r="CJ52" s="12">
        <v>0</v>
      </c>
      <c r="CK52" s="29">
        <f t="shared" si="20"/>
        <v>388850.15833837254</v>
      </c>
      <c r="CL52" s="9"/>
      <c r="CM52" s="9"/>
      <c r="CN52" s="12">
        <f t="shared" si="21"/>
        <v>4195004.6921690078</v>
      </c>
      <c r="CO52" s="12">
        <f t="shared" si="37"/>
        <v>760902.44682427216</v>
      </c>
      <c r="CP52" s="12">
        <f t="shared" si="37"/>
        <v>2822702.6253158483</v>
      </c>
      <c r="CQ52" s="12">
        <f t="shared" si="37"/>
        <v>760456.16972936061</v>
      </c>
      <c r="CR52" s="12">
        <f t="shared" si="37"/>
        <v>803298.77084087383</v>
      </c>
      <c r="CS52" s="12">
        <f t="shared" si="37"/>
        <v>852835.528376061</v>
      </c>
      <c r="CT52" s="12">
        <f t="shared" si="37"/>
        <v>47483.882898593874</v>
      </c>
      <c r="CU52" s="12">
        <f t="shared" si="37"/>
        <v>15619.69832190588</v>
      </c>
      <c r="CV52" s="29">
        <f t="shared" si="23"/>
        <v>10258303.814475924</v>
      </c>
      <c r="CW52" s="9"/>
      <c r="CX52" s="9"/>
      <c r="CY52" s="9"/>
      <c r="CZ52" s="9"/>
      <c r="DA52" s="9"/>
      <c r="DB52" s="30"/>
      <c r="DC52" s="30"/>
    </row>
    <row r="53" spans="2:107" ht="15.75" customHeight="1" x14ac:dyDescent="0.3">
      <c r="B53" s="463" t="s">
        <v>14</v>
      </c>
      <c r="C53" s="7" t="s">
        <v>14</v>
      </c>
      <c r="D53" s="7" t="str">
        <f t="shared" ref="D53:D71" si="39">CONCATENATE("CP",E53)</f>
        <v>CP1</v>
      </c>
      <c r="E53" s="7">
        <v>1</v>
      </c>
      <c r="F53" s="8">
        <f>'2025'!O53</f>
        <v>2570.444649</v>
      </c>
      <c r="G53" s="12">
        <f t="shared" si="2"/>
        <v>2827.4891139000001</v>
      </c>
      <c r="H53" s="12">
        <f t="shared" si="3"/>
        <v>2956.0113463499997</v>
      </c>
      <c r="I53" s="12">
        <f t="shared" si="4"/>
        <v>3084.5335787999998</v>
      </c>
      <c r="J53" s="12">
        <f t="shared" si="5"/>
        <v>3213.0558112500003</v>
      </c>
      <c r="K53" s="12">
        <f t="shared" si="6"/>
        <v>3341.5780437000003</v>
      </c>
      <c r="L53" s="12">
        <f t="shared" si="7"/>
        <v>3907.0758664800001</v>
      </c>
      <c r="M53" s="12">
        <f t="shared" si="8"/>
        <v>4498.2781357499998</v>
      </c>
      <c r="O53" s="211">
        <f>IF('Quadro Resumo'!I42="Nenhum",F53,$O$91*F4)</f>
        <v>2801.7846674100001</v>
      </c>
      <c r="P53" s="209">
        <f>O53/F53-1</f>
        <v>9.000000000000008E-2</v>
      </c>
      <c r="Q53" s="12">
        <f t="shared" si="38"/>
        <v>3081.9631341510003</v>
      </c>
      <c r="R53" s="12">
        <f t="shared" si="38"/>
        <v>3222.0523675214999</v>
      </c>
      <c r="S53" s="12">
        <f t="shared" si="38"/>
        <v>3362.141600892</v>
      </c>
      <c r="T53" s="12">
        <f t="shared" si="38"/>
        <v>3502.2308342625001</v>
      </c>
      <c r="U53" s="12">
        <f t="shared" si="38"/>
        <v>3642.3200676330002</v>
      </c>
      <c r="V53" s="12">
        <f t="shared" si="38"/>
        <v>4258.7126944632</v>
      </c>
      <c r="W53" s="12">
        <f t="shared" si="38"/>
        <v>4903.1231679675002</v>
      </c>
      <c r="Y53" s="7">
        <f>SUMIF('BD Qtde Servidores Ativos'!$D:$D,$D:$D,'BD Qtde Servidores Ativos'!E:E)</f>
        <v>44</v>
      </c>
      <c r="Z53" s="7">
        <f>SUMIF('BD Qtde Servidores Ativos'!$D:$D,$D:$D,'BD Qtde Servidores Ativos'!F:F)</f>
        <v>3</v>
      </c>
      <c r="AA53" s="7">
        <f>SUMIF('BD Qtde Servidores Ativos'!$D:$D,$D:$D,'BD Qtde Servidores Ativos'!G:G)</f>
        <v>0</v>
      </c>
      <c r="AB53" s="7">
        <f>SUMIF('BD Qtde Servidores Ativos'!$D:$D,$D:$D,'BD Qtde Servidores Ativos'!H:H)</f>
        <v>13</v>
      </c>
      <c r="AC53" s="7">
        <f>SUMIF('BD Qtde Servidores Ativos'!$D:$D,$D:$D,'BD Qtde Servidores Ativos'!I:I)</f>
        <v>42</v>
      </c>
      <c r="AD53" s="7">
        <f>SUMIF('BD Qtde Servidores Ativos'!$D:$D,$D:$D,'BD Qtde Servidores Ativos'!J:J)</f>
        <v>53</v>
      </c>
      <c r="AE53" s="7">
        <f>SUMIF('BD Qtde Servidores Ativos'!$D:$D,$D:$D,'BD Qtde Servidores Ativos'!K:K)</f>
        <v>20</v>
      </c>
      <c r="AF53" s="7">
        <f>SUMIF('BD Qtde Servidores Ativos'!$D:$D,$D:$D,'BD Qtde Servidores Ativos'!L:L)</f>
        <v>4</v>
      </c>
      <c r="AG53" s="24">
        <f t="shared" si="11"/>
        <v>179</v>
      </c>
      <c r="AH53" s="25"/>
      <c r="AI53" s="25"/>
      <c r="AJ53" s="7">
        <f>SUMIF('BD Qtde Servidores Aposentados '!$D:$D,$D:$D,'BD Qtde Servidores Aposentados '!E:E)</f>
        <v>33</v>
      </c>
      <c r="AK53" s="7">
        <f>SUMIF('BD Qtde Servidores Aposentados '!$D:$D,$D:$D,'BD Qtde Servidores Aposentados '!F:F)</f>
        <v>0</v>
      </c>
      <c r="AL53" s="7">
        <f>SUMIF('BD Qtde Servidores Aposentados '!$D:$D,$D:$D,'BD Qtde Servidores Aposentados '!G:G)</f>
        <v>0</v>
      </c>
      <c r="AM53" s="7">
        <f>SUMIF('BD Qtde Servidores Aposentados '!$D:$D,$D:$D,'BD Qtde Servidores Aposentados '!H:H)</f>
        <v>1</v>
      </c>
      <c r="AN53" s="7">
        <f>SUMIF('BD Qtde Servidores Aposentados '!$D:$D,$D:$D,'BD Qtde Servidores Aposentados '!I:I)</f>
        <v>2</v>
      </c>
      <c r="AO53" s="7">
        <f>SUMIF('BD Qtde Servidores Aposentados '!$D:$D,$D:$D,'BD Qtde Servidores Aposentados '!J:J)</f>
        <v>0</v>
      </c>
      <c r="AP53" s="7">
        <f>SUMIF('BD Qtde Servidores Aposentados '!$D:$D,$D:$D,'BD Qtde Servidores Aposentados '!K:K)</f>
        <v>0</v>
      </c>
      <c r="AQ53" s="7">
        <f>SUMIF('BD Qtde Servidores Aposentados '!$D:$D,$D:$D,'BD Qtde Servidores Aposentados '!L:L)</f>
        <v>0</v>
      </c>
      <c r="AR53" s="24">
        <f t="shared" si="12"/>
        <v>36</v>
      </c>
      <c r="AS53" s="26"/>
      <c r="AT53" s="26"/>
      <c r="AU53" s="27">
        <f t="shared" si="34"/>
        <v>113099.564556</v>
      </c>
      <c r="AV53" s="27">
        <f t="shared" si="34"/>
        <v>8482.4673417000013</v>
      </c>
      <c r="AW53" s="27">
        <f t="shared" si="34"/>
        <v>0</v>
      </c>
      <c r="AX53" s="27">
        <f t="shared" si="34"/>
        <v>40098.9365244</v>
      </c>
      <c r="AY53" s="27">
        <f t="shared" si="34"/>
        <v>134948.34407250001</v>
      </c>
      <c r="AZ53" s="27">
        <f t="shared" si="34"/>
        <v>177103.63631610002</v>
      </c>
      <c r="BA53" s="27">
        <f t="shared" si="34"/>
        <v>78141.517329599999</v>
      </c>
      <c r="BB53" s="27">
        <f t="shared" si="34"/>
        <v>17993.112542999999</v>
      </c>
      <c r="BC53" s="28">
        <f t="shared" si="14"/>
        <v>569867.57868330006</v>
      </c>
      <c r="BF53" s="26"/>
      <c r="BG53" s="27">
        <f t="shared" si="35"/>
        <v>84824.673416999998</v>
      </c>
      <c r="BH53" s="27">
        <f t="shared" si="35"/>
        <v>0</v>
      </c>
      <c r="BI53" s="27">
        <f t="shared" si="35"/>
        <v>0</v>
      </c>
      <c r="BJ53" s="27">
        <f t="shared" si="35"/>
        <v>3084.5335787999998</v>
      </c>
      <c r="BK53" s="27">
        <f t="shared" si="35"/>
        <v>6426.1116225000005</v>
      </c>
      <c r="BL53" s="27">
        <f t="shared" si="35"/>
        <v>0</v>
      </c>
      <c r="BM53" s="27">
        <f t="shared" si="35"/>
        <v>0</v>
      </c>
      <c r="BN53" s="27">
        <f t="shared" si="35"/>
        <v>0</v>
      </c>
      <c r="BO53" s="28">
        <f t="shared" si="16"/>
        <v>94335.318618299993</v>
      </c>
      <c r="BS53" s="12">
        <f t="shared" si="17"/>
        <v>123278.52536604</v>
      </c>
      <c r="BT53" s="12">
        <f t="shared" si="36"/>
        <v>9245.8894024530018</v>
      </c>
      <c r="BU53" s="12">
        <f t="shared" si="36"/>
        <v>0</v>
      </c>
      <c r="BV53" s="12">
        <f t="shared" si="36"/>
        <v>43707.840811595997</v>
      </c>
      <c r="BW53" s="12">
        <f t="shared" si="36"/>
        <v>147093.69503902501</v>
      </c>
      <c r="BX53" s="12">
        <f t="shared" si="36"/>
        <v>193042.96358454903</v>
      </c>
      <c r="BY53" s="12">
        <f t="shared" si="36"/>
        <v>85174.253889264</v>
      </c>
      <c r="BZ53" s="12">
        <f t="shared" si="36"/>
        <v>19612.492671870001</v>
      </c>
      <c r="CA53" s="29">
        <f t="shared" si="19"/>
        <v>621155.66076479701</v>
      </c>
      <c r="CB53" s="9"/>
      <c r="CC53" s="96">
        <f>(Y53*'Quadro Resumo'!$L$8)*($O$109*15%)</f>
        <v>14727.144132082694</v>
      </c>
      <c r="CD53" s="12">
        <f>(Z53*'Quadro Resumo'!$L$8)*($O$109*15%)</f>
        <v>1004.1234635510929</v>
      </c>
      <c r="CE53" s="12">
        <f>(AA53*'Quadro Resumo'!$L$8)*($O$109*10%)</f>
        <v>0</v>
      </c>
      <c r="CF53" s="12">
        <f>(AB53*'Quadro Resumo'!$L$8)*($O$109*5%)</f>
        <v>1450.4005584626898</v>
      </c>
      <c r="CG53" s="12">
        <f>(AC53*'Quadro Resumo'!$L$8)*($O$109*5%)</f>
        <v>4685.9094965717668</v>
      </c>
      <c r="CH53" s="12">
        <f>(AD53*'Quadro Resumo'!$L$8)*(O53*22%)</f>
        <v>6533.7618444001209</v>
      </c>
      <c r="CI53" s="12">
        <f>(AE53*'Quadro Resumo'!$L$8)*(O53*23%)</f>
        <v>2577.6418940172002</v>
      </c>
      <c r="CJ53" s="12">
        <v>0</v>
      </c>
      <c r="CK53" s="29">
        <f t="shared" si="20"/>
        <v>30978.981389085566</v>
      </c>
      <c r="CL53" s="9"/>
      <c r="CM53" s="9"/>
      <c r="CN53" s="12">
        <f t="shared" si="21"/>
        <v>92458.894024530004</v>
      </c>
      <c r="CO53" s="12">
        <f t="shared" si="37"/>
        <v>0</v>
      </c>
      <c r="CP53" s="12">
        <f t="shared" si="37"/>
        <v>0</v>
      </c>
      <c r="CQ53" s="12">
        <f t="shared" si="37"/>
        <v>3362.141600892</v>
      </c>
      <c r="CR53" s="12">
        <f t="shared" si="37"/>
        <v>7004.4616685250003</v>
      </c>
      <c r="CS53" s="12">
        <f t="shared" si="37"/>
        <v>0</v>
      </c>
      <c r="CT53" s="12">
        <f t="shared" si="37"/>
        <v>0</v>
      </c>
      <c r="CU53" s="12">
        <f t="shared" si="37"/>
        <v>0</v>
      </c>
      <c r="CV53" s="29">
        <f t="shared" si="23"/>
        <v>102825.497293947</v>
      </c>
      <c r="CW53" s="9"/>
      <c r="CX53" s="9"/>
      <c r="CY53" s="9"/>
      <c r="CZ53" s="9"/>
      <c r="DA53" s="9"/>
      <c r="DB53" s="30"/>
      <c r="DC53" s="30"/>
    </row>
    <row r="54" spans="2:107" ht="15.75" customHeight="1" x14ac:dyDescent="0.3">
      <c r="B54" s="464"/>
      <c r="C54" s="7" t="s">
        <v>14</v>
      </c>
      <c r="D54" s="7" t="str">
        <f t="shared" si="39"/>
        <v>CP2</v>
      </c>
      <c r="E54" s="7">
        <v>2</v>
      </c>
      <c r="F54" s="8">
        <f>'2025'!O54</f>
        <v>2670.6919903109997</v>
      </c>
      <c r="G54" s="12">
        <f t="shared" si="2"/>
        <v>2937.7611893420999</v>
      </c>
      <c r="H54" s="12">
        <f t="shared" si="3"/>
        <v>3071.2957888576493</v>
      </c>
      <c r="I54" s="12">
        <f t="shared" si="4"/>
        <v>3204.8303883731996</v>
      </c>
      <c r="J54" s="12">
        <f t="shared" si="5"/>
        <v>3338.3649878887495</v>
      </c>
      <c r="K54" s="12">
        <f t="shared" si="6"/>
        <v>3471.8995874042998</v>
      </c>
      <c r="L54" s="12">
        <f t="shared" si="7"/>
        <v>4059.4518252727198</v>
      </c>
      <c r="M54" s="12">
        <f t="shared" si="8"/>
        <v>4673.7109830442496</v>
      </c>
      <c r="O54" s="8">
        <f>O53*$C$7</f>
        <v>2911.0542694389901</v>
      </c>
      <c r="P54" s="23">
        <f t="shared" ref="P54:P71" si="40">O54/F54-1</f>
        <v>9.000000000000008E-2</v>
      </c>
      <c r="Q54" s="12">
        <f t="shared" si="38"/>
        <v>3202.1596963828893</v>
      </c>
      <c r="R54" s="12">
        <f t="shared" si="38"/>
        <v>3347.7124098548384</v>
      </c>
      <c r="S54" s="12">
        <f t="shared" si="38"/>
        <v>3493.2651233267879</v>
      </c>
      <c r="T54" s="12">
        <f t="shared" si="38"/>
        <v>3638.8178367987375</v>
      </c>
      <c r="U54" s="12">
        <f t="shared" si="38"/>
        <v>3784.3705502706871</v>
      </c>
      <c r="V54" s="12">
        <f t="shared" si="38"/>
        <v>4424.8024895472654</v>
      </c>
      <c r="W54" s="12">
        <f t="shared" si="38"/>
        <v>5094.3449715182323</v>
      </c>
      <c r="Y54" s="7">
        <f>SUMIF('BD Qtde Servidores Ativos'!$D:$D,$D:$D,'BD Qtde Servidores Ativos'!E:E)</f>
        <v>10</v>
      </c>
      <c r="Z54" s="7">
        <f>SUMIF('BD Qtde Servidores Ativos'!$D:$D,$D:$D,'BD Qtde Servidores Ativos'!F:F)</f>
        <v>0</v>
      </c>
      <c r="AA54" s="7">
        <f>SUMIF('BD Qtde Servidores Ativos'!$D:$D,$D:$D,'BD Qtde Servidores Ativos'!G:G)</f>
        <v>0</v>
      </c>
      <c r="AB54" s="7">
        <f>SUMIF('BD Qtde Servidores Ativos'!$D:$D,$D:$D,'BD Qtde Servidores Ativos'!H:H)</f>
        <v>1</v>
      </c>
      <c r="AC54" s="7">
        <f>SUMIF('BD Qtde Servidores Ativos'!$D:$D,$D:$D,'BD Qtde Servidores Ativos'!I:I)</f>
        <v>1</v>
      </c>
      <c r="AD54" s="7">
        <f>SUMIF('BD Qtde Servidores Ativos'!$D:$D,$D:$D,'BD Qtde Servidores Ativos'!J:J)</f>
        <v>4</v>
      </c>
      <c r="AE54" s="7">
        <f>SUMIF('BD Qtde Servidores Ativos'!$D:$D,$D:$D,'BD Qtde Servidores Ativos'!K:K)</f>
        <v>2</v>
      </c>
      <c r="AF54" s="7">
        <f>SUMIF('BD Qtde Servidores Ativos'!$D:$D,$D:$D,'BD Qtde Servidores Ativos'!L:L)</f>
        <v>1</v>
      </c>
      <c r="AG54" s="24">
        <f t="shared" si="11"/>
        <v>19</v>
      </c>
      <c r="AH54" s="25"/>
      <c r="AI54" s="25"/>
      <c r="AJ54" s="7">
        <f>SUMIF('BD Qtde Servidores Aposentados '!$D:$D,$D:$D,'BD Qtde Servidores Aposentados '!E:E)</f>
        <v>69</v>
      </c>
      <c r="AK54" s="7">
        <f>SUMIF('BD Qtde Servidores Aposentados '!$D:$D,$D:$D,'BD Qtde Servidores Aposentados '!F:F)</f>
        <v>1</v>
      </c>
      <c r="AL54" s="7">
        <f>SUMIF('BD Qtde Servidores Aposentados '!$D:$D,$D:$D,'BD Qtde Servidores Aposentados '!G:G)</f>
        <v>1</v>
      </c>
      <c r="AM54" s="7">
        <f>SUMIF('BD Qtde Servidores Aposentados '!$D:$D,$D:$D,'BD Qtde Servidores Aposentados '!H:H)</f>
        <v>2</v>
      </c>
      <c r="AN54" s="7">
        <f>SUMIF('BD Qtde Servidores Aposentados '!$D:$D,$D:$D,'BD Qtde Servidores Aposentados '!I:I)</f>
        <v>4</v>
      </c>
      <c r="AO54" s="7">
        <f>SUMIF('BD Qtde Servidores Aposentados '!$D:$D,$D:$D,'BD Qtde Servidores Aposentados '!J:J)</f>
        <v>0</v>
      </c>
      <c r="AP54" s="7">
        <f>SUMIF('BD Qtde Servidores Aposentados '!$D:$D,$D:$D,'BD Qtde Servidores Aposentados '!K:K)</f>
        <v>0</v>
      </c>
      <c r="AQ54" s="7">
        <f>SUMIF('BD Qtde Servidores Aposentados '!$D:$D,$D:$D,'BD Qtde Servidores Aposentados '!L:L)</f>
        <v>0</v>
      </c>
      <c r="AR54" s="24">
        <f t="shared" si="12"/>
        <v>77</v>
      </c>
      <c r="AS54" s="26"/>
      <c r="AT54" s="26"/>
      <c r="AU54" s="27">
        <f t="shared" si="34"/>
        <v>26706.919903109996</v>
      </c>
      <c r="AV54" s="27">
        <f t="shared" si="34"/>
        <v>0</v>
      </c>
      <c r="AW54" s="27">
        <f t="shared" si="34"/>
        <v>0</v>
      </c>
      <c r="AX54" s="27">
        <f t="shared" si="34"/>
        <v>3204.8303883731996</v>
      </c>
      <c r="AY54" s="27">
        <f t="shared" si="34"/>
        <v>3338.3649878887495</v>
      </c>
      <c r="AZ54" s="27">
        <f t="shared" si="34"/>
        <v>13887.598349617199</v>
      </c>
      <c r="BA54" s="27">
        <f t="shared" si="34"/>
        <v>8118.9036505454396</v>
      </c>
      <c r="BB54" s="27">
        <f t="shared" si="34"/>
        <v>4673.7109830442496</v>
      </c>
      <c r="BC54" s="28">
        <f t="shared" si="14"/>
        <v>59930.328262578834</v>
      </c>
      <c r="BF54" s="26"/>
      <c r="BG54" s="27">
        <f t="shared" si="35"/>
        <v>184277.74733145899</v>
      </c>
      <c r="BH54" s="27">
        <f t="shared" si="35"/>
        <v>2937.7611893420999</v>
      </c>
      <c r="BI54" s="27">
        <f t="shared" si="35"/>
        <v>3071.2957888576493</v>
      </c>
      <c r="BJ54" s="27">
        <f t="shared" si="35"/>
        <v>6409.6607767463993</v>
      </c>
      <c r="BK54" s="27">
        <f t="shared" si="35"/>
        <v>13353.459951554998</v>
      </c>
      <c r="BL54" s="27">
        <f t="shared" si="35"/>
        <v>0</v>
      </c>
      <c r="BM54" s="27">
        <f t="shared" si="35"/>
        <v>0</v>
      </c>
      <c r="BN54" s="27">
        <f t="shared" si="35"/>
        <v>0</v>
      </c>
      <c r="BO54" s="28">
        <f t="shared" si="16"/>
        <v>210049.92503796014</v>
      </c>
      <c r="BS54" s="12">
        <f t="shared" si="17"/>
        <v>29110.5426943899</v>
      </c>
      <c r="BT54" s="12">
        <f t="shared" si="36"/>
        <v>0</v>
      </c>
      <c r="BU54" s="12">
        <f t="shared" si="36"/>
        <v>0</v>
      </c>
      <c r="BV54" s="12">
        <f t="shared" si="36"/>
        <v>3493.2651233267879</v>
      </c>
      <c r="BW54" s="12">
        <f t="shared" si="36"/>
        <v>3638.8178367987375</v>
      </c>
      <c r="BX54" s="12">
        <f t="shared" si="36"/>
        <v>15137.482201082748</v>
      </c>
      <c r="BY54" s="12">
        <f t="shared" si="36"/>
        <v>8849.6049790945308</v>
      </c>
      <c r="BZ54" s="12">
        <f t="shared" si="36"/>
        <v>5094.3449715182323</v>
      </c>
      <c r="CA54" s="29">
        <f t="shared" si="19"/>
        <v>65324.057806210942</v>
      </c>
      <c r="CB54" s="9"/>
      <c r="CC54" s="96">
        <f>(Y54*'Quadro Resumo'!$L$8)*($O$109*15%)</f>
        <v>3347.0782118369757</v>
      </c>
      <c r="CD54" s="12">
        <f>(Z54*'Quadro Resumo'!$L$8)*($O$109*15%)</f>
        <v>0</v>
      </c>
      <c r="CE54" s="12">
        <f>(AA54*'Quadro Resumo'!$L$8)*($O$109*10%)</f>
        <v>0</v>
      </c>
      <c r="CF54" s="12">
        <f>(AB54*'Quadro Resumo'!$L$8)*($O$109*5%)</f>
        <v>111.56927372789922</v>
      </c>
      <c r="CG54" s="12">
        <f>(AC54*'Quadro Resumo'!$L$8)*($O$109*5%)</f>
        <v>111.56927372789922</v>
      </c>
      <c r="CH54" s="12">
        <f>(AD54*'Quadro Resumo'!$L$8)*(O54*22%)</f>
        <v>512.34555142126226</v>
      </c>
      <c r="CI54" s="12">
        <f>(AE54*'Quadro Resumo'!$L$8)*(O54*23%)</f>
        <v>267.8169927883871</v>
      </c>
      <c r="CJ54" s="12">
        <v>0</v>
      </c>
      <c r="CK54" s="29">
        <f t="shared" si="20"/>
        <v>4350.3793035024237</v>
      </c>
      <c r="CL54" s="9"/>
      <c r="CM54" s="9"/>
      <c r="CN54" s="12">
        <f t="shared" si="21"/>
        <v>200862.74459129031</v>
      </c>
      <c r="CO54" s="12">
        <f t="shared" si="37"/>
        <v>3202.1596963828893</v>
      </c>
      <c r="CP54" s="12">
        <f t="shared" si="37"/>
        <v>3347.7124098548384</v>
      </c>
      <c r="CQ54" s="12">
        <f t="shared" si="37"/>
        <v>6986.5302466535759</v>
      </c>
      <c r="CR54" s="12">
        <f t="shared" si="37"/>
        <v>14555.27134719495</v>
      </c>
      <c r="CS54" s="12">
        <f t="shared" si="37"/>
        <v>0</v>
      </c>
      <c r="CT54" s="12">
        <f t="shared" si="37"/>
        <v>0</v>
      </c>
      <c r="CU54" s="12">
        <f t="shared" si="37"/>
        <v>0</v>
      </c>
      <c r="CV54" s="29">
        <f t="shared" si="23"/>
        <v>228954.41829137653</v>
      </c>
      <c r="CW54" s="9"/>
      <c r="CX54" s="9"/>
      <c r="CY54" s="9"/>
      <c r="CZ54" s="9"/>
      <c r="DA54" s="9"/>
      <c r="DB54" s="30"/>
      <c r="DC54" s="30"/>
    </row>
    <row r="55" spans="2:107" ht="15.75" customHeight="1" x14ac:dyDescent="0.3">
      <c r="B55" s="464"/>
      <c r="C55" s="7" t="s">
        <v>14</v>
      </c>
      <c r="D55" s="7" t="str">
        <f t="shared" si="39"/>
        <v>CP3</v>
      </c>
      <c r="E55" s="7">
        <v>3</v>
      </c>
      <c r="F55" s="8">
        <f>'2025'!O55</f>
        <v>2774.8489779331285</v>
      </c>
      <c r="G55" s="12">
        <f t="shared" si="2"/>
        <v>3052.3338757264414</v>
      </c>
      <c r="H55" s="12">
        <f t="shared" si="3"/>
        <v>3191.0763246230977</v>
      </c>
      <c r="I55" s="12">
        <f t="shared" si="4"/>
        <v>3329.8187735197539</v>
      </c>
      <c r="J55" s="12">
        <f t="shared" si="5"/>
        <v>3468.5612224164106</v>
      </c>
      <c r="K55" s="12">
        <f t="shared" si="6"/>
        <v>3607.3036713130673</v>
      </c>
      <c r="L55" s="12">
        <f t="shared" si="7"/>
        <v>4217.7704464583558</v>
      </c>
      <c r="M55" s="12">
        <f t="shared" si="8"/>
        <v>4855.9857113829748</v>
      </c>
      <c r="O55" s="8">
        <f t="shared" ref="O55:O71" si="41">O54*$C$7</f>
        <v>3024.5853859471104</v>
      </c>
      <c r="P55" s="23">
        <f t="shared" si="40"/>
        <v>9.000000000000008E-2</v>
      </c>
      <c r="Q55" s="12">
        <f t="shared" si="38"/>
        <v>3327.0439245418215</v>
      </c>
      <c r="R55" s="12">
        <f t="shared" si="38"/>
        <v>3478.2731938391767</v>
      </c>
      <c r="S55" s="12">
        <f t="shared" si="38"/>
        <v>3629.5024631365322</v>
      </c>
      <c r="T55" s="12">
        <f t="shared" si="38"/>
        <v>3780.7317324338878</v>
      </c>
      <c r="U55" s="12">
        <f t="shared" si="38"/>
        <v>3931.9610017312434</v>
      </c>
      <c r="V55" s="12">
        <f t="shared" si="38"/>
        <v>4597.3697866396078</v>
      </c>
      <c r="W55" s="12">
        <f t="shared" si="38"/>
        <v>5293.0244254074432</v>
      </c>
      <c r="Y55" s="7">
        <f>SUMIF('BD Qtde Servidores Ativos'!$D:$D,$D:$D,'BD Qtde Servidores Ativos'!E:E)</f>
        <v>22</v>
      </c>
      <c r="Z55" s="7">
        <f>SUMIF('BD Qtde Servidores Ativos'!$D:$D,$D:$D,'BD Qtde Servidores Ativos'!F:F)</f>
        <v>1</v>
      </c>
      <c r="AA55" s="7">
        <f>SUMIF('BD Qtde Servidores Ativos'!$D:$D,$D:$D,'BD Qtde Servidores Ativos'!G:G)</f>
        <v>0</v>
      </c>
      <c r="AB55" s="7">
        <f>SUMIF('BD Qtde Servidores Ativos'!$D:$D,$D:$D,'BD Qtde Servidores Ativos'!H:H)</f>
        <v>5</v>
      </c>
      <c r="AC55" s="7">
        <f>SUMIF('BD Qtde Servidores Ativos'!$D:$D,$D:$D,'BD Qtde Servidores Ativos'!I:I)</f>
        <v>15</v>
      </c>
      <c r="AD55" s="7">
        <f>SUMIF('BD Qtde Servidores Ativos'!$D:$D,$D:$D,'BD Qtde Servidores Ativos'!J:J)</f>
        <v>38</v>
      </c>
      <c r="AE55" s="7">
        <f>SUMIF('BD Qtde Servidores Ativos'!$D:$D,$D:$D,'BD Qtde Servidores Ativos'!K:K)</f>
        <v>5</v>
      </c>
      <c r="AF55" s="7">
        <f>SUMIF('BD Qtde Servidores Ativos'!$D:$D,$D:$D,'BD Qtde Servidores Ativos'!L:L)</f>
        <v>0</v>
      </c>
      <c r="AG55" s="24">
        <f t="shared" si="11"/>
        <v>86</v>
      </c>
      <c r="AH55" s="25"/>
      <c r="AI55" s="25"/>
      <c r="AJ55" s="7">
        <f>SUMIF('BD Qtde Servidores Aposentados '!$D:$D,$D:$D,'BD Qtde Servidores Aposentados '!E:E)</f>
        <v>104</v>
      </c>
      <c r="AK55" s="7">
        <f>SUMIF('BD Qtde Servidores Aposentados '!$D:$D,$D:$D,'BD Qtde Servidores Aposentados '!F:F)</f>
        <v>1</v>
      </c>
      <c r="AL55" s="7">
        <f>SUMIF('BD Qtde Servidores Aposentados '!$D:$D,$D:$D,'BD Qtde Servidores Aposentados '!G:G)</f>
        <v>4</v>
      </c>
      <c r="AM55" s="7">
        <f>SUMIF('BD Qtde Servidores Aposentados '!$D:$D,$D:$D,'BD Qtde Servidores Aposentados '!H:H)</f>
        <v>3</v>
      </c>
      <c r="AN55" s="7">
        <f>SUMIF('BD Qtde Servidores Aposentados '!$D:$D,$D:$D,'BD Qtde Servidores Aposentados '!I:I)</f>
        <v>1</v>
      </c>
      <c r="AO55" s="7">
        <f>SUMIF('BD Qtde Servidores Aposentados '!$D:$D,$D:$D,'BD Qtde Servidores Aposentados '!J:J)</f>
        <v>0</v>
      </c>
      <c r="AP55" s="7">
        <f>SUMIF('BD Qtde Servidores Aposentados '!$D:$D,$D:$D,'BD Qtde Servidores Aposentados '!K:K)</f>
        <v>0</v>
      </c>
      <c r="AQ55" s="7">
        <f>SUMIF('BD Qtde Servidores Aposentados '!$D:$D,$D:$D,'BD Qtde Servidores Aposentados '!L:L)</f>
        <v>0</v>
      </c>
      <c r="AR55" s="24">
        <f t="shared" si="12"/>
        <v>113</v>
      </c>
      <c r="AS55" s="26"/>
      <c r="AT55" s="26"/>
      <c r="AU55" s="27">
        <f t="shared" si="34"/>
        <v>61046.677514528827</v>
      </c>
      <c r="AV55" s="27">
        <f t="shared" si="34"/>
        <v>3052.3338757264414</v>
      </c>
      <c r="AW55" s="27">
        <f t="shared" si="34"/>
        <v>0</v>
      </c>
      <c r="AX55" s="27">
        <f t="shared" si="34"/>
        <v>16649.093867598771</v>
      </c>
      <c r="AY55" s="27">
        <f t="shared" si="34"/>
        <v>52028.418336246163</v>
      </c>
      <c r="AZ55" s="27">
        <f t="shared" si="34"/>
        <v>137077.53950989657</v>
      </c>
      <c r="BA55" s="27">
        <f t="shared" si="34"/>
        <v>21088.852232291778</v>
      </c>
      <c r="BB55" s="27">
        <f t="shared" si="34"/>
        <v>0</v>
      </c>
      <c r="BC55" s="28">
        <f t="shared" si="14"/>
        <v>290942.91533628857</v>
      </c>
      <c r="BF55" s="26"/>
      <c r="BG55" s="27">
        <f t="shared" si="35"/>
        <v>288584.29370504536</v>
      </c>
      <c r="BH55" s="27">
        <f t="shared" si="35"/>
        <v>3052.3338757264414</v>
      </c>
      <c r="BI55" s="27">
        <f t="shared" si="35"/>
        <v>12764.305298492391</v>
      </c>
      <c r="BJ55" s="27">
        <f t="shared" si="35"/>
        <v>9989.4563205592622</v>
      </c>
      <c r="BK55" s="27">
        <f t="shared" si="35"/>
        <v>3468.5612224164106</v>
      </c>
      <c r="BL55" s="27">
        <f t="shared" si="35"/>
        <v>0</v>
      </c>
      <c r="BM55" s="27">
        <f t="shared" si="35"/>
        <v>0</v>
      </c>
      <c r="BN55" s="27">
        <f t="shared" si="35"/>
        <v>0</v>
      </c>
      <c r="BO55" s="28">
        <f t="shared" si="16"/>
        <v>317858.95042223984</v>
      </c>
      <c r="BS55" s="12">
        <f t="shared" si="17"/>
        <v>66540.878490836432</v>
      </c>
      <c r="BT55" s="12">
        <f t="shared" si="36"/>
        <v>3327.0439245418215</v>
      </c>
      <c r="BU55" s="12">
        <f t="shared" si="36"/>
        <v>0</v>
      </c>
      <c r="BV55" s="12">
        <f t="shared" si="36"/>
        <v>18147.512315682659</v>
      </c>
      <c r="BW55" s="12">
        <f t="shared" si="36"/>
        <v>56710.975986508318</v>
      </c>
      <c r="BX55" s="12">
        <f t="shared" si="36"/>
        <v>149414.51806578724</v>
      </c>
      <c r="BY55" s="12">
        <f t="shared" si="36"/>
        <v>22986.848933198038</v>
      </c>
      <c r="BZ55" s="12">
        <f t="shared" si="36"/>
        <v>0</v>
      </c>
      <c r="CA55" s="29">
        <f t="shared" si="19"/>
        <v>317127.77771655447</v>
      </c>
      <c r="CB55" s="9"/>
      <c r="CC55" s="96">
        <f>(Y55*'Quadro Resumo'!$L$8)*($O$109*15%)</f>
        <v>7363.5720660413472</v>
      </c>
      <c r="CD55" s="12">
        <f>(Z55*'Quadro Resumo'!$L$8)*($O$109*15%)</f>
        <v>334.7078211836976</v>
      </c>
      <c r="CE55" s="12">
        <f>(AA55*'Quadro Resumo'!$L$8)*($O$109*10%)</f>
        <v>0</v>
      </c>
      <c r="CF55" s="12">
        <f>(AB55*'Quadro Resumo'!$L$8)*($O$109*5%)</f>
        <v>557.84636863949606</v>
      </c>
      <c r="CG55" s="12">
        <f>(AC55*'Quadro Resumo'!$L$8)*($O$109*5%)</f>
        <v>1673.5391059184881</v>
      </c>
      <c r="CH55" s="12">
        <f>(AD55*'Quadro Resumo'!$L$8)*(O55*22%)</f>
        <v>5057.1067653035689</v>
      </c>
      <c r="CI55" s="12">
        <f>(AE55*'Quadro Resumo'!$L$8)*(O55*23%)</f>
        <v>695.65463876783542</v>
      </c>
      <c r="CJ55" s="12">
        <v>0</v>
      </c>
      <c r="CK55" s="29">
        <f t="shared" si="20"/>
        <v>15682.426765854434</v>
      </c>
      <c r="CL55" s="9"/>
      <c r="CM55" s="9"/>
      <c r="CN55" s="12">
        <f t="shared" si="21"/>
        <v>314556.88013849949</v>
      </c>
      <c r="CO55" s="12">
        <f t="shared" si="37"/>
        <v>3327.0439245418215</v>
      </c>
      <c r="CP55" s="12">
        <f t="shared" si="37"/>
        <v>13913.092775356707</v>
      </c>
      <c r="CQ55" s="12">
        <f t="shared" si="37"/>
        <v>10888.507389409597</v>
      </c>
      <c r="CR55" s="12">
        <f t="shared" si="37"/>
        <v>3780.7317324338878</v>
      </c>
      <c r="CS55" s="12">
        <f t="shared" si="37"/>
        <v>0</v>
      </c>
      <c r="CT55" s="12">
        <f t="shared" si="37"/>
        <v>0</v>
      </c>
      <c r="CU55" s="12">
        <f t="shared" si="37"/>
        <v>0</v>
      </c>
      <c r="CV55" s="29">
        <f t="shared" si="23"/>
        <v>346466.25596024148</v>
      </c>
      <c r="CW55" s="9"/>
      <c r="CX55" s="9"/>
      <c r="CY55" s="9"/>
      <c r="CZ55" s="9"/>
      <c r="DA55" s="9"/>
      <c r="DB55" s="30"/>
      <c r="DC55" s="30"/>
    </row>
    <row r="56" spans="2:107" ht="15.75" customHeight="1" x14ac:dyDescent="0.3">
      <c r="B56" s="464"/>
      <c r="C56" s="7" t="s">
        <v>14</v>
      </c>
      <c r="D56" s="7" t="str">
        <f t="shared" si="39"/>
        <v>CP4</v>
      </c>
      <c r="E56" s="7">
        <v>4</v>
      </c>
      <c r="F56" s="8">
        <f>'2025'!O56</f>
        <v>2883.0680880725204</v>
      </c>
      <c r="G56" s="12">
        <f t="shared" si="2"/>
        <v>3171.3748968797727</v>
      </c>
      <c r="H56" s="12">
        <f t="shared" si="3"/>
        <v>3315.5283012833984</v>
      </c>
      <c r="I56" s="12">
        <f t="shared" si="4"/>
        <v>3459.6817056870245</v>
      </c>
      <c r="J56" s="12">
        <f t="shared" si="5"/>
        <v>3603.8351100906502</v>
      </c>
      <c r="K56" s="12">
        <f t="shared" si="6"/>
        <v>3747.9885144942764</v>
      </c>
      <c r="L56" s="12">
        <f t="shared" si="7"/>
        <v>4382.2634938702313</v>
      </c>
      <c r="M56" s="12">
        <f t="shared" si="8"/>
        <v>5045.3691541269109</v>
      </c>
      <c r="O56" s="8">
        <f t="shared" si="41"/>
        <v>3142.5442159990475</v>
      </c>
      <c r="P56" s="23">
        <f t="shared" si="40"/>
        <v>9.000000000000008E-2</v>
      </c>
      <c r="Q56" s="12">
        <f t="shared" si="38"/>
        <v>3456.7986375989526</v>
      </c>
      <c r="R56" s="12">
        <f t="shared" si="38"/>
        <v>3613.9258483989042</v>
      </c>
      <c r="S56" s="12">
        <f t="shared" si="38"/>
        <v>3771.0530591988568</v>
      </c>
      <c r="T56" s="12">
        <f t="shared" si="38"/>
        <v>3928.1802699988093</v>
      </c>
      <c r="U56" s="12">
        <f t="shared" si="38"/>
        <v>4085.3074807987618</v>
      </c>
      <c r="V56" s="12">
        <f t="shared" si="38"/>
        <v>4776.6672083185522</v>
      </c>
      <c r="W56" s="12">
        <f t="shared" si="38"/>
        <v>5499.4523779983328</v>
      </c>
      <c r="Y56" s="7">
        <f>SUMIF('BD Qtde Servidores Ativos'!$D:$D,$D:$D,'BD Qtde Servidores Ativos'!E:E)</f>
        <v>22</v>
      </c>
      <c r="Z56" s="7">
        <f>SUMIF('BD Qtde Servidores Ativos'!$D:$D,$D:$D,'BD Qtde Servidores Ativos'!F:F)</f>
        <v>0</v>
      </c>
      <c r="AA56" s="7">
        <f>SUMIF('BD Qtde Servidores Ativos'!$D:$D,$D:$D,'BD Qtde Servidores Ativos'!G:G)</f>
        <v>0</v>
      </c>
      <c r="AB56" s="7">
        <f>SUMIF('BD Qtde Servidores Ativos'!$D:$D,$D:$D,'BD Qtde Servidores Ativos'!H:H)</f>
        <v>5</v>
      </c>
      <c r="AC56" s="7">
        <f>SUMIF('BD Qtde Servidores Ativos'!$D:$D,$D:$D,'BD Qtde Servidores Ativos'!I:I)</f>
        <v>20</v>
      </c>
      <c r="AD56" s="7">
        <f>SUMIF('BD Qtde Servidores Ativos'!$D:$D,$D:$D,'BD Qtde Servidores Ativos'!J:J)</f>
        <v>9</v>
      </c>
      <c r="AE56" s="7">
        <f>SUMIF('BD Qtde Servidores Ativos'!$D:$D,$D:$D,'BD Qtde Servidores Ativos'!K:K)</f>
        <v>6</v>
      </c>
      <c r="AF56" s="7">
        <f>SUMIF('BD Qtde Servidores Ativos'!$D:$D,$D:$D,'BD Qtde Servidores Ativos'!L:L)</f>
        <v>1</v>
      </c>
      <c r="AG56" s="24">
        <f t="shared" si="11"/>
        <v>63</v>
      </c>
      <c r="AH56" s="25"/>
      <c r="AI56" s="25"/>
      <c r="AJ56" s="7">
        <f>SUMIF('BD Qtde Servidores Aposentados '!$D:$D,$D:$D,'BD Qtde Servidores Aposentados '!E:E)</f>
        <v>149</v>
      </c>
      <c r="AK56" s="7">
        <f>SUMIF('BD Qtde Servidores Aposentados '!$D:$D,$D:$D,'BD Qtde Servidores Aposentados '!F:F)</f>
        <v>2</v>
      </c>
      <c r="AL56" s="7">
        <f>SUMIF('BD Qtde Servidores Aposentados '!$D:$D,$D:$D,'BD Qtde Servidores Aposentados '!G:G)</f>
        <v>3</v>
      </c>
      <c r="AM56" s="7">
        <f>SUMIF('BD Qtde Servidores Aposentados '!$D:$D,$D:$D,'BD Qtde Servidores Aposentados '!H:H)</f>
        <v>10</v>
      </c>
      <c r="AN56" s="7">
        <f>SUMIF('BD Qtde Servidores Aposentados '!$D:$D,$D:$D,'BD Qtde Servidores Aposentados '!I:I)</f>
        <v>9</v>
      </c>
      <c r="AO56" s="7">
        <f>SUMIF('BD Qtde Servidores Aposentados '!$D:$D,$D:$D,'BD Qtde Servidores Aposentados '!J:J)</f>
        <v>1</v>
      </c>
      <c r="AP56" s="7">
        <f>SUMIF('BD Qtde Servidores Aposentados '!$D:$D,$D:$D,'BD Qtde Servidores Aposentados '!K:K)</f>
        <v>0</v>
      </c>
      <c r="AQ56" s="7">
        <f>SUMIF('BD Qtde Servidores Aposentados '!$D:$D,$D:$D,'BD Qtde Servidores Aposentados '!L:L)</f>
        <v>0</v>
      </c>
      <c r="AR56" s="24">
        <f t="shared" si="12"/>
        <v>174</v>
      </c>
      <c r="AS56" s="26"/>
      <c r="AT56" s="26"/>
      <c r="AU56" s="27">
        <f t="shared" si="34"/>
        <v>63427.49793759545</v>
      </c>
      <c r="AV56" s="27">
        <f t="shared" si="34"/>
        <v>0</v>
      </c>
      <c r="AW56" s="27">
        <f t="shared" si="34"/>
        <v>0</v>
      </c>
      <c r="AX56" s="27">
        <f t="shared" si="34"/>
        <v>17298.408528435124</v>
      </c>
      <c r="AY56" s="27">
        <f t="shared" si="34"/>
        <v>72076.702201813008</v>
      </c>
      <c r="AZ56" s="27">
        <f t="shared" si="34"/>
        <v>33731.896630448486</v>
      </c>
      <c r="BA56" s="27">
        <f t="shared" si="34"/>
        <v>26293.580963221386</v>
      </c>
      <c r="BB56" s="27">
        <f t="shared" si="34"/>
        <v>5045.3691541269109</v>
      </c>
      <c r="BC56" s="28">
        <f t="shared" si="14"/>
        <v>217873.45541564035</v>
      </c>
      <c r="BF56" s="26"/>
      <c r="BG56" s="27">
        <f t="shared" si="35"/>
        <v>429577.14512280555</v>
      </c>
      <c r="BH56" s="27">
        <f t="shared" si="35"/>
        <v>6342.7497937595454</v>
      </c>
      <c r="BI56" s="27">
        <f t="shared" si="35"/>
        <v>9946.5849038501947</v>
      </c>
      <c r="BJ56" s="27">
        <f t="shared" si="35"/>
        <v>34596.817056870248</v>
      </c>
      <c r="BK56" s="27">
        <f t="shared" si="35"/>
        <v>32434.515990815853</v>
      </c>
      <c r="BL56" s="27">
        <f t="shared" si="35"/>
        <v>3747.9885144942764</v>
      </c>
      <c r="BM56" s="27">
        <f t="shared" si="35"/>
        <v>0</v>
      </c>
      <c r="BN56" s="27">
        <f t="shared" si="35"/>
        <v>0</v>
      </c>
      <c r="BO56" s="28">
        <f t="shared" si="16"/>
        <v>516645.80138259567</v>
      </c>
      <c r="BS56" s="12">
        <f t="shared" si="17"/>
        <v>69135.972751979047</v>
      </c>
      <c r="BT56" s="12">
        <f t="shared" si="36"/>
        <v>0</v>
      </c>
      <c r="BU56" s="12">
        <f t="shared" si="36"/>
        <v>0</v>
      </c>
      <c r="BV56" s="12">
        <f t="shared" si="36"/>
        <v>18855.265295994282</v>
      </c>
      <c r="BW56" s="12">
        <f t="shared" si="36"/>
        <v>78563.605399976193</v>
      </c>
      <c r="BX56" s="12">
        <f t="shared" si="36"/>
        <v>36767.767327188856</v>
      </c>
      <c r="BY56" s="12">
        <f t="shared" si="36"/>
        <v>28660.003249911315</v>
      </c>
      <c r="BZ56" s="12">
        <f t="shared" si="36"/>
        <v>5499.4523779983328</v>
      </c>
      <c r="CA56" s="29">
        <f t="shared" si="19"/>
        <v>237482.066403048</v>
      </c>
      <c r="CB56" s="9"/>
      <c r="CC56" s="96">
        <f>(Y56*'Quadro Resumo'!$L$8)*($O$109*15%)</f>
        <v>7363.5720660413472</v>
      </c>
      <c r="CD56" s="12">
        <f>(Z56*'Quadro Resumo'!$L$8)*($O$109*15%)</f>
        <v>0</v>
      </c>
      <c r="CE56" s="12">
        <f>(AA56*'Quadro Resumo'!$L$8)*($O$109*10%)</f>
        <v>0</v>
      </c>
      <c r="CF56" s="12">
        <f>(AB56*'Quadro Resumo'!$L$8)*($O$109*5%)</f>
        <v>557.84636863949606</v>
      </c>
      <c r="CG56" s="12">
        <f>(AC56*'Quadro Resumo'!$L$8)*($O$109*5%)</f>
        <v>2231.3854745579843</v>
      </c>
      <c r="CH56" s="12">
        <f>(AD56*'Quadro Resumo'!$L$8)*(O56*22%)</f>
        <v>1244.4475095356229</v>
      </c>
      <c r="CI56" s="12">
        <f>(AE56*'Quadro Resumo'!$L$8)*(O56*23%)</f>
        <v>867.34220361573739</v>
      </c>
      <c r="CJ56" s="12">
        <v>0</v>
      </c>
      <c r="CK56" s="29">
        <f t="shared" si="20"/>
        <v>12264.593622390188</v>
      </c>
      <c r="CL56" s="9"/>
      <c r="CM56" s="9"/>
      <c r="CN56" s="12">
        <f t="shared" si="21"/>
        <v>468239.08818385808</v>
      </c>
      <c r="CO56" s="12">
        <f t="shared" si="37"/>
        <v>6913.5972751979052</v>
      </c>
      <c r="CP56" s="12">
        <f t="shared" si="37"/>
        <v>10841.777545196714</v>
      </c>
      <c r="CQ56" s="12">
        <f t="shared" si="37"/>
        <v>37710.530591988565</v>
      </c>
      <c r="CR56" s="12">
        <f t="shared" si="37"/>
        <v>35353.622429989286</v>
      </c>
      <c r="CS56" s="12">
        <f t="shared" si="37"/>
        <v>4085.3074807987618</v>
      </c>
      <c r="CT56" s="12">
        <f t="shared" si="37"/>
        <v>0</v>
      </c>
      <c r="CU56" s="12">
        <f t="shared" si="37"/>
        <v>0</v>
      </c>
      <c r="CV56" s="29">
        <f t="shared" si="23"/>
        <v>563143.92350702942</v>
      </c>
      <c r="CW56" s="9"/>
      <c r="CX56" s="9"/>
      <c r="CY56" s="9"/>
      <c r="CZ56" s="9"/>
      <c r="DA56" s="9"/>
      <c r="DB56" s="30"/>
      <c r="DC56" s="30"/>
    </row>
    <row r="57" spans="2:107" ht="15.75" customHeight="1" x14ac:dyDescent="0.3">
      <c r="B57" s="464"/>
      <c r="C57" s="7" t="s">
        <v>14</v>
      </c>
      <c r="D57" s="7" t="str">
        <f t="shared" si="39"/>
        <v>CP5</v>
      </c>
      <c r="E57" s="7">
        <v>5</v>
      </c>
      <c r="F57" s="8">
        <f>'2025'!O57</f>
        <v>2995.5077435073486</v>
      </c>
      <c r="G57" s="12">
        <f t="shared" si="2"/>
        <v>3295.0585178580836</v>
      </c>
      <c r="H57" s="12">
        <f t="shared" si="3"/>
        <v>3444.8339050334507</v>
      </c>
      <c r="I57" s="12">
        <f t="shared" si="4"/>
        <v>3594.6092922088183</v>
      </c>
      <c r="J57" s="12">
        <f t="shared" si="5"/>
        <v>3744.3846793841858</v>
      </c>
      <c r="K57" s="12">
        <f t="shared" si="6"/>
        <v>3894.1600665595533</v>
      </c>
      <c r="L57" s="12">
        <f t="shared" si="7"/>
        <v>4553.17177013117</v>
      </c>
      <c r="M57" s="12">
        <f t="shared" si="8"/>
        <v>5242.1385511378603</v>
      </c>
      <c r="O57" s="8">
        <f t="shared" si="41"/>
        <v>3265.1034404230099</v>
      </c>
      <c r="P57" s="23">
        <f t="shared" si="40"/>
        <v>9.000000000000008E-2</v>
      </c>
      <c r="Q57" s="12">
        <f t="shared" si="38"/>
        <v>3591.6137844653113</v>
      </c>
      <c r="R57" s="12">
        <f t="shared" si="38"/>
        <v>3754.8689564864612</v>
      </c>
      <c r="S57" s="12">
        <f t="shared" si="38"/>
        <v>3918.1241285076117</v>
      </c>
      <c r="T57" s="12">
        <f t="shared" si="38"/>
        <v>4081.3793005287625</v>
      </c>
      <c r="U57" s="12">
        <f t="shared" si="38"/>
        <v>4244.634472549913</v>
      </c>
      <c r="V57" s="12">
        <f t="shared" si="38"/>
        <v>4962.9572294429754</v>
      </c>
      <c r="W57" s="12">
        <f t="shared" si="38"/>
        <v>5713.9310207402677</v>
      </c>
      <c r="Y57" s="7">
        <f>SUMIF('BD Qtde Servidores Ativos'!$D:$D,$D:$D,'BD Qtde Servidores Ativos'!E:E)</f>
        <v>47</v>
      </c>
      <c r="Z57" s="7">
        <f>SUMIF('BD Qtde Servidores Ativos'!$D:$D,$D:$D,'BD Qtde Servidores Ativos'!F:F)</f>
        <v>4</v>
      </c>
      <c r="AA57" s="7">
        <f>SUMIF('BD Qtde Servidores Ativos'!$D:$D,$D:$D,'BD Qtde Servidores Ativos'!G:G)</f>
        <v>0</v>
      </c>
      <c r="AB57" s="7">
        <f>SUMIF('BD Qtde Servidores Ativos'!$D:$D,$D:$D,'BD Qtde Servidores Ativos'!H:H)</f>
        <v>20</v>
      </c>
      <c r="AC57" s="7">
        <f>SUMIF('BD Qtde Servidores Ativos'!$D:$D,$D:$D,'BD Qtde Servidores Ativos'!I:I)</f>
        <v>44</v>
      </c>
      <c r="AD57" s="7">
        <f>SUMIF('BD Qtde Servidores Ativos'!$D:$D,$D:$D,'BD Qtde Servidores Ativos'!J:J)</f>
        <v>56</v>
      </c>
      <c r="AE57" s="7">
        <f>SUMIF('BD Qtde Servidores Ativos'!$D:$D,$D:$D,'BD Qtde Servidores Ativos'!K:K)</f>
        <v>12</v>
      </c>
      <c r="AF57" s="7">
        <f>SUMIF('BD Qtde Servidores Ativos'!$D:$D,$D:$D,'BD Qtde Servidores Ativos'!L:L)</f>
        <v>1</v>
      </c>
      <c r="AG57" s="24">
        <f t="shared" si="11"/>
        <v>184</v>
      </c>
      <c r="AH57" s="25"/>
      <c r="AI57" s="25"/>
      <c r="AJ57" s="7">
        <f>SUMIF('BD Qtde Servidores Aposentados '!$D:$D,$D:$D,'BD Qtde Servidores Aposentados '!E:E)</f>
        <v>263</v>
      </c>
      <c r="AK57" s="7">
        <f>SUMIF('BD Qtde Servidores Aposentados '!$D:$D,$D:$D,'BD Qtde Servidores Aposentados '!F:F)</f>
        <v>4</v>
      </c>
      <c r="AL57" s="7">
        <f>SUMIF('BD Qtde Servidores Aposentados '!$D:$D,$D:$D,'BD Qtde Servidores Aposentados '!G:G)</f>
        <v>4</v>
      </c>
      <c r="AM57" s="7">
        <f>SUMIF('BD Qtde Servidores Aposentados '!$D:$D,$D:$D,'BD Qtde Servidores Aposentados '!H:H)</f>
        <v>11</v>
      </c>
      <c r="AN57" s="7">
        <f>SUMIF('BD Qtde Servidores Aposentados '!$D:$D,$D:$D,'BD Qtde Servidores Aposentados '!I:I)</f>
        <v>8</v>
      </c>
      <c r="AO57" s="7">
        <f>SUMIF('BD Qtde Servidores Aposentados '!$D:$D,$D:$D,'BD Qtde Servidores Aposentados '!J:J)</f>
        <v>1</v>
      </c>
      <c r="AP57" s="7">
        <f>SUMIF('BD Qtde Servidores Aposentados '!$D:$D,$D:$D,'BD Qtde Servidores Aposentados '!K:K)</f>
        <v>0</v>
      </c>
      <c r="AQ57" s="7">
        <f>SUMIF('BD Qtde Servidores Aposentados '!$D:$D,$D:$D,'BD Qtde Servidores Aposentados '!L:L)</f>
        <v>0</v>
      </c>
      <c r="AR57" s="24">
        <f t="shared" si="12"/>
        <v>291</v>
      </c>
      <c r="AS57" s="26"/>
      <c r="AT57" s="26"/>
      <c r="AU57" s="27">
        <f t="shared" si="34"/>
        <v>140788.86394484539</v>
      </c>
      <c r="AV57" s="27">
        <f t="shared" si="34"/>
        <v>13180.234071432335</v>
      </c>
      <c r="AW57" s="27">
        <f t="shared" si="34"/>
        <v>0</v>
      </c>
      <c r="AX57" s="27">
        <f t="shared" si="34"/>
        <v>71892.185844176362</v>
      </c>
      <c r="AY57" s="27">
        <f t="shared" si="34"/>
        <v>164752.92589290417</v>
      </c>
      <c r="AZ57" s="27">
        <f t="shared" si="34"/>
        <v>218072.96372733498</v>
      </c>
      <c r="BA57" s="27">
        <f t="shared" si="34"/>
        <v>54638.06124157404</v>
      </c>
      <c r="BB57" s="27">
        <f t="shared" si="34"/>
        <v>5242.1385511378603</v>
      </c>
      <c r="BC57" s="28">
        <f t="shared" si="14"/>
        <v>668567.37327340513</v>
      </c>
      <c r="BF57" s="26"/>
      <c r="BG57" s="27">
        <f t="shared" si="35"/>
        <v>787818.53654243262</v>
      </c>
      <c r="BH57" s="27">
        <f t="shared" si="35"/>
        <v>13180.234071432335</v>
      </c>
      <c r="BI57" s="27">
        <f t="shared" si="35"/>
        <v>13779.335620133803</v>
      </c>
      <c r="BJ57" s="27">
        <f t="shared" si="35"/>
        <v>39540.702214297002</v>
      </c>
      <c r="BK57" s="27">
        <f t="shared" si="35"/>
        <v>29955.077435073486</v>
      </c>
      <c r="BL57" s="27">
        <f t="shared" si="35"/>
        <v>3894.1600665595533</v>
      </c>
      <c r="BM57" s="27">
        <f t="shared" si="35"/>
        <v>0</v>
      </c>
      <c r="BN57" s="27">
        <f t="shared" si="35"/>
        <v>0</v>
      </c>
      <c r="BO57" s="28">
        <f t="shared" si="16"/>
        <v>888168.04594992881</v>
      </c>
      <c r="BS57" s="12">
        <f t="shared" si="17"/>
        <v>153459.86169988147</v>
      </c>
      <c r="BT57" s="12">
        <f t="shared" si="36"/>
        <v>14366.455137861245</v>
      </c>
      <c r="BU57" s="12">
        <f t="shared" si="36"/>
        <v>0</v>
      </c>
      <c r="BV57" s="12">
        <f t="shared" si="36"/>
        <v>78362.482570152235</v>
      </c>
      <c r="BW57" s="12">
        <f t="shared" si="36"/>
        <v>179580.68922326557</v>
      </c>
      <c r="BX57" s="12">
        <f t="shared" si="36"/>
        <v>237699.53046279511</v>
      </c>
      <c r="BY57" s="12">
        <f t="shared" si="36"/>
        <v>59555.486753315708</v>
      </c>
      <c r="BZ57" s="12">
        <f t="shared" si="36"/>
        <v>5713.9310207402677</v>
      </c>
      <c r="CA57" s="29">
        <f t="shared" si="19"/>
        <v>728738.4368680116</v>
      </c>
      <c r="CB57" s="9"/>
      <c r="CC57" s="96">
        <f>(Y57*'Quadro Resumo'!$L$8)*($O$109*15%)</f>
        <v>15731.267595633786</v>
      </c>
      <c r="CD57" s="12">
        <f>(Z57*'Quadro Resumo'!$L$8)*($O$109*15%)</f>
        <v>1338.8312847347904</v>
      </c>
      <c r="CE57" s="12">
        <f>(AA57*'Quadro Resumo'!$L$8)*($O$109*10%)</f>
        <v>0</v>
      </c>
      <c r="CF57" s="12">
        <f>(AB57*'Quadro Resumo'!$L$8)*($O$109*5%)</f>
        <v>2231.3854745579843</v>
      </c>
      <c r="CG57" s="12">
        <f>(AC57*'Quadro Resumo'!$L$8)*($O$109*5%)</f>
        <v>4909.048044027566</v>
      </c>
      <c r="CH57" s="12">
        <f>(AD57*'Quadro Resumo'!$L$8)*(O57*22%)</f>
        <v>8045.2148772022974</v>
      </c>
      <c r="CI57" s="12">
        <f>(AE57*'Quadro Resumo'!$L$8)*(O57*23%)</f>
        <v>1802.3370991135018</v>
      </c>
      <c r="CJ57" s="12">
        <v>0</v>
      </c>
      <c r="CK57" s="29">
        <f t="shared" si="20"/>
        <v>34058.084375269929</v>
      </c>
      <c r="CL57" s="9"/>
      <c r="CM57" s="9"/>
      <c r="CN57" s="12">
        <f t="shared" si="21"/>
        <v>858722.20483125164</v>
      </c>
      <c r="CO57" s="12">
        <f t="shared" si="37"/>
        <v>14366.455137861245</v>
      </c>
      <c r="CP57" s="12">
        <f t="shared" si="37"/>
        <v>15019.475825945845</v>
      </c>
      <c r="CQ57" s="12">
        <f t="shared" si="37"/>
        <v>43099.365413583728</v>
      </c>
      <c r="CR57" s="12">
        <f t="shared" si="37"/>
        <v>32651.0344042301</v>
      </c>
      <c r="CS57" s="12">
        <f t="shared" si="37"/>
        <v>4244.634472549913</v>
      </c>
      <c r="CT57" s="12">
        <f t="shared" si="37"/>
        <v>0</v>
      </c>
      <c r="CU57" s="12">
        <f t="shared" si="37"/>
        <v>0</v>
      </c>
      <c r="CV57" s="29">
        <f t="shared" si="23"/>
        <v>968103.17008542235</v>
      </c>
      <c r="CW57" s="9"/>
      <c r="CX57" s="9"/>
      <c r="CY57" s="9"/>
      <c r="CZ57" s="9"/>
      <c r="DA57" s="9"/>
      <c r="DB57" s="30"/>
      <c r="DC57" s="30"/>
    </row>
    <row r="58" spans="2:107" ht="15.75" customHeight="1" x14ac:dyDescent="0.3">
      <c r="B58" s="464"/>
      <c r="C58" s="7" t="s">
        <v>14</v>
      </c>
      <c r="D58" s="7" t="str">
        <f t="shared" si="39"/>
        <v>CP6</v>
      </c>
      <c r="E58" s="7">
        <v>6</v>
      </c>
      <c r="F58" s="8">
        <f>'2025'!O58</f>
        <v>3112.3325455041349</v>
      </c>
      <c r="G58" s="12">
        <f t="shared" si="2"/>
        <v>3423.5658000545486</v>
      </c>
      <c r="H58" s="12">
        <f t="shared" si="3"/>
        <v>3579.1824273297548</v>
      </c>
      <c r="I58" s="12">
        <f t="shared" si="4"/>
        <v>3734.7990546049618</v>
      </c>
      <c r="J58" s="12">
        <f t="shared" si="5"/>
        <v>3890.4156818801684</v>
      </c>
      <c r="K58" s="12">
        <f t="shared" si="6"/>
        <v>4046.0323091553755</v>
      </c>
      <c r="L58" s="12">
        <f t="shared" si="7"/>
        <v>4730.7454691662851</v>
      </c>
      <c r="M58" s="12">
        <f t="shared" si="8"/>
        <v>5446.5819546322364</v>
      </c>
      <c r="O58" s="8">
        <f t="shared" si="41"/>
        <v>3392.442474599507</v>
      </c>
      <c r="P58" s="23">
        <f t="shared" si="40"/>
        <v>9.000000000000008E-2</v>
      </c>
      <c r="Q58" s="12">
        <f t="shared" si="38"/>
        <v>3731.6867220594581</v>
      </c>
      <c r="R58" s="12">
        <f t="shared" si="38"/>
        <v>3901.3088457894328</v>
      </c>
      <c r="S58" s="12">
        <f t="shared" si="38"/>
        <v>4070.9309695194083</v>
      </c>
      <c r="T58" s="12">
        <f t="shared" si="38"/>
        <v>4240.5530932493839</v>
      </c>
      <c r="U58" s="12">
        <f t="shared" si="38"/>
        <v>4410.175216979359</v>
      </c>
      <c r="V58" s="12">
        <f t="shared" si="38"/>
        <v>5156.5125613912505</v>
      </c>
      <c r="W58" s="12">
        <f t="shared" si="38"/>
        <v>5936.7743305491376</v>
      </c>
      <c r="Y58" s="7">
        <f>SUMIF('BD Qtde Servidores Ativos'!$D:$D,$D:$D,'BD Qtde Servidores Ativos'!E:E)</f>
        <v>63</v>
      </c>
      <c r="Z58" s="7">
        <f>SUMIF('BD Qtde Servidores Ativos'!$D:$D,$D:$D,'BD Qtde Servidores Ativos'!F:F)</f>
        <v>2</v>
      </c>
      <c r="AA58" s="7">
        <f>SUMIF('BD Qtde Servidores Ativos'!$D:$D,$D:$D,'BD Qtde Servidores Ativos'!G:G)</f>
        <v>0</v>
      </c>
      <c r="AB58" s="7">
        <f>SUMIF('BD Qtde Servidores Ativos'!$D:$D,$D:$D,'BD Qtde Servidores Ativos'!H:H)</f>
        <v>32</v>
      </c>
      <c r="AC58" s="7">
        <f>SUMIF('BD Qtde Servidores Ativos'!$D:$D,$D:$D,'BD Qtde Servidores Ativos'!I:I)</f>
        <v>84</v>
      </c>
      <c r="AD58" s="7">
        <f>SUMIF('BD Qtde Servidores Ativos'!$D:$D,$D:$D,'BD Qtde Servidores Ativos'!J:J)</f>
        <v>74</v>
      </c>
      <c r="AE58" s="7">
        <f>SUMIF('BD Qtde Servidores Ativos'!$D:$D,$D:$D,'BD Qtde Servidores Ativos'!K:K)</f>
        <v>13</v>
      </c>
      <c r="AF58" s="7">
        <f>SUMIF('BD Qtde Servidores Ativos'!$D:$D,$D:$D,'BD Qtde Servidores Ativos'!L:L)</f>
        <v>2</v>
      </c>
      <c r="AG58" s="24">
        <f t="shared" si="11"/>
        <v>270</v>
      </c>
      <c r="AH58" s="25"/>
      <c r="AI58" s="25"/>
      <c r="AJ58" s="7">
        <f>SUMIF('BD Qtde Servidores Aposentados '!$D:$D,$D:$D,'BD Qtde Servidores Aposentados '!E:E)</f>
        <v>330</v>
      </c>
      <c r="AK58" s="7">
        <f>SUMIF('BD Qtde Servidores Aposentados '!$D:$D,$D:$D,'BD Qtde Servidores Aposentados '!F:F)</f>
        <v>4</v>
      </c>
      <c r="AL58" s="7">
        <f>SUMIF('BD Qtde Servidores Aposentados '!$D:$D,$D:$D,'BD Qtde Servidores Aposentados '!G:G)</f>
        <v>9</v>
      </c>
      <c r="AM58" s="7">
        <f>SUMIF('BD Qtde Servidores Aposentados '!$D:$D,$D:$D,'BD Qtde Servidores Aposentados '!H:H)</f>
        <v>22</v>
      </c>
      <c r="AN58" s="7">
        <f>SUMIF('BD Qtde Servidores Aposentados '!$D:$D,$D:$D,'BD Qtde Servidores Aposentados '!I:I)</f>
        <v>6</v>
      </c>
      <c r="AO58" s="7">
        <f>SUMIF('BD Qtde Servidores Aposentados '!$D:$D,$D:$D,'BD Qtde Servidores Aposentados '!J:J)</f>
        <v>1</v>
      </c>
      <c r="AP58" s="7">
        <f>SUMIF('BD Qtde Servidores Aposentados '!$D:$D,$D:$D,'BD Qtde Servidores Aposentados '!K:K)</f>
        <v>0</v>
      </c>
      <c r="AQ58" s="7">
        <f>SUMIF('BD Qtde Servidores Aposentados '!$D:$D,$D:$D,'BD Qtde Servidores Aposentados '!L:L)</f>
        <v>0</v>
      </c>
      <c r="AR58" s="24">
        <f t="shared" si="12"/>
        <v>372</v>
      </c>
      <c r="AS58" s="26"/>
      <c r="AT58" s="26"/>
      <c r="AU58" s="27">
        <f t="shared" si="34"/>
        <v>196076.95036676049</v>
      </c>
      <c r="AV58" s="27">
        <f t="shared" si="34"/>
        <v>6847.1316001090972</v>
      </c>
      <c r="AW58" s="27">
        <f t="shared" si="34"/>
        <v>0</v>
      </c>
      <c r="AX58" s="27">
        <f t="shared" si="34"/>
        <v>119513.56974735878</v>
      </c>
      <c r="AY58" s="27">
        <f t="shared" si="34"/>
        <v>326794.91727793415</v>
      </c>
      <c r="AZ58" s="27">
        <f t="shared" si="34"/>
        <v>299406.39087749779</v>
      </c>
      <c r="BA58" s="27">
        <f t="shared" si="34"/>
        <v>61499.691099161704</v>
      </c>
      <c r="BB58" s="27">
        <f t="shared" si="34"/>
        <v>10893.163909264473</v>
      </c>
      <c r="BC58" s="28">
        <f t="shared" si="14"/>
        <v>1021031.8148780867</v>
      </c>
      <c r="BF58" s="26"/>
      <c r="BG58" s="27">
        <f t="shared" si="35"/>
        <v>1027069.7400163645</v>
      </c>
      <c r="BH58" s="27">
        <f t="shared" si="35"/>
        <v>13694.263200218194</v>
      </c>
      <c r="BI58" s="27">
        <f t="shared" si="35"/>
        <v>32212.641845967792</v>
      </c>
      <c r="BJ58" s="27">
        <f t="shared" si="35"/>
        <v>82165.579201309156</v>
      </c>
      <c r="BK58" s="27">
        <f t="shared" si="35"/>
        <v>23342.494091281013</v>
      </c>
      <c r="BL58" s="27">
        <f t="shared" si="35"/>
        <v>4046.0323091553755</v>
      </c>
      <c r="BM58" s="27">
        <f t="shared" si="35"/>
        <v>0</v>
      </c>
      <c r="BN58" s="27">
        <f t="shared" si="35"/>
        <v>0</v>
      </c>
      <c r="BO58" s="28">
        <f t="shared" si="16"/>
        <v>1182530.7506642961</v>
      </c>
      <c r="BS58" s="12">
        <f t="shared" si="17"/>
        <v>213723.87589976893</v>
      </c>
      <c r="BT58" s="12">
        <f t="shared" si="36"/>
        <v>7463.3734441189163</v>
      </c>
      <c r="BU58" s="12">
        <f t="shared" si="36"/>
        <v>0</v>
      </c>
      <c r="BV58" s="12">
        <f t="shared" si="36"/>
        <v>130269.79102462107</v>
      </c>
      <c r="BW58" s="12">
        <f t="shared" si="36"/>
        <v>356206.45983294823</v>
      </c>
      <c r="BX58" s="12">
        <f t="shared" si="36"/>
        <v>326352.96605647256</v>
      </c>
      <c r="BY58" s="12">
        <f t="shared" si="36"/>
        <v>67034.663298086263</v>
      </c>
      <c r="BZ58" s="12">
        <f t="shared" si="36"/>
        <v>11873.548661098275</v>
      </c>
      <c r="CA58" s="29">
        <f t="shared" si="19"/>
        <v>1112924.6782171144</v>
      </c>
      <c r="CB58" s="9"/>
      <c r="CC58" s="96">
        <f>(Y58*'Quadro Resumo'!$L$8)*($O$109*15%)</f>
        <v>21086.592734572951</v>
      </c>
      <c r="CD58" s="12">
        <f>(Z58*'Quadro Resumo'!$L$8)*($O$109*15%)</f>
        <v>669.41564236739521</v>
      </c>
      <c r="CE58" s="12">
        <f>(AA58*'Quadro Resumo'!$L$8)*($O$109*10%)</f>
        <v>0</v>
      </c>
      <c r="CF58" s="12">
        <f>(AB58*'Quadro Resumo'!$L$8)*($O$109*5%)</f>
        <v>3570.2167592927749</v>
      </c>
      <c r="CG58" s="12">
        <f>(AC58*'Quadro Resumo'!$L$8)*($O$109*5%)</f>
        <v>9371.8189931435336</v>
      </c>
      <c r="CH58" s="12">
        <f>(AD58*'Quadro Resumo'!$L$8)*(O58*22%)</f>
        <v>11045.792697295996</v>
      </c>
      <c r="CI58" s="12">
        <f>(AE58*'Quadro Resumo'!$L$8)*(O58*23%)</f>
        <v>2028.6805998105053</v>
      </c>
      <c r="CJ58" s="12">
        <v>0</v>
      </c>
      <c r="CK58" s="29">
        <f t="shared" si="20"/>
        <v>47772.517426483158</v>
      </c>
      <c r="CL58" s="9"/>
      <c r="CM58" s="9"/>
      <c r="CN58" s="12">
        <f t="shared" si="21"/>
        <v>1119506.0166178374</v>
      </c>
      <c r="CO58" s="12">
        <f t="shared" si="37"/>
        <v>14926.746888237833</v>
      </c>
      <c r="CP58" s="12">
        <f t="shared" si="37"/>
        <v>35111.779612104896</v>
      </c>
      <c r="CQ58" s="12">
        <f t="shared" si="37"/>
        <v>89560.481329426984</v>
      </c>
      <c r="CR58" s="12">
        <f t="shared" si="37"/>
        <v>25443.318559496303</v>
      </c>
      <c r="CS58" s="12">
        <f t="shared" si="37"/>
        <v>4410.175216979359</v>
      </c>
      <c r="CT58" s="12">
        <f t="shared" si="37"/>
        <v>0</v>
      </c>
      <c r="CU58" s="12">
        <f t="shared" si="37"/>
        <v>0</v>
      </c>
      <c r="CV58" s="29">
        <f t="shared" si="23"/>
        <v>1288958.5182240824</v>
      </c>
      <c r="CW58" s="9"/>
      <c r="CX58" s="9"/>
      <c r="CY58" s="9"/>
      <c r="CZ58" s="9"/>
      <c r="DA58" s="9"/>
      <c r="DB58" s="30"/>
      <c r="DC58" s="30"/>
    </row>
    <row r="59" spans="2:107" ht="15.75" customHeight="1" x14ac:dyDescent="0.3">
      <c r="B59" s="464"/>
      <c r="C59" s="7" t="s">
        <v>14</v>
      </c>
      <c r="D59" s="7" t="str">
        <f t="shared" si="39"/>
        <v>CP7</v>
      </c>
      <c r="E59" s="7">
        <v>7</v>
      </c>
      <c r="F59" s="8">
        <f>'2025'!O59</f>
        <v>3233.7135147787958</v>
      </c>
      <c r="G59" s="12">
        <f t="shared" si="2"/>
        <v>3557.0848662566755</v>
      </c>
      <c r="H59" s="12">
        <f t="shared" si="3"/>
        <v>3718.7705419956151</v>
      </c>
      <c r="I59" s="12">
        <f t="shared" si="4"/>
        <v>3880.4562177345547</v>
      </c>
      <c r="J59" s="12">
        <f t="shared" si="5"/>
        <v>4042.1418934734947</v>
      </c>
      <c r="K59" s="12">
        <f t="shared" si="6"/>
        <v>4203.8275692124344</v>
      </c>
      <c r="L59" s="12">
        <f t="shared" si="7"/>
        <v>4915.2445424637699</v>
      </c>
      <c r="M59" s="12">
        <f t="shared" si="8"/>
        <v>5658.9986508628926</v>
      </c>
      <c r="O59" s="8">
        <f t="shared" si="41"/>
        <v>3524.7477311088874</v>
      </c>
      <c r="P59" s="23">
        <f t="shared" si="40"/>
        <v>9.000000000000008E-2</v>
      </c>
      <c r="Q59" s="12">
        <f t="shared" si="38"/>
        <v>3877.2225042197765</v>
      </c>
      <c r="R59" s="12">
        <f t="shared" si="38"/>
        <v>4053.4598907752202</v>
      </c>
      <c r="S59" s="12">
        <f t="shared" si="38"/>
        <v>4229.6972773306643</v>
      </c>
      <c r="T59" s="12">
        <f t="shared" si="38"/>
        <v>4405.9346638861089</v>
      </c>
      <c r="U59" s="12">
        <f t="shared" si="38"/>
        <v>4582.1720504415534</v>
      </c>
      <c r="V59" s="12">
        <f t="shared" si="38"/>
        <v>5357.6165512855086</v>
      </c>
      <c r="W59" s="12">
        <f t="shared" si="38"/>
        <v>6168.3085294405528</v>
      </c>
      <c r="Y59" s="7">
        <f>SUMIF('BD Qtde Servidores Ativos'!$D:$D,$D:$D,'BD Qtde Servidores Ativos'!E:E)</f>
        <v>100</v>
      </c>
      <c r="Z59" s="7">
        <f>SUMIF('BD Qtde Servidores Ativos'!$D:$D,$D:$D,'BD Qtde Servidores Ativos'!F:F)</f>
        <v>3</v>
      </c>
      <c r="AA59" s="7">
        <f>SUMIF('BD Qtde Servidores Ativos'!$D:$D,$D:$D,'BD Qtde Servidores Ativos'!G:G)</f>
        <v>0</v>
      </c>
      <c r="AB59" s="7">
        <f>SUMIF('BD Qtde Servidores Ativos'!$D:$D,$D:$D,'BD Qtde Servidores Ativos'!H:H)</f>
        <v>62</v>
      </c>
      <c r="AC59" s="7">
        <f>SUMIF('BD Qtde Servidores Ativos'!$D:$D,$D:$D,'BD Qtde Servidores Ativos'!I:I)</f>
        <v>137</v>
      </c>
      <c r="AD59" s="7">
        <f>SUMIF('BD Qtde Servidores Ativos'!$D:$D,$D:$D,'BD Qtde Servidores Ativos'!J:J)</f>
        <v>233</v>
      </c>
      <c r="AE59" s="7">
        <f>SUMIF('BD Qtde Servidores Ativos'!$D:$D,$D:$D,'BD Qtde Servidores Ativos'!K:K)</f>
        <v>57</v>
      </c>
      <c r="AF59" s="7">
        <f>SUMIF('BD Qtde Servidores Ativos'!$D:$D,$D:$D,'BD Qtde Servidores Ativos'!L:L)</f>
        <v>12</v>
      </c>
      <c r="AG59" s="24">
        <f t="shared" si="11"/>
        <v>604</v>
      </c>
      <c r="AH59" s="25"/>
      <c r="AI59" s="25"/>
      <c r="AJ59" s="7">
        <f>SUMIF('BD Qtde Servidores Aposentados '!$D:$D,$D:$D,'BD Qtde Servidores Aposentados '!E:E)</f>
        <v>391</v>
      </c>
      <c r="AK59" s="7">
        <f>SUMIF('BD Qtde Servidores Aposentados '!$D:$D,$D:$D,'BD Qtde Servidores Aposentados '!F:F)</f>
        <v>13</v>
      </c>
      <c r="AL59" s="7">
        <f>SUMIF('BD Qtde Servidores Aposentados '!$D:$D,$D:$D,'BD Qtde Servidores Aposentados '!G:G)</f>
        <v>6</v>
      </c>
      <c r="AM59" s="7">
        <f>SUMIF('BD Qtde Servidores Aposentados '!$D:$D,$D:$D,'BD Qtde Servidores Aposentados '!H:H)</f>
        <v>25</v>
      </c>
      <c r="AN59" s="7">
        <f>SUMIF('BD Qtde Servidores Aposentados '!$D:$D,$D:$D,'BD Qtde Servidores Aposentados '!I:I)</f>
        <v>11</v>
      </c>
      <c r="AO59" s="7">
        <f>SUMIF('BD Qtde Servidores Aposentados '!$D:$D,$D:$D,'BD Qtde Servidores Aposentados '!J:J)</f>
        <v>4</v>
      </c>
      <c r="AP59" s="7">
        <f>SUMIF('BD Qtde Servidores Aposentados '!$D:$D,$D:$D,'BD Qtde Servidores Aposentados '!K:K)</f>
        <v>0</v>
      </c>
      <c r="AQ59" s="7">
        <f>SUMIF('BD Qtde Servidores Aposentados '!$D:$D,$D:$D,'BD Qtde Servidores Aposentados '!L:L)</f>
        <v>0</v>
      </c>
      <c r="AR59" s="24">
        <f t="shared" si="12"/>
        <v>450</v>
      </c>
      <c r="AS59" s="26"/>
      <c r="AT59" s="26"/>
      <c r="AU59" s="27">
        <f t="shared" si="34"/>
        <v>323371.35147787957</v>
      </c>
      <c r="AV59" s="27">
        <f t="shared" si="34"/>
        <v>10671.254598770027</v>
      </c>
      <c r="AW59" s="27">
        <f t="shared" si="34"/>
        <v>0</v>
      </c>
      <c r="AX59" s="27">
        <f t="shared" si="34"/>
        <v>240588.2854995424</v>
      </c>
      <c r="AY59" s="27">
        <f t="shared" si="34"/>
        <v>553773.43940586876</v>
      </c>
      <c r="AZ59" s="27">
        <f t="shared" si="34"/>
        <v>979491.82362649718</v>
      </c>
      <c r="BA59" s="27">
        <f t="shared" si="34"/>
        <v>280168.93892043491</v>
      </c>
      <c r="BB59" s="27">
        <f t="shared" si="34"/>
        <v>67907.983810354708</v>
      </c>
      <c r="BC59" s="28">
        <f t="shared" si="14"/>
        <v>2455973.0773393475</v>
      </c>
      <c r="BF59" s="26"/>
      <c r="BG59" s="27">
        <f t="shared" si="35"/>
        <v>1264381.9842785092</v>
      </c>
      <c r="BH59" s="27">
        <f t="shared" si="35"/>
        <v>46242.103261336779</v>
      </c>
      <c r="BI59" s="27">
        <f t="shared" si="35"/>
        <v>22312.623251973691</v>
      </c>
      <c r="BJ59" s="27">
        <f t="shared" si="35"/>
        <v>97011.405443363867</v>
      </c>
      <c r="BK59" s="27">
        <f t="shared" si="35"/>
        <v>44463.560828208443</v>
      </c>
      <c r="BL59" s="27">
        <f t="shared" si="35"/>
        <v>16815.310276849737</v>
      </c>
      <c r="BM59" s="27">
        <f t="shared" si="35"/>
        <v>0</v>
      </c>
      <c r="BN59" s="27">
        <f t="shared" si="35"/>
        <v>0</v>
      </c>
      <c r="BO59" s="28">
        <f t="shared" si="16"/>
        <v>1491226.9873402414</v>
      </c>
      <c r="BS59" s="12">
        <f t="shared" si="17"/>
        <v>352474.77311088872</v>
      </c>
      <c r="BT59" s="12">
        <f t="shared" si="36"/>
        <v>11631.667512659329</v>
      </c>
      <c r="BU59" s="12">
        <f t="shared" si="36"/>
        <v>0</v>
      </c>
      <c r="BV59" s="12">
        <f t="shared" si="36"/>
        <v>262241.23119450116</v>
      </c>
      <c r="BW59" s="12">
        <f t="shared" si="36"/>
        <v>603613.04895239696</v>
      </c>
      <c r="BX59" s="12">
        <f t="shared" si="36"/>
        <v>1067646.0877528819</v>
      </c>
      <c r="BY59" s="12">
        <f t="shared" si="36"/>
        <v>305384.14342327398</v>
      </c>
      <c r="BZ59" s="12">
        <f t="shared" si="36"/>
        <v>74019.70235328663</v>
      </c>
      <c r="CA59" s="29">
        <f t="shared" si="19"/>
        <v>2677010.6542998888</v>
      </c>
      <c r="CB59" s="9"/>
      <c r="CC59" s="96">
        <f>(Y59*'Quadro Resumo'!$L$8)*($O$109*15%)</f>
        <v>33470.78211836976</v>
      </c>
      <c r="CD59" s="12">
        <f>(Z59*'Quadro Resumo'!$L$8)*($O$109*15%)</f>
        <v>1004.1234635510929</v>
      </c>
      <c r="CE59" s="12">
        <f>(AA59*'Quadro Resumo'!$L$8)*($O$109*10%)</f>
        <v>0</v>
      </c>
      <c r="CF59" s="12">
        <f>(AB59*'Quadro Resumo'!$L$8)*($O$109*5%)</f>
        <v>6917.2949711297515</v>
      </c>
      <c r="CG59" s="12">
        <f>(AC59*'Quadro Resumo'!$L$8)*($O$109*5%)</f>
        <v>15284.990500722193</v>
      </c>
      <c r="CH59" s="12">
        <f>(AD59*'Quadro Resumo'!$L$8)*(O59*22%)</f>
        <v>36135.713739328312</v>
      </c>
      <c r="CI59" s="12">
        <f>(AE59*'Quadro Resumo'!$L$8)*(O59*23%)</f>
        <v>9241.8885509675038</v>
      </c>
      <c r="CJ59" s="12">
        <v>0</v>
      </c>
      <c r="CK59" s="29">
        <f t="shared" si="20"/>
        <v>102054.7933440686</v>
      </c>
      <c r="CL59" s="9"/>
      <c r="CM59" s="9"/>
      <c r="CN59" s="12">
        <f t="shared" si="21"/>
        <v>1378176.3628635749</v>
      </c>
      <c r="CO59" s="12">
        <f t="shared" si="37"/>
        <v>50403.892554857091</v>
      </c>
      <c r="CP59" s="12">
        <f t="shared" si="37"/>
        <v>24320.75934465132</v>
      </c>
      <c r="CQ59" s="12">
        <f t="shared" si="37"/>
        <v>105742.43193326661</v>
      </c>
      <c r="CR59" s="12">
        <f t="shared" si="37"/>
        <v>48465.2813027472</v>
      </c>
      <c r="CS59" s="12">
        <f t="shared" si="37"/>
        <v>18328.688201766214</v>
      </c>
      <c r="CT59" s="12">
        <f t="shared" si="37"/>
        <v>0</v>
      </c>
      <c r="CU59" s="12">
        <f t="shared" si="37"/>
        <v>0</v>
      </c>
      <c r="CV59" s="29">
        <f t="shared" si="23"/>
        <v>1625437.4162008634</v>
      </c>
      <c r="CW59" s="9"/>
      <c r="CX59" s="9"/>
      <c r="CY59" s="9"/>
      <c r="CZ59" s="9"/>
      <c r="DA59" s="9"/>
      <c r="DB59" s="30"/>
      <c r="DC59" s="30"/>
    </row>
    <row r="60" spans="2:107" ht="15.75" customHeight="1" x14ac:dyDescent="0.3">
      <c r="B60" s="464"/>
      <c r="C60" s="7" t="s">
        <v>14</v>
      </c>
      <c r="D60" s="7" t="str">
        <f t="shared" si="39"/>
        <v>CP8</v>
      </c>
      <c r="E60" s="7">
        <v>8</v>
      </c>
      <c r="F60" s="8">
        <f>'2025'!O60</f>
        <v>3359.8283418551687</v>
      </c>
      <c r="G60" s="12">
        <f t="shared" si="2"/>
        <v>3695.811176040686</v>
      </c>
      <c r="H60" s="12">
        <f t="shared" si="3"/>
        <v>3863.8025931334437</v>
      </c>
      <c r="I60" s="12">
        <f t="shared" si="4"/>
        <v>4031.7940102262023</v>
      </c>
      <c r="J60" s="12">
        <f t="shared" si="5"/>
        <v>4199.7854273189605</v>
      </c>
      <c r="K60" s="12">
        <f t="shared" si="6"/>
        <v>4367.7768444117191</v>
      </c>
      <c r="L60" s="12">
        <f t="shared" si="7"/>
        <v>5106.9390796198568</v>
      </c>
      <c r="M60" s="12">
        <f t="shared" si="8"/>
        <v>5879.6995982465451</v>
      </c>
      <c r="O60" s="8">
        <f t="shared" si="41"/>
        <v>3662.2128926221335</v>
      </c>
      <c r="P60" s="23">
        <f t="shared" si="40"/>
        <v>8.9999999999999858E-2</v>
      </c>
      <c r="Q60" s="12">
        <f t="shared" si="38"/>
        <v>4028.4341818843473</v>
      </c>
      <c r="R60" s="12">
        <f t="shared" si="38"/>
        <v>4211.5448265154528</v>
      </c>
      <c r="S60" s="12">
        <f t="shared" si="38"/>
        <v>4394.6554711465596</v>
      </c>
      <c r="T60" s="12">
        <f t="shared" si="38"/>
        <v>4577.7661157776665</v>
      </c>
      <c r="U60" s="12">
        <f t="shared" si="38"/>
        <v>4760.8767604087734</v>
      </c>
      <c r="V60" s="12">
        <f t="shared" si="38"/>
        <v>5566.5635967856433</v>
      </c>
      <c r="W60" s="12">
        <f t="shared" si="38"/>
        <v>6408.8725620887335</v>
      </c>
      <c r="Y60" s="7">
        <f>SUMIF('BD Qtde Servidores Ativos'!$D:$D,$D:$D,'BD Qtde Servidores Ativos'!E:E)</f>
        <v>165</v>
      </c>
      <c r="Z60" s="7">
        <f>SUMIF('BD Qtde Servidores Ativos'!$D:$D,$D:$D,'BD Qtde Servidores Ativos'!F:F)</f>
        <v>4</v>
      </c>
      <c r="AA60" s="7">
        <f>SUMIF('BD Qtde Servidores Ativos'!$D:$D,$D:$D,'BD Qtde Servidores Ativos'!G:G)</f>
        <v>0</v>
      </c>
      <c r="AB60" s="7">
        <f>SUMIF('BD Qtde Servidores Ativos'!$D:$D,$D:$D,'BD Qtde Servidores Ativos'!H:H)</f>
        <v>90</v>
      </c>
      <c r="AC60" s="7">
        <f>SUMIF('BD Qtde Servidores Ativos'!$D:$D,$D:$D,'BD Qtde Servidores Ativos'!I:I)</f>
        <v>276</v>
      </c>
      <c r="AD60" s="7">
        <f>SUMIF('BD Qtde Servidores Ativos'!$D:$D,$D:$D,'BD Qtde Servidores Ativos'!J:J)</f>
        <v>650</v>
      </c>
      <c r="AE60" s="7">
        <f>SUMIF('BD Qtde Servidores Ativos'!$D:$D,$D:$D,'BD Qtde Servidores Ativos'!K:K)</f>
        <v>198</v>
      </c>
      <c r="AF60" s="7">
        <f>SUMIF('BD Qtde Servidores Ativos'!$D:$D,$D:$D,'BD Qtde Servidores Ativos'!L:L)</f>
        <v>23</v>
      </c>
      <c r="AG60" s="24">
        <f t="shared" si="11"/>
        <v>1406</v>
      </c>
      <c r="AH60" s="25"/>
      <c r="AI60" s="25"/>
      <c r="AJ60" s="7">
        <f>SUMIF('BD Qtde Servidores Aposentados '!$D:$D,$D:$D,'BD Qtde Servidores Aposentados '!E:E)</f>
        <v>532</v>
      </c>
      <c r="AK60" s="7">
        <f>SUMIF('BD Qtde Servidores Aposentados '!$D:$D,$D:$D,'BD Qtde Servidores Aposentados '!F:F)</f>
        <v>3</v>
      </c>
      <c r="AL60" s="7">
        <f>SUMIF('BD Qtde Servidores Aposentados '!$D:$D,$D:$D,'BD Qtde Servidores Aposentados '!G:G)</f>
        <v>24</v>
      </c>
      <c r="AM60" s="7">
        <f>SUMIF('BD Qtde Servidores Aposentados '!$D:$D,$D:$D,'BD Qtde Servidores Aposentados '!H:H)</f>
        <v>22</v>
      </c>
      <c r="AN60" s="7">
        <f>SUMIF('BD Qtde Servidores Aposentados '!$D:$D,$D:$D,'BD Qtde Servidores Aposentados '!I:I)</f>
        <v>6</v>
      </c>
      <c r="AO60" s="7">
        <f>SUMIF('BD Qtde Servidores Aposentados '!$D:$D,$D:$D,'BD Qtde Servidores Aposentados '!J:J)</f>
        <v>0</v>
      </c>
      <c r="AP60" s="7">
        <f>SUMIF('BD Qtde Servidores Aposentados '!$D:$D,$D:$D,'BD Qtde Servidores Aposentados '!K:K)</f>
        <v>1</v>
      </c>
      <c r="AQ60" s="7">
        <f>SUMIF('BD Qtde Servidores Aposentados '!$D:$D,$D:$D,'BD Qtde Servidores Aposentados '!L:L)</f>
        <v>0</v>
      </c>
      <c r="AR60" s="24">
        <f t="shared" si="12"/>
        <v>588</v>
      </c>
      <c r="AS60" s="26"/>
      <c r="AT60" s="26"/>
      <c r="AU60" s="27">
        <f t="shared" si="34"/>
        <v>554371.67640610284</v>
      </c>
      <c r="AV60" s="27">
        <f t="shared" si="34"/>
        <v>14783.244704162744</v>
      </c>
      <c r="AW60" s="27">
        <f t="shared" si="34"/>
        <v>0</v>
      </c>
      <c r="AX60" s="27">
        <f t="shared" si="34"/>
        <v>362861.46092035819</v>
      </c>
      <c r="AY60" s="27">
        <f t="shared" si="34"/>
        <v>1159140.777940033</v>
      </c>
      <c r="AZ60" s="27">
        <f t="shared" si="34"/>
        <v>2839054.9488676176</v>
      </c>
      <c r="BA60" s="27">
        <f t="shared" si="34"/>
        <v>1011173.9377647317</v>
      </c>
      <c r="BB60" s="27">
        <f t="shared" si="34"/>
        <v>135233.09075967054</v>
      </c>
      <c r="BC60" s="28">
        <f t="shared" si="14"/>
        <v>6076619.1373626757</v>
      </c>
      <c r="BF60" s="26"/>
      <c r="BG60" s="27">
        <f t="shared" si="35"/>
        <v>1787428.6778669497</v>
      </c>
      <c r="BH60" s="27">
        <f t="shared" si="35"/>
        <v>11087.433528122057</v>
      </c>
      <c r="BI60" s="27">
        <f t="shared" si="35"/>
        <v>92731.262235202652</v>
      </c>
      <c r="BJ60" s="27">
        <f t="shared" si="35"/>
        <v>88699.468224976445</v>
      </c>
      <c r="BK60" s="27">
        <f t="shared" si="35"/>
        <v>25198.712563913763</v>
      </c>
      <c r="BL60" s="27">
        <f t="shared" si="35"/>
        <v>0</v>
      </c>
      <c r="BM60" s="27">
        <f t="shared" si="35"/>
        <v>5106.9390796198568</v>
      </c>
      <c r="BN60" s="27">
        <f t="shared" si="35"/>
        <v>0</v>
      </c>
      <c r="BO60" s="28">
        <f t="shared" si="16"/>
        <v>2010252.4934987845</v>
      </c>
      <c r="BS60" s="12">
        <f t="shared" si="17"/>
        <v>604265.12728265207</v>
      </c>
      <c r="BT60" s="12">
        <f t="shared" si="36"/>
        <v>16113.736727537389</v>
      </c>
      <c r="BU60" s="12">
        <f t="shared" si="36"/>
        <v>0</v>
      </c>
      <c r="BV60" s="12">
        <f t="shared" si="36"/>
        <v>395518.99240319035</v>
      </c>
      <c r="BW60" s="12">
        <f t="shared" si="36"/>
        <v>1263463.4479546361</v>
      </c>
      <c r="BX60" s="12">
        <f t="shared" si="36"/>
        <v>3094569.8942657029</v>
      </c>
      <c r="BY60" s="12">
        <f t="shared" si="36"/>
        <v>1102179.5921635574</v>
      </c>
      <c r="BZ60" s="12">
        <f t="shared" si="36"/>
        <v>147404.06892804088</v>
      </c>
      <c r="CA60" s="29">
        <f t="shared" si="19"/>
        <v>6623514.859725317</v>
      </c>
      <c r="CB60" s="9"/>
      <c r="CC60" s="96">
        <f>(Y60*'Quadro Resumo'!$L$8)*($O$109*15%)</f>
        <v>55226.790495310102</v>
      </c>
      <c r="CD60" s="12">
        <f>(Z60*'Quadro Resumo'!$L$8)*($O$109*15%)</f>
        <v>1338.8312847347904</v>
      </c>
      <c r="CE60" s="12">
        <f>(AA60*'Quadro Resumo'!$L$8)*($O$109*10%)</f>
        <v>0</v>
      </c>
      <c r="CF60" s="12">
        <f>(AB60*'Quadro Resumo'!$L$8)*($O$109*5%)</f>
        <v>10041.234635510929</v>
      </c>
      <c r="CG60" s="12">
        <f>(AC60*'Quadro Resumo'!$L$8)*($O$109*5%)</f>
        <v>30793.119548900184</v>
      </c>
      <c r="CH60" s="12">
        <f>(AD60*'Quadro Resumo'!$L$8)*(O60*22%)</f>
        <v>104739.28872899301</v>
      </c>
      <c r="CI60" s="12">
        <f>(AE60*'Quadro Resumo'!$L$8)*(O60*23%)</f>
        <v>33355.435026002393</v>
      </c>
      <c r="CJ60" s="12">
        <v>0</v>
      </c>
      <c r="CK60" s="29">
        <f t="shared" si="20"/>
        <v>235494.69971945143</v>
      </c>
      <c r="CL60" s="9"/>
      <c r="CM60" s="9"/>
      <c r="CN60" s="12">
        <f t="shared" si="21"/>
        <v>1948297.2588749749</v>
      </c>
      <c r="CO60" s="12">
        <f t="shared" si="37"/>
        <v>12085.302545653041</v>
      </c>
      <c r="CP60" s="12">
        <f t="shared" si="37"/>
        <v>101077.07583637087</v>
      </c>
      <c r="CQ60" s="12">
        <f t="shared" si="37"/>
        <v>96682.420365224316</v>
      </c>
      <c r="CR60" s="12">
        <f t="shared" si="37"/>
        <v>27466.596694665997</v>
      </c>
      <c r="CS60" s="12">
        <f t="shared" si="37"/>
        <v>0</v>
      </c>
      <c r="CT60" s="12">
        <f t="shared" si="37"/>
        <v>5566.5635967856433</v>
      </c>
      <c r="CU60" s="12">
        <f t="shared" si="37"/>
        <v>0</v>
      </c>
      <c r="CV60" s="29">
        <f t="shared" si="23"/>
        <v>2191175.2179136747</v>
      </c>
      <c r="CW60" s="9"/>
      <c r="CX60" s="9"/>
      <c r="CY60" s="9"/>
      <c r="CZ60" s="9"/>
      <c r="DA60" s="9"/>
      <c r="DB60" s="30"/>
      <c r="DC60" s="30"/>
    </row>
    <row r="61" spans="2:107" ht="15.75" customHeight="1" x14ac:dyDescent="0.3">
      <c r="B61" s="464"/>
      <c r="C61" s="7" t="s">
        <v>14</v>
      </c>
      <c r="D61" s="7" t="str">
        <f t="shared" si="39"/>
        <v>CP9</v>
      </c>
      <c r="E61" s="7">
        <v>9</v>
      </c>
      <c r="F61" s="8">
        <f>'2025'!O61</f>
        <v>3490.8616471875198</v>
      </c>
      <c r="G61" s="12">
        <f t="shared" si="2"/>
        <v>3839.9478119062719</v>
      </c>
      <c r="H61" s="12">
        <f t="shared" si="3"/>
        <v>4014.4908942656475</v>
      </c>
      <c r="I61" s="12">
        <f t="shared" si="4"/>
        <v>4189.0339766250236</v>
      </c>
      <c r="J61" s="12">
        <f t="shared" si="5"/>
        <v>4363.5770589843996</v>
      </c>
      <c r="K61" s="12">
        <f t="shared" si="6"/>
        <v>4538.1201413437757</v>
      </c>
      <c r="L61" s="12">
        <f t="shared" si="7"/>
        <v>5306.1097037250302</v>
      </c>
      <c r="M61" s="12">
        <f t="shared" si="8"/>
        <v>6109.0078825781593</v>
      </c>
      <c r="O61" s="8">
        <f t="shared" si="41"/>
        <v>3805.0391954343963</v>
      </c>
      <c r="P61" s="23">
        <f t="shared" si="40"/>
        <v>8.9999999999999858E-2</v>
      </c>
      <c r="Q61" s="12">
        <f t="shared" si="38"/>
        <v>4185.543114977836</v>
      </c>
      <c r="R61" s="12">
        <f t="shared" si="38"/>
        <v>4375.7950747495552</v>
      </c>
      <c r="S61" s="12">
        <f t="shared" si="38"/>
        <v>4566.0470345212752</v>
      </c>
      <c r="T61" s="12">
        <f t="shared" si="38"/>
        <v>4756.2989942929953</v>
      </c>
      <c r="U61" s="12">
        <f t="shared" si="38"/>
        <v>4946.5509540647154</v>
      </c>
      <c r="V61" s="12">
        <f t="shared" si="38"/>
        <v>5783.6595770602826</v>
      </c>
      <c r="W61" s="12">
        <f t="shared" si="38"/>
        <v>6658.8185920101932</v>
      </c>
      <c r="Y61" s="7">
        <f>SUMIF('BD Qtde Servidores Ativos'!$D:$D,$D:$D,'BD Qtde Servidores Ativos'!E:E)</f>
        <v>145</v>
      </c>
      <c r="Z61" s="7">
        <f>SUMIF('BD Qtde Servidores Ativos'!$D:$D,$D:$D,'BD Qtde Servidores Ativos'!F:F)</f>
        <v>8</v>
      </c>
      <c r="AA61" s="7">
        <f>SUMIF('BD Qtde Servidores Ativos'!$D:$D,$D:$D,'BD Qtde Servidores Ativos'!G:G)</f>
        <v>0</v>
      </c>
      <c r="AB61" s="7">
        <f>SUMIF('BD Qtde Servidores Ativos'!$D:$D,$D:$D,'BD Qtde Servidores Ativos'!H:H)</f>
        <v>73</v>
      </c>
      <c r="AC61" s="7">
        <f>SUMIF('BD Qtde Servidores Ativos'!$D:$D,$D:$D,'BD Qtde Servidores Ativos'!I:I)</f>
        <v>268</v>
      </c>
      <c r="AD61" s="7">
        <f>SUMIF('BD Qtde Servidores Ativos'!$D:$D,$D:$D,'BD Qtde Servidores Ativos'!J:J)</f>
        <v>810</v>
      </c>
      <c r="AE61" s="7">
        <f>SUMIF('BD Qtde Servidores Ativos'!$D:$D,$D:$D,'BD Qtde Servidores Ativos'!K:K)</f>
        <v>198</v>
      </c>
      <c r="AF61" s="7">
        <f>SUMIF('BD Qtde Servidores Ativos'!$D:$D,$D:$D,'BD Qtde Servidores Ativos'!L:L)</f>
        <v>21</v>
      </c>
      <c r="AG61" s="24">
        <f t="shared" si="11"/>
        <v>1523</v>
      </c>
      <c r="AH61" s="25"/>
      <c r="AI61" s="25"/>
      <c r="AJ61" s="7">
        <f>SUMIF('BD Qtde Servidores Aposentados '!$D:$D,$D:$D,'BD Qtde Servidores Aposentados '!E:E)</f>
        <v>557</v>
      </c>
      <c r="AK61" s="7">
        <f>SUMIF('BD Qtde Servidores Aposentados '!$D:$D,$D:$D,'BD Qtde Servidores Aposentados '!F:F)</f>
        <v>9</v>
      </c>
      <c r="AL61" s="7">
        <f>SUMIF('BD Qtde Servidores Aposentados '!$D:$D,$D:$D,'BD Qtde Servidores Aposentados '!G:G)</f>
        <v>18</v>
      </c>
      <c r="AM61" s="7">
        <f>SUMIF('BD Qtde Servidores Aposentados '!$D:$D,$D:$D,'BD Qtde Servidores Aposentados '!H:H)</f>
        <v>37</v>
      </c>
      <c r="AN61" s="7">
        <f>SUMIF('BD Qtde Servidores Aposentados '!$D:$D,$D:$D,'BD Qtde Servidores Aposentados '!I:I)</f>
        <v>12</v>
      </c>
      <c r="AO61" s="7">
        <f>SUMIF('BD Qtde Servidores Aposentados '!$D:$D,$D:$D,'BD Qtde Servidores Aposentados '!J:J)</f>
        <v>7</v>
      </c>
      <c r="AP61" s="7">
        <f>SUMIF('BD Qtde Servidores Aposentados '!$D:$D,$D:$D,'BD Qtde Servidores Aposentados '!K:K)</f>
        <v>0</v>
      </c>
      <c r="AQ61" s="7">
        <f>SUMIF('BD Qtde Servidores Aposentados '!$D:$D,$D:$D,'BD Qtde Servidores Aposentados '!L:L)</f>
        <v>0</v>
      </c>
      <c r="AR61" s="24">
        <f t="shared" si="12"/>
        <v>640</v>
      </c>
      <c r="AS61" s="26"/>
      <c r="AT61" s="26"/>
      <c r="AU61" s="27">
        <f t="shared" si="34"/>
        <v>506174.93884219037</v>
      </c>
      <c r="AV61" s="27">
        <f t="shared" si="34"/>
        <v>30719.582495250175</v>
      </c>
      <c r="AW61" s="27">
        <f t="shared" si="34"/>
        <v>0</v>
      </c>
      <c r="AX61" s="27">
        <f t="shared" si="34"/>
        <v>305799.48029362672</v>
      </c>
      <c r="AY61" s="27">
        <f t="shared" si="34"/>
        <v>1169438.651807819</v>
      </c>
      <c r="AZ61" s="27">
        <f t="shared" si="34"/>
        <v>3675877.3144884584</v>
      </c>
      <c r="BA61" s="27">
        <f t="shared" si="34"/>
        <v>1050609.7213375559</v>
      </c>
      <c r="BB61" s="27">
        <f t="shared" si="34"/>
        <v>128289.16553414134</v>
      </c>
      <c r="BC61" s="28">
        <f t="shared" si="14"/>
        <v>6866908.8547990425</v>
      </c>
      <c r="BF61" s="26"/>
      <c r="BG61" s="27">
        <f t="shared" si="35"/>
        <v>1944409.9374834485</v>
      </c>
      <c r="BH61" s="27">
        <f t="shared" si="35"/>
        <v>34559.530307156449</v>
      </c>
      <c r="BI61" s="27">
        <f t="shared" si="35"/>
        <v>72260.836096781655</v>
      </c>
      <c r="BJ61" s="27">
        <f t="shared" si="35"/>
        <v>154994.25713512587</v>
      </c>
      <c r="BK61" s="27">
        <f t="shared" si="35"/>
        <v>52362.924707812796</v>
      </c>
      <c r="BL61" s="27">
        <f t="shared" si="35"/>
        <v>31766.840989406432</v>
      </c>
      <c r="BM61" s="27">
        <f t="shared" si="35"/>
        <v>0</v>
      </c>
      <c r="BN61" s="27">
        <f t="shared" si="35"/>
        <v>0</v>
      </c>
      <c r="BO61" s="28">
        <f t="shared" si="16"/>
        <v>2290354.3267197316</v>
      </c>
      <c r="BS61" s="12">
        <f t="shared" si="17"/>
        <v>551730.68333798752</v>
      </c>
      <c r="BT61" s="12">
        <f t="shared" si="36"/>
        <v>33484.344919822688</v>
      </c>
      <c r="BU61" s="12">
        <f t="shared" si="36"/>
        <v>0</v>
      </c>
      <c r="BV61" s="12">
        <f t="shared" si="36"/>
        <v>333321.43352005311</v>
      </c>
      <c r="BW61" s="12">
        <f t="shared" si="36"/>
        <v>1274688.1304705227</v>
      </c>
      <c r="BX61" s="12">
        <f t="shared" si="36"/>
        <v>4006706.2727924194</v>
      </c>
      <c r="BY61" s="12">
        <f t="shared" si="36"/>
        <v>1145164.596257936</v>
      </c>
      <c r="BZ61" s="12">
        <f t="shared" si="36"/>
        <v>139835.19043221406</v>
      </c>
      <c r="CA61" s="29">
        <f t="shared" si="19"/>
        <v>7484930.6517309556</v>
      </c>
      <c r="CB61" s="9"/>
      <c r="CC61" s="96">
        <f>(Y61*'Quadro Resumo'!$L$8)*($O$109*15%)</f>
        <v>48532.634071636145</v>
      </c>
      <c r="CD61" s="12">
        <f>(Z61*'Quadro Resumo'!$L$8)*($O$109*15%)</f>
        <v>2677.6625694695808</v>
      </c>
      <c r="CE61" s="12">
        <f>(AA61*'Quadro Resumo'!$L$8)*($O$109*10%)</f>
        <v>0</v>
      </c>
      <c r="CF61" s="12">
        <f>(AB61*'Quadro Resumo'!$L$8)*($O$109*5%)</f>
        <v>8144.5569821366435</v>
      </c>
      <c r="CG61" s="12">
        <f>(AC61*'Quadro Resumo'!$L$8)*($O$109*5%)</f>
        <v>29900.565359076991</v>
      </c>
      <c r="CH61" s="12">
        <f>(AD61*'Quadro Resumo'!$L$8)*(O61*22%)</f>
        <v>135611.59692528189</v>
      </c>
      <c r="CI61" s="12">
        <f>(AE61*'Quadro Resumo'!$L$8)*(O61*23%)</f>
        <v>34656.296992016483</v>
      </c>
      <c r="CJ61" s="12">
        <v>0</v>
      </c>
      <c r="CK61" s="29">
        <f t="shared" si="20"/>
        <v>259523.31289961774</v>
      </c>
      <c r="CL61" s="9"/>
      <c r="CM61" s="9"/>
      <c r="CN61" s="12">
        <f t="shared" si="21"/>
        <v>2119406.8318569586</v>
      </c>
      <c r="CO61" s="12">
        <f t="shared" si="37"/>
        <v>37669.888034800526</v>
      </c>
      <c r="CP61" s="12">
        <f t="shared" si="37"/>
        <v>78764.311345491995</v>
      </c>
      <c r="CQ61" s="12">
        <f t="shared" si="37"/>
        <v>168943.74027728717</v>
      </c>
      <c r="CR61" s="12">
        <f t="shared" si="37"/>
        <v>57075.58793151594</v>
      </c>
      <c r="CS61" s="12">
        <f t="shared" si="37"/>
        <v>34625.856678453005</v>
      </c>
      <c r="CT61" s="12">
        <f t="shared" si="37"/>
        <v>0</v>
      </c>
      <c r="CU61" s="12">
        <f t="shared" si="37"/>
        <v>0</v>
      </c>
      <c r="CV61" s="29">
        <f t="shared" si="23"/>
        <v>2496486.2161245071</v>
      </c>
      <c r="CW61" s="9"/>
      <c r="CX61" s="9"/>
      <c r="CY61" s="9"/>
      <c r="CZ61" s="9"/>
      <c r="DA61" s="9"/>
      <c r="DB61" s="30"/>
      <c r="DC61" s="30"/>
    </row>
    <row r="62" spans="2:107" ht="15.75" customHeight="1" x14ac:dyDescent="0.3">
      <c r="B62" s="464"/>
      <c r="C62" s="7" t="s">
        <v>14</v>
      </c>
      <c r="D62" s="7" t="str">
        <f t="shared" si="39"/>
        <v>CP10</v>
      </c>
      <c r="E62" s="7">
        <v>10</v>
      </c>
      <c r="F62" s="8">
        <f>'2025'!O62</f>
        <v>3627.0052514278327</v>
      </c>
      <c r="G62" s="12">
        <f t="shared" si="2"/>
        <v>3989.7057765706163</v>
      </c>
      <c r="H62" s="12">
        <f t="shared" si="3"/>
        <v>4171.0560391420076</v>
      </c>
      <c r="I62" s="12">
        <f t="shared" si="4"/>
        <v>4352.4063017133994</v>
      </c>
      <c r="J62" s="12">
        <f t="shared" si="5"/>
        <v>4533.7565642847912</v>
      </c>
      <c r="K62" s="12">
        <f t="shared" si="6"/>
        <v>4715.106826856183</v>
      </c>
      <c r="L62" s="12">
        <f t="shared" si="7"/>
        <v>5513.0479821703057</v>
      </c>
      <c r="M62" s="12">
        <f t="shared" si="8"/>
        <v>6347.2591899987074</v>
      </c>
      <c r="O62" s="8">
        <f t="shared" si="41"/>
        <v>3953.4357240563377</v>
      </c>
      <c r="P62" s="23">
        <f t="shared" si="40"/>
        <v>9.000000000000008E-2</v>
      </c>
      <c r="Q62" s="12">
        <f t="shared" si="38"/>
        <v>4348.7792964619721</v>
      </c>
      <c r="R62" s="12">
        <f t="shared" si="38"/>
        <v>4546.4510826647884</v>
      </c>
      <c r="S62" s="12">
        <f t="shared" si="38"/>
        <v>4744.1228688676047</v>
      </c>
      <c r="T62" s="12">
        <f t="shared" si="38"/>
        <v>4941.7946550704219</v>
      </c>
      <c r="U62" s="12">
        <f t="shared" si="38"/>
        <v>5139.4664412732391</v>
      </c>
      <c r="V62" s="12">
        <f t="shared" si="38"/>
        <v>6009.2223005656333</v>
      </c>
      <c r="W62" s="12">
        <f t="shared" si="38"/>
        <v>6918.5125170985912</v>
      </c>
      <c r="Y62" s="7">
        <f>SUMIF('BD Qtde Servidores Ativos'!$D:$D,$D:$D,'BD Qtde Servidores Ativos'!E:E)</f>
        <v>132</v>
      </c>
      <c r="Z62" s="7">
        <f>SUMIF('BD Qtde Servidores Ativos'!$D:$D,$D:$D,'BD Qtde Servidores Ativos'!F:F)</f>
        <v>1</v>
      </c>
      <c r="AA62" s="7">
        <f>SUMIF('BD Qtde Servidores Ativos'!$D:$D,$D:$D,'BD Qtde Servidores Ativos'!G:G)</f>
        <v>0</v>
      </c>
      <c r="AB62" s="7">
        <f>SUMIF('BD Qtde Servidores Ativos'!$D:$D,$D:$D,'BD Qtde Servidores Ativos'!H:H)</f>
        <v>96</v>
      </c>
      <c r="AC62" s="7">
        <f>SUMIF('BD Qtde Servidores Ativos'!$D:$D,$D:$D,'BD Qtde Servidores Ativos'!I:I)</f>
        <v>275</v>
      </c>
      <c r="AD62" s="7">
        <f>SUMIF('BD Qtde Servidores Ativos'!$D:$D,$D:$D,'BD Qtde Servidores Ativos'!J:J)</f>
        <v>940</v>
      </c>
      <c r="AE62" s="7">
        <f>SUMIF('BD Qtde Servidores Ativos'!$D:$D,$D:$D,'BD Qtde Servidores Ativos'!K:K)</f>
        <v>285</v>
      </c>
      <c r="AF62" s="7">
        <f>SUMIF('BD Qtde Servidores Ativos'!$D:$D,$D:$D,'BD Qtde Servidores Ativos'!L:L)</f>
        <v>19</v>
      </c>
      <c r="AG62" s="24">
        <f t="shared" si="11"/>
        <v>1748</v>
      </c>
      <c r="AH62" s="25"/>
      <c r="AI62" s="25"/>
      <c r="AJ62" s="7">
        <f>SUMIF('BD Qtde Servidores Aposentados '!$D:$D,$D:$D,'BD Qtde Servidores Aposentados '!E:E)</f>
        <v>631</v>
      </c>
      <c r="AK62" s="7">
        <f>SUMIF('BD Qtde Servidores Aposentados '!$D:$D,$D:$D,'BD Qtde Servidores Aposentados '!F:F)</f>
        <v>11</v>
      </c>
      <c r="AL62" s="7">
        <f>SUMIF('BD Qtde Servidores Aposentados '!$D:$D,$D:$D,'BD Qtde Servidores Aposentados '!G:G)</f>
        <v>17</v>
      </c>
      <c r="AM62" s="7">
        <f>SUMIF('BD Qtde Servidores Aposentados '!$D:$D,$D:$D,'BD Qtde Servidores Aposentados '!H:H)</f>
        <v>41</v>
      </c>
      <c r="AN62" s="7">
        <f>SUMIF('BD Qtde Servidores Aposentados '!$D:$D,$D:$D,'BD Qtde Servidores Aposentados '!I:I)</f>
        <v>21</v>
      </c>
      <c r="AO62" s="7">
        <f>SUMIF('BD Qtde Servidores Aposentados '!$D:$D,$D:$D,'BD Qtde Servidores Aposentados '!J:J)</f>
        <v>6</v>
      </c>
      <c r="AP62" s="7">
        <f>SUMIF('BD Qtde Servidores Aposentados '!$D:$D,$D:$D,'BD Qtde Servidores Aposentados '!K:K)</f>
        <v>0</v>
      </c>
      <c r="AQ62" s="7">
        <f>SUMIF('BD Qtde Servidores Aposentados '!$D:$D,$D:$D,'BD Qtde Servidores Aposentados '!L:L)</f>
        <v>0</v>
      </c>
      <c r="AR62" s="24">
        <f t="shared" si="12"/>
        <v>727</v>
      </c>
      <c r="AS62" s="26"/>
      <c r="AT62" s="26"/>
      <c r="AU62" s="27">
        <f t="shared" si="34"/>
        <v>478764.69318847393</v>
      </c>
      <c r="AV62" s="27">
        <f t="shared" si="34"/>
        <v>3989.7057765706163</v>
      </c>
      <c r="AW62" s="27">
        <f t="shared" si="34"/>
        <v>0</v>
      </c>
      <c r="AX62" s="27">
        <f t="shared" si="34"/>
        <v>417831.00496448635</v>
      </c>
      <c r="AY62" s="27">
        <f t="shared" si="34"/>
        <v>1246783.0551783177</v>
      </c>
      <c r="AZ62" s="27">
        <f t="shared" si="34"/>
        <v>4432200.4172448125</v>
      </c>
      <c r="BA62" s="27">
        <f t="shared" si="34"/>
        <v>1571218.674918537</v>
      </c>
      <c r="BB62" s="27">
        <f t="shared" si="34"/>
        <v>120597.92460997544</v>
      </c>
      <c r="BC62" s="28">
        <f t="shared" si="14"/>
        <v>8271385.4758811742</v>
      </c>
      <c r="BF62" s="26"/>
      <c r="BG62" s="27">
        <f t="shared" si="35"/>
        <v>2288640.3136509624</v>
      </c>
      <c r="BH62" s="27">
        <f t="shared" si="35"/>
        <v>43886.763542276778</v>
      </c>
      <c r="BI62" s="27">
        <f t="shared" si="35"/>
        <v>70907.952665414137</v>
      </c>
      <c r="BJ62" s="27">
        <f t="shared" si="35"/>
        <v>178448.65837024938</v>
      </c>
      <c r="BK62" s="27">
        <f t="shared" si="35"/>
        <v>95208.887849980616</v>
      </c>
      <c r="BL62" s="27">
        <f t="shared" si="35"/>
        <v>28290.640961137098</v>
      </c>
      <c r="BM62" s="27">
        <f t="shared" si="35"/>
        <v>0</v>
      </c>
      <c r="BN62" s="27">
        <f t="shared" si="35"/>
        <v>0</v>
      </c>
      <c r="BO62" s="28">
        <f t="shared" si="16"/>
        <v>2705383.2170400205</v>
      </c>
      <c r="BS62" s="12">
        <f t="shared" si="17"/>
        <v>521853.51557543658</v>
      </c>
      <c r="BT62" s="12">
        <f t="shared" si="36"/>
        <v>4348.7792964619721</v>
      </c>
      <c r="BU62" s="12">
        <f t="shared" si="36"/>
        <v>0</v>
      </c>
      <c r="BV62" s="12">
        <f t="shared" si="36"/>
        <v>455435.79541129002</v>
      </c>
      <c r="BW62" s="12">
        <f t="shared" si="36"/>
        <v>1358993.530144366</v>
      </c>
      <c r="BX62" s="12">
        <f t="shared" si="36"/>
        <v>4831098.4547968451</v>
      </c>
      <c r="BY62" s="12">
        <f t="shared" si="36"/>
        <v>1712628.3556612055</v>
      </c>
      <c r="BZ62" s="12">
        <f t="shared" si="36"/>
        <v>131451.73782487324</v>
      </c>
      <c r="CA62" s="29">
        <f t="shared" si="19"/>
        <v>9015810.1687104795</v>
      </c>
      <c r="CB62" s="9"/>
      <c r="CC62" s="96">
        <f>(Y62*'Quadro Resumo'!$L$8)*($O$109*15%)</f>
        <v>44181.432396248085</v>
      </c>
      <c r="CD62" s="12">
        <f>(Z62*'Quadro Resumo'!$L$8)*($O$109*15%)</f>
        <v>334.7078211836976</v>
      </c>
      <c r="CE62" s="12">
        <f>(AA62*'Quadro Resumo'!$L$8)*($O$109*10%)</f>
        <v>0</v>
      </c>
      <c r="CF62" s="12">
        <f>(AB62*'Quadro Resumo'!$L$8)*($O$109*5%)</f>
        <v>10710.650277878325</v>
      </c>
      <c r="CG62" s="12">
        <f>(AC62*'Quadro Resumo'!$L$8)*($O$109*5%)</f>
        <v>30681.550275172285</v>
      </c>
      <c r="CH62" s="12">
        <f>(AD62*'Quadro Resumo'!$L$8)*(O62*22%)</f>
        <v>163514.10154697014</v>
      </c>
      <c r="CI62" s="12">
        <f>(AE62*'Quadro Resumo'!$L$8)*(O62*23%)</f>
        <v>51829.542342378591</v>
      </c>
      <c r="CJ62" s="12">
        <v>0</v>
      </c>
      <c r="CK62" s="29">
        <f t="shared" si="20"/>
        <v>301251.9846598311</v>
      </c>
      <c r="CL62" s="9"/>
      <c r="CM62" s="9"/>
      <c r="CN62" s="12">
        <f t="shared" si="21"/>
        <v>2494617.9418795491</v>
      </c>
      <c r="CO62" s="12">
        <f t="shared" si="37"/>
        <v>47836.572261081696</v>
      </c>
      <c r="CP62" s="12">
        <f t="shared" si="37"/>
        <v>77289.668405301403</v>
      </c>
      <c r="CQ62" s="12">
        <f t="shared" si="37"/>
        <v>194509.03762357178</v>
      </c>
      <c r="CR62" s="12">
        <f t="shared" si="37"/>
        <v>103777.68775647886</v>
      </c>
      <c r="CS62" s="12">
        <f t="shared" si="37"/>
        <v>30836.798647639436</v>
      </c>
      <c r="CT62" s="12">
        <f t="shared" si="37"/>
        <v>0</v>
      </c>
      <c r="CU62" s="12">
        <f t="shared" si="37"/>
        <v>0</v>
      </c>
      <c r="CV62" s="29">
        <f t="shared" si="23"/>
        <v>2948867.7065736218</v>
      </c>
      <c r="CW62" s="9"/>
      <c r="CX62" s="9"/>
      <c r="CY62" s="9"/>
      <c r="CZ62" s="9"/>
      <c r="DA62" s="9"/>
      <c r="DB62" s="30"/>
      <c r="DC62" s="30"/>
    </row>
    <row r="63" spans="2:107" ht="15.75" customHeight="1" x14ac:dyDescent="0.3">
      <c r="B63" s="464"/>
      <c r="C63" s="7" t="s">
        <v>14</v>
      </c>
      <c r="D63" s="7" t="str">
        <f t="shared" si="39"/>
        <v>CP11</v>
      </c>
      <c r="E63" s="7">
        <v>11</v>
      </c>
      <c r="F63" s="8">
        <f>'2025'!O63</f>
        <v>3768.4584562335181</v>
      </c>
      <c r="G63" s="12">
        <f t="shared" si="2"/>
        <v>4145.3043018568706</v>
      </c>
      <c r="H63" s="12">
        <f t="shared" si="3"/>
        <v>4333.7272246685452</v>
      </c>
      <c r="I63" s="12">
        <f t="shared" si="4"/>
        <v>4522.1501474802217</v>
      </c>
      <c r="J63" s="12">
        <f t="shared" si="5"/>
        <v>4710.5730702918972</v>
      </c>
      <c r="K63" s="12">
        <f t="shared" si="6"/>
        <v>4898.9959931035737</v>
      </c>
      <c r="L63" s="12">
        <f t="shared" si="7"/>
        <v>5728.0568534749473</v>
      </c>
      <c r="M63" s="12">
        <f t="shared" si="8"/>
        <v>6594.8022984086565</v>
      </c>
      <c r="O63" s="8">
        <f t="shared" si="41"/>
        <v>4107.6197172945349</v>
      </c>
      <c r="P63" s="23">
        <f t="shared" si="40"/>
        <v>9.000000000000008E-2</v>
      </c>
      <c r="Q63" s="12">
        <f t="shared" si="38"/>
        <v>4518.3816890239887</v>
      </c>
      <c r="R63" s="12">
        <f t="shared" si="38"/>
        <v>4723.7626748887151</v>
      </c>
      <c r="S63" s="12">
        <f t="shared" si="38"/>
        <v>4929.1436607534415</v>
      </c>
      <c r="T63" s="12">
        <f t="shared" si="38"/>
        <v>5134.5246466181688</v>
      </c>
      <c r="U63" s="12">
        <f t="shared" si="38"/>
        <v>5339.9056324828953</v>
      </c>
      <c r="V63" s="12">
        <f t="shared" si="38"/>
        <v>6243.5819702876934</v>
      </c>
      <c r="W63" s="12">
        <f t="shared" si="38"/>
        <v>7188.3345052654358</v>
      </c>
      <c r="Y63" s="7">
        <f>SUMIF('BD Qtde Servidores Ativos'!$D:$D,$D:$D,'BD Qtde Servidores Ativos'!E:E)</f>
        <v>91</v>
      </c>
      <c r="Z63" s="7">
        <f>SUMIF('BD Qtde Servidores Ativos'!$D:$D,$D:$D,'BD Qtde Servidores Ativos'!F:F)</f>
        <v>2</v>
      </c>
      <c r="AA63" s="7">
        <f>SUMIF('BD Qtde Servidores Ativos'!$D:$D,$D:$D,'BD Qtde Servidores Ativos'!G:G)</f>
        <v>0</v>
      </c>
      <c r="AB63" s="7">
        <f>SUMIF('BD Qtde Servidores Ativos'!$D:$D,$D:$D,'BD Qtde Servidores Ativos'!H:H)</f>
        <v>65</v>
      </c>
      <c r="AC63" s="7">
        <f>SUMIF('BD Qtde Servidores Ativos'!$D:$D,$D:$D,'BD Qtde Servidores Ativos'!I:I)</f>
        <v>177</v>
      </c>
      <c r="AD63" s="7">
        <f>SUMIF('BD Qtde Servidores Ativos'!$D:$D,$D:$D,'BD Qtde Servidores Ativos'!J:J)</f>
        <v>604</v>
      </c>
      <c r="AE63" s="7">
        <f>SUMIF('BD Qtde Servidores Ativos'!$D:$D,$D:$D,'BD Qtde Servidores Ativos'!K:K)</f>
        <v>191</v>
      </c>
      <c r="AF63" s="7">
        <f>SUMIF('BD Qtde Servidores Ativos'!$D:$D,$D:$D,'BD Qtde Servidores Ativos'!L:L)</f>
        <v>17</v>
      </c>
      <c r="AG63" s="24">
        <f t="shared" si="11"/>
        <v>1147</v>
      </c>
      <c r="AH63" s="25"/>
      <c r="AI63" s="25"/>
      <c r="AJ63" s="7">
        <f>SUMIF('BD Qtde Servidores Aposentados '!$D:$D,$D:$D,'BD Qtde Servidores Aposentados '!E:E)</f>
        <v>696</v>
      </c>
      <c r="AK63" s="7">
        <f>SUMIF('BD Qtde Servidores Aposentados '!$D:$D,$D:$D,'BD Qtde Servidores Aposentados '!F:F)</f>
        <v>12</v>
      </c>
      <c r="AL63" s="7">
        <f>SUMIF('BD Qtde Servidores Aposentados '!$D:$D,$D:$D,'BD Qtde Servidores Aposentados '!G:G)</f>
        <v>17</v>
      </c>
      <c r="AM63" s="7">
        <f>SUMIF('BD Qtde Servidores Aposentados '!$D:$D,$D:$D,'BD Qtde Servidores Aposentados '!H:H)</f>
        <v>43</v>
      </c>
      <c r="AN63" s="7">
        <f>SUMIF('BD Qtde Servidores Aposentados '!$D:$D,$D:$D,'BD Qtde Servidores Aposentados '!I:I)</f>
        <v>14</v>
      </c>
      <c r="AO63" s="7">
        <f>SUMIF('BD Qtde Servidores Aposentados '!$D:$D,$D:$D,'BD Qtde Servidores Aposentados '!J:J)</f>
        <v>10</v>
      </c>
      <c r="AP63" s="7">
        <f>SUMIF('BD Qtde Servidores Aposentados '!$D:$D,$D:$D,'BD Qtde Servidores Aposentados '!K:K)</f>
        <v>0</v>
      </c>
      <c r="AQ63" s="7">
        <f>SUMIF('BD Qtde Servidores Aposentados '!$D:$D,$D:$D,'BD Qtde Servidores Aposentados '!L:L)</f>
        <v>0</v>
      </c>
      <c r="AR63" s="24">
        <f t="shared" si="12"/>
        <v>792</v>
      </c>
      <c r="AS63" s="26"/>
      <c r="AT63" s="26"/>
      <c r="AU63" s="27">
        <f t="shared" ref="AU63:BB78" si="42">Y63*F63</f>
        <v>342929.71951725014</v>
      </c>
      <c r="AV63" s="27">
        <f t="shared" si="42"/>
        <v>8290.6086037137411</v>
      </c>
      <c r="AW63" s="27">
        <f t="shared" si="42"/>
        <v>0</v>
      </c>
      <c r="AX63" s="27">
        <f t="shared" si="42"/>
        <v>293939.75958621444</v>
      </c>
      <c r="AY63" s="27">
        <f t="shared" si="42"/>
        <v>833771.43344166584</v>
      </c>
      <c r="AZ63" s="27">
        <f t="shared" si="42"/>
        <v>2958993.5798345585</v>
      </c>
      <c r="BA63" s="27">
        <f t="shared" si="42"/>
        <v>1094058.8590137148</v>
      </c>
      <c r="BB63" s="27">
        <f t="shared" si="42"/>
        <v>112111.63907294716</v>
      </c>
      <c r="BC63" s="28">
        <f t="shared" si="14"/>
        <v>5644095.5990700647</v>
      </c>
      <c r="BF63" s="26"/>
      <c r="BG63" s="27">
        <f t="shared" ref="BG63:BN78" si="43">F63*AJ63</f>
        <v>2622847.0855385284</v>
      </c>
      <c r="BH63" s="27">
        <f t="shared" si="43"/>
        <v>49743.651622282443</v>
      </c>
      <c r="BI63" s="27">
        <f t="shared" si="43"/>
        <v>73673.362819365269</v>
      </c>
      <c r="BJ63" s="27">
        <f t="shared" si="43"/>
        <v>194452.45634164952</v>
      </c>
      <c r="BK63" s="27">
        <f t="shared" si="43"/>
        <v>65948.022984086565</v>
      </c>
      <c r="BL63" s="27">
        <f t="shared" si="43"/>
        <v>48989.959931035737</v>
      </c>
      <c r="BM63" s="27">
        <f t="shared" si="43"/>
        <v>0</v>
      </c>
      <c r="BN63" s="27">
        <f t="shared" si="43"/>
        <v>0</v>
      </c>
      <c r="BO63" s="28">
        <f t="shared" si="16"/>
        <v>3055654.5392369474</v>
      </c>
      <c r="BS63" s="12">
        <f t="shared" si="17"/>
        <v>373793.3942738027</v>
      </c>
      <c r="BT63" s="12">
        <f t="shared" ref="BT63:BZ78" si="44">Z63*Q63</f>
        <v>9036.7633780479773</v>
      </c>
      <c r="BU63" s="12">
        <f t="shared" si="44"/>
        <v>0</v>
      </c>
      <c r="BV63" s="12">
        <f t="shared" si="44"/>
        <v>320394.3379489737</v>
      </c>
      <c r="BW63" s="12">
        <f t="shared" si="44"/>
        <v>908810.86245141586</v>
      </c>
      <c r="BX63" s="12">
        <f t="shared" si="44"/>
        <v>3225303.0020196689</v>
      </c>
      <c r="BY63" s="12">
        <f t="shared" si="44"/>
        <v>1192524.1563249493</v>
      </c>
      <c r="BZ63" s="12">
        <f t="shared" si="44"/>
        <v>122201.68658951241</v>
      </c>
      <c r="CA63" s="29">
        <f t="shared" si="19"/>
        <v>6152064.2029863698</v>
      </c>
      <c r="CB63" s="9"/>
      <c r="CC63" s="96">
        <f>(Y63*'Quadro Resumo'!$L$8)*($O$109*15%)</f>
        <v>30458.411727716477</v>
      </c>
      <c r="CD63" s="12">
        <f>(Z63*'Quadro Resumo'!$L$8)*($O$109*15%)</f>
        <v>669.41564236739521</v>
      </c>
      <c r="CE63" s="12">
        <f>(AA63*'Quadro Resumo'!$L$8)*($O$109*10%)</f>
        <v>0</v>
      </c>
      <c r="CF63" s="12">
        <f>(AB63*'Quadro Resumo'!$L$8)*($O$109*5%)</f>
        <v>7252.0027923134485</v>
      </c>
      <c r="CG63" s="12">
        <f>(AC63*'Quadro Resumo'!$L$8)*($O$109*5%)</f>
        <v>19747.761449838159</v>
      </c>
      <c r="CH63" s="12">
        <f>(AD63*'Quadro Resumo'!$L$8)*(O63*22%)</f>
        <v>109164.10160681956</v>
      </c>
      <c r="CI63" s="12">
        <f>(AE63*'Quadro Resumo'!$L$8)*(O63*23%)</f>
        <v>36089.546836149784</v>
      </c>
      <c r="CJ63" s="12">
        <v>0</v>
      </c>
      <c r="CK63" s="29">
        <f t="shared" si="20"/>
        <v>203381.24005520483</v>
      </c>
      <c r="CL63" s="9"/>
      <c r="CM63" s="9"/>
      <c r="CN63" s="12">
        <f t="shared" si="21"/>
        <v>2858903.3232369963</v>
      </c>
      <c r="CO63" s="12">
        <f t="shared" ref="CO63:CU78" si="45">AK63*Q63</f>
        <v>54220.580268287864</v>
      </c>
      <c r="CP63" s="12">
        <f t="shared" si="45"/>
        <v>80303.965473108154</v>
      </c>
      <c r="CQ63" s="12">
        <f t="shared" si="45"/>
        <v>211953.17741239798</v>
      </c>
      <c r="CR63" s="12">
        <f t="shared" si="45"/>
        <v>71883.34505265436</v>
      </c>
      <c r="CS63" s="12">
        <f t="shared" si="45"/>
        <v>53399.056324828955</v>
      </c>
      <c r="CT63" s="12">
        <f t="shared" si="45"/>
        <v>0</v>
      </c>
      <c r="CU63" s="12">
        <f t="shared" si="45"/>
        <v>0</v>
      </c>
      <c r="CV63" s="29">
        <f t="shared" si="23"/>
        <v>3330663.4477682738</v>
      </c>
      <c r="CW63" s="9"/>
      <c r="CX63" s="9"/>
      <c r="CY63" s="9"/>
      <c r="CZ63" s="9"/>
      <c r="DA63" s="9"/>
      <c r="DB63" s="30"/>
      <c r="DC63" s="30"/>
    </row>
    <row r="64" spans="2:107" ht="15.75" customHeight="1" x14ac:dyDescent="0.3">
      <c r="B64" s="464"/>
      <c r="C64" s="7" t="s">
        <v>14</v>
      </c>
      <c r="D64" s="7" t="str">
        <f t="shared" si="39"/>
        <v>CP12</v>
      </c>
      <c r="E64" s="7">
        <v>12</v>
      </c>
      <c r="F64" s="8">
        <f>'2025'!O64</f>
        <v>3915.4283360266249</v>
      </c>
      <c r="G64" s="12">
        <f t="shared" si="2"/>
        <v>4306.9711696292879</v>
      </c>
      <c r="H64" s="12">
        <f t="shared" si="3"/>
        <v>4502.7425864306188</v>
      </c>
      <c r="I64" s="12">
        <f t="shared" si="4"/>
        <v>4698.5140032319496</v>
      </c>
      <c r="J64" s="12">
        <f t="shared" si="5"/>
        <v>4894.2854200332813</v>
      </c>
      <c r="K64" s="12">
        <f t="shared" si="6"/>
        <v>5090.056836834613</v>
      </c>
      <c r="L64" s="12">
        <f t="shared" si="7"/>
        <v>5951.4510707604704</v>
      </c>
      <c r="M64" s="12">
        <f t="shared" si="8"/>
        <v>6851.999588046594</v>
      </c>
      <c r="O64" s="8">
        <f t="shared" si="41"/>
        <v>4267.8168862690218</v>
      </c>
      <c r="P64" s="23">
        <f t="shared" si="40"/>
        <v>9.000000000000008E-2</v>
      </c>
      <c r="Q64" s="12">
        <f t="shared" ref="Q64:W79" si="46">$O64*Q$12</f>
        <v>4694.5985748959247</v>
      </c>
      <c r="R64" s="12">
        <f t="shared" si="46"/>
        <v>4907.9894192093743</v>
      </c>
      <c r="S64" s="12">
        <f t="shared" si="46"/>
        <v>5121.3802635228258</v>
      </c>
      <c r="T64" s="12">
        <f t="shared" si="46"/>
        <v>5334.7711078362772</v>
      </c>
      <c r="U64" s="12">
        <f t="shared" si="46"/>
        <v>5548.1619521497287</v>
      </c>
      <c r="V64" s="12">
        <f t="shared" si="46"/>
        <v>6487.0816671289131</v>
      </c>
      <c r="W64" s="12">
        <f t="shared" si="46"/>
        <v>7468.6795509707881</v>
      </c>
      <c r="Y64" s="7">
        <f>SUMIF('BD Qtde Servidores Ativos'!$D:$D,$D:$D,'BD Qtde Servidores Ativos'!E:E)</f>
        <v>59</v>
      </c>
      <c r="Z64" s="7">
        <f>SUMIF('BD Qtde Servidores Ativos'!$D:$D,$D:$D,'BD Qtde Servidores Ativos'!F:F)</f>
        <v>1</v>
      </c>
      <c r="AA64" s="7">
        <f>SUMIF('BD Qtde Servidores Ativos'!$D:$D,$D:$D,'BD Qtde Servidores Ativos'!G:G)</f>
        <v>0</v>
      </c>
      <c r="AB64" s="7">
        <f>SUMIF('BD Qtde Servidores Ativos'!$D:$D,$D:$D,'BD Qtde Servidores Ativos'!H:H)</f>
        <v>46</v>
      </c>
      <c r="AC64" s="7">
        <f>SUMIF('BD Qtde Servidores Ativos'!$D:$D,$D:$D,'BD Qtde Servidores Ativos'!I:I)</f>
        <v>124</v>
      </c>
      <c r="AD64" s="7">
        <f>SUMIF('BD Qtde Servidores Ativos'!$D:$D,$D:$D,'BD Qtde Servidores Ativos'!J:J)</f>
        <v>437</v>
      </c>
      <c r="AE64" s="7">
        <f>SUMIF('BD Qtde Servidores Ativos'!$D:$D,$D:$D,'BD Qtde Servidores Ativos'!K:K)</f>
        <v>140</v>
      </c>
      <c r="AF64" s="7">
        <f>SUMIF('BD Qtde Servidores Ativos'!$D:$D,$D:$D,'BD Qtde Servidores Ativos'!L:L)</f>
        <v>11</v>
      </c>
      <c r="AG64" s="24">
        <f t="shared" si="11"/>
        <v>818</v>
      </c>
      <c r="AH64" s="25"/>
      <c r="AI64" s="25"/>
      <c r="AJ64" s="7">
        <f>SUMIF('BD Qtde Servidores Aposentados '!$D:$D,$D:$D,'BD Qtde Servidores Aposentados '!E:E)</f>
        <v>791</v>
      </c>
      <c r="AK64" s="7">
        <f>SUMIF('BD Qtde Servidores Aposentados '!$D:$D,$D:$D,'BD Qtde Servidores Aposentados '!F:F)</f>
        <v>15</v>
      </c>
      <c r="AL64" s="7">
        <f>SUMIF('BD Qtde Servidores Aposentados '!$D:$D,$D:$D,'BD Qtde Servidores Aposentados '!G:G)</f>
        <v>28</v>
      </c>
      <c r="AM64" s="7">
        <f>SUMIF('BD Qtde Servidores Aposentados '!$D:$D,$D:$D,'BD Qtde Servidores Aposentados '!H:H)</f>
        <v>56</v>
      </c>
      <c r="AN64" s="7">
        <f>SUMIF('BD Qtde Servidores Aposentados '!$D:$D,$D:$D,'BD Qtde Servidores Aposentados '!I:I)</f>
        <v>30</v>
      </c>
      <c r="AO64" s="7">
        <f>SUMIF('BD Qtde Servidores Aposentados '!$D:$D,$D:$D,'BD Qtde Servidores Aposentados '!J:J)</f>
        <v>11</v>
      </c>
      <c r="AP64" s="7">
        <f>SUMIF('BD Qtde Servidores Aposentados '!$D:$D,$D:$D,'BD Qtde Servidores Aposentados '!K:K)</f>
        <v>1</v>
      </c>
      <c r="AQ64" s="7">
        <f>SUMIF('BD Qtde Servidores Aposentados '!$D:$D,$D:$D,'BD Qtde Servidores Aposentados '!L:L)</f>
        <v>0</v>
      </c>
      <c r="AR64" s="24">
        <f t="shared" si="12"/>
        <v>932</v>
      </c>
      <c r="AS64" s="26"/>
      <c r="AT64" s="26"/>
      <c r="AU64" s="27">
        <f t="shared" si="42"/>
        <v>231010.27182557088</v>
      </c>
      <c r="AV64" s="27">
        <f t="shared" si="42"/>
        <v>4306.9711696292879</v>
      </c>
      <c r="AW64" s="27">
        <f t="shared" si="42"/>
        <v>0</v>
      </c>
      <c r="AX64" s="27">
        <f t="shared" si="42"/>
        <v>216131.64414866967</v>
      </c>
      <c r="AY64" s="27">
        <f t="shared" si="42"/>
        <v>606891.39208412683</v>
      </c>
      <c r="AZ64" s="27">
        <f t="shared" si="42"/>
        <v>2224354.837696726</v>
      </c>
      <c r="BA64" s="27">
        <f t="shared" si="42"/>
        <v>833203.1499064659</v>
      </c>
      <c r="BB64" s="27">
        <f t="shared" si="42"/>
        <v>75371.995468512527</v>
      </c>
      <c r="BC64" s="28">
        <f t="shared" si="14"/>
        <v>4191270.2622997011</v>
      </c>
      <c r="BF64" s="26"/>
      <c r="BG64" s="27">
        <f t="shared" si="43"/>
        <v>3097103.8137970604</v>
      </c>
      <c r="BH64" s="27">
        <f t="shared" si="43"/>
        <v>64604.56754443932</v>
      </c>
      <c r="BI64" s="27">
        <f t="shared" si="43"/>
        <v>126076.79242005732</v>
      </c>
      <c r="BJ64" s="27">
        <f t="shared" si="43"/>
        <v>263116.7841809892</v>
      </c>
      <c r="BK64" s="27">
        <f t="shared" si="43"/>
        <v>146828.56260099844</v>
      </c>
      <c r="BL64" s="27">
        <f t="shared" si="43"/>
        <v>55990.625205180746</v>
      </c>
      <c r="BM64" s="27">
        <f t="shared" si="43"/>
        <v>5951.4510707604704</v>
      </c>
      <c r="BN64" s="27">
        <f t="shared" si="43"/>
        <v>0</v>
      </c>
      <c r="BO64" s="28">
        <f t="shared" si="16"/>
        <v>3759672.5968194855</v>
      </c>
      <c r="BS64" s="12">
        <f t="shared" si="17"/>
        <v>251801.19628987228</v>
      </c>
      <c r="BT64" s="12">
        <f t="shared" si="44"/>
        <v>4694.5985748959247</v>
      </c>
      <c r="BU64" s="12">
        <f t="shared" si="44"/>
        <v>0</v>
      </c>
      <c r="BV64" s="12">
        <f t="shared" si="44"/>
        <v>235583.49212205</v>
      </c>
      <c r="BW64" s="12">
        <f t="shared" si="44"/>
        <v>661511.61737169838</v>
      </c>
      <c r="BX64" s="12">
        <f t="shared" si="44"/>
        <v>2424546.7730894312</v>
      </c>
      <c r="BY64" s="12">
        <f t="shared" si="44"/>
        <v>908191.43339804781</v>
      </c>
      <c r="BZ64" s="12">
        <f t="shared" si="44"/>
        <v>82155.475060678669</v>
      </c>
      <c r="CA64" s="29">
        <f t="shared" si="19"/>
        <v>4568484.5859066742</v>
      </c>
      <c r="CB64" s="9"/>
      <c r="CC64" s="96">
        <f>(Y64*'Quadro Resumo'!$L$8)*($O$109*15%)</f>
        <v>19747.761449838159</v>
      </c>
      <c r="CD64" s="12">
        <f>(Z64*'Quadro Resumo'!$L$8)*($O$109*15%)</f>
        <v>334.7078211836976</v>
      </c>
      <c r="CE64" s="12">
        <f>(AA64*'Quadro Resumo'!$L$8)*($O$109*10%)</f>
        <v>0</v>
      </c>
      <c r="CF64" s="12">
        <f>(AB64*'Quadro Resumo'!$L$8)*($O$109*5%)</f>
        <v>5132.1865914833643</v>
      </c>
      <c r="CG64" s="12">
        <f>(AC64*'Quadro Resumo'!$L$8)*($O$109*5%)</f>
        <v>13834.589942259503</v>
      </c>
      <c r="CH64" s="12">
        <f>(AD64*'Quadro Resumo'!$L$8)*(O64*22%)</f>
        <v>82061.583089180756</v>
      </c>
      <c r="CI64" s="12">
        <f>(AE64*'Quadro Resumo'!$L$8)*(O64*23%)</f>
        <v>27484.740747572501</v>
      </c>
      <c r="CJ64" s="12">
        <v>0</v>
      </c>
      <c r="CK64" s="29">
        <f t="shared" si="20"/>
        <v>148595.56964151797</v>
      </c>
      <c r="CL64" s="9"/>
      <c r="CM64" s="9"/>
      <c r="CN64" s="12">
        <f t="shared" si="21"/>
        <v>3375843.1570387962</v>
      </c>
      <c r="CO64" s="12">
        <f t="shared" si="45"/>
        <v>70418.978623438874</v>
      </c>
      <c r="CP64" s="12">
        <f t="shared" si="45"/>
        <v>137423.70373786247</v>
      </c>
      <c r="CQ64" s="12">
        <f t="shared" si="45"/>
        <v>286797.29475727823</v>
      </c>
      <c r="CR64" s="12">
        <f t="shared" si="45"/>
        <v>160043.13323508832</v>
      </c>
      <c r="CS64" s="12">
        <f t="shared" si="45"/>
        <v>61029.781473647017</v>
      </c>
      <c r="CT64" s="12">
        <f t="shared" si="45"/>
        <v>6487.0816671289131</v>
      </c>
      <c r="CU64" s="12">
        <f t="shared" si="45"/>
        <v>0</v>
      </c>
      <c r="CV64" s="29">
        <f t="shared" si="23"/>
        <v>4098043.1305332398</v>
      </c>
      <c r="CW64" s="9"/>
      <c r="CX64" s="9"/>
      <c r="CY64" s="9"/>
      <c r="CZ64" s="9"/>
      <c r="DA64" s="9"/>
      <c r="DB64" s="30"/>
      <c r="DC64" s="30"/>
    </row>
    <row r="65" spans="2:107" ht="15.75" customHeight="1" x14ac:dyDescent="0.3">
      <c r="B65" s="464"/>
      <c r="C65" s="7" t="s">
        <v>14</v>
      </c>
      <c r="D65" s="7" t="str">
        <f t="shared" si="39"/>
        <v>CP13</v>
      </c>
      <c r="E65" s="7">
        <v>13</v>
      </c>
      <c r="F65" s="8">
        <f>'2025'!O65</f>
        <v>4068.1300411316629</v>
      </c>
      <c r="G65" s="12">
        <f t="shared" si="2"/>
        <v>4474.9430452448296</v>
      </c>
      <c r="H65" s="12">
        <f t="shared" si="3"/>
        <v>4678.3495473014118</v>
      </c>
      <c r="I65" s="12">
        <f t="shared" si="4"/>
        <v>4881.7560493579949</v>
      </c>
      <c r="J65" s="12">
        <f t="shared" si="5"/>
        <v>5085.162551414579</v>
      </c>
      <c r="K65" s="12">
        <f t="shared" si="6"/>
        <v>5288.5690534711621</v>
      </c>
      <c r="L65" s="12">
        <f t="shared" si="7"/>
        <v>6183.5576625201275</v>
      </c>
      <c r="M65" s="12">
        <f t="shared" si="8"/>
        <v>7119.2275719804102</v>
      </c>
      <c r="O65" s="8">
        <f t="shared" si="41"/>
        <v>4434.2617448335131</v>
      </c>
      <c r="P65" s="23">
        <f t="shared" si="40"/>
        <v>9.000000000000008E-2</v>
      </c>
      <c r="Q65" s="12">
        <f t="shared" si="46"/>
        <v>4877.6879193168652</v>
      </c>
      <c r="R65" s="12">
        <f t="shared" si="46"/>
        <v>5099.4010065585398</v>
      </c>
      <c r="S65" s="12">
        <f t="shared" si="46"/>
        <v>5321.1140938002154</v>
      </c>
      <c r="T65" s="12">
        <f t="shared" si="46"/>
        <v>5542.8271810418919</v>
      </c>
      <c r="U65" s="12">
        <f t="shared" si="46"/>
        <v>5764.5402682835675</v>
      </c>
      <c r="V65" s="12">
        <f t="shared" si="46"/>
        <v>6740.0778521469401</v>
      </c>
      <c r="W65" s="12">
        <f t="shared" si="46"/>
        <v>7759.9580534586476</v>
      </c>
      <c r="Y65" s="7">
        <f>SUMIF('BD Qtde Servidores Ativos'!$D:$D,$D:$D,'BD Qtde Servidores Ativos'!E:E)</f>
        <v>48</v>
      </c>
      <c r="Z65" s="7">
        <f>SUMIF('BD Qtde Servidores Ativos'!$D:$D,$D:$D,'BD Qtde Servidores Ativos'!F:F)</f>
        <v>1</v>
      </c>
      <c r="AA65" s="7">
        <f>SUMIF('BD Qtde Servidores Ativos'!$D:$D,$D:$D,'BD Qtde Servidores Ativos'!G:G)</f>
        <v>0</v>
      </c>
      <c r="AB65" s="7">
        <f>SUMIF('BD Qtde Servidores Ativos'!$D:$D,$D:$D,'BD Qtde Servidores Ativos'!H:H)</f>
        <v>38</v>
      </c>
      <c r="AC65" s="7">
        <f>SUMIF('BD Qtde Servidores Ativos'!$D:$D,$D:$D,'BD Qtde Servidores Ativos'!I:I)</f>
        <v>70</v>
      </c>
      <c r="AD65" s="7">
        <f>SUMIF('BD Qtde Servidores Ativos'!$D:$D,$D:$D,'BD Qtde Servidores Ativos'!J:J)</f>
        <v>180</v>
      </c>
      <c r="AE65" s="7">
        <f>SUMIF('BD Qtde Servidores Ativos'!$D:$D,$D:$D,'BD Qtde Servidores Ativos'!K:K)</f>
        <v>64</v>
      </c>
      <c r="AF65" s="7">
        <f>SUMIF('BD Qtde Servidores Ativos'!$D:$D,$D:$D,'BD Qtde Servidores Ativos'!L:L)</f>
        <v>5</v>
      </c>
      <c r="AG65" s="24">
        <f t="shared" si="11"/>
        <v>406</v>
      </c>
      <c r="AH65" s="25"/>
      <c r="AI65" s="25"/>
      <c r="AJ65" s="7">
        <f>SUMIF('BD Qtde Servidores Aposentados '!$D:$D,$D:$D,'BD Qtde Servidores Aposentados '!E:E)</f>
        <v>1119</v>
      </c>
      <c r="AK65" s="7">
        <f>SUMIF('BD Qtde Servidores Aposentados '!$D:$D,$D:$D,'BD Qtde Servidores Aposentados '!F:F)</f>
        <v>15</v>
      </c>
      <c r="AL65" s="7">
        <f>SUMIF('BD Qtde Servidores Aposentados '!$D:$D,$D:$D,'BD Qtde Servidores Aposentados '!G:G)</f>
        <v>34</v>
      </c>
      <c r="AM65" s="7">
        <f>SUMIF('BD Qtde Servidores Aposentados '!$D:$D,$D:$D,'BD Qtde Servidores Aposentados '!H:H)</f>
        <v>81</v>
      </c>
      <c r="AN65" s="7">
        <f>SUMIF('BD Qtde Servidores Aposentados '!$D:$D,$D:$D,'BD Qtde Servidores Aposentados '!I:I)</f>
        <v>22</v>
      </c>
      <c r="AO65" s="7">
        <f>SUMIF('BD Qtde Servidores Aposentados '!$D:$D,$D:$D,'BD Qtde Servidores Aposentados '!J:J)</f>
        <v>22</v>
      </c>
      <c r="AP65" s="7">
        <f>SUMIF('BD Qtde Servidores Aposentados '!$D:$D,$D:$D,'BD Qtde Servidores Aposentados '!K:K)</f>
        <v>0</v>
      </c>
      <c r="AQ65" s="7">
        <f>SUMIF('BD Qtde Servidores Aposentados '!$D:$D,$D:$D,'BD Qtde Servidores Aposentados '!L:L)</f>
        <v>0</v>
      </c>
      <c r="AR65" s="24">
        <f t="shared" si="12"/>
        <v>1293</v>
      </c>
      <c r="AS65" s="26"/>
      <c r="AT65" s="26"/>
      <c r="AU65" s="27">
        <f t="shared" si="42"/>
        <v>195270.24197431983</v>
      </c>
      <c r="AV65" s="27">
        <f t="shared" si="42"/>
        <v>4474.9430452448296</v>
      </c>
      <c r="AW65" s="27">
        <f t="shared" si="42"/>
        <v>0</v>
      </c>
      <c r="AX65" s="27">
        <f t="shared" si="42"/>
        <v>185506.72987560381</v>
      </c>
      <c r="AY65" s="27">
        <f t="shared" si="42"/>
        <v>355961.37859902054</v>
      </c>
      <c r="AZ65" s="27">
        <f t="shared" si="42"/>
        <v>951942.42962480919</v>
      </c>
      <c r="BA65" s="27">
        <f t="shared" si="42"/>
        <v>395747.69040128816</v>
      </c>
      <c r="BB65" s="27">
        <f t="shared" si="42"/>
        <v>35596.137859902054</v>
      </c>
      <c r="BC65" s="28">
        <f t="shared" si="14"/>
        <v>2124499.5513801882</v>
      </c>
      <c r="BF65" s="26"/>
      <c r="BG65" s="27">
        <f t="shared" si="43"/>
        <v>4552237.5160263311</v>
      </c>
      <c r="BH65" s="27">
        <f t="shared" si="43"/>
        <v>67124.145678672445</v>
      </c>
      <c r="BI65" s="27">
        <f t="shared" si="43"/>
        <v>159063.88460824802</v>
      </c>
      <c r="BJ65" s="27">
        <f t="shared" si="43"/>
        <v>395422.23999799759</v>
      </c>
      <c r="BK65" s="27">
        <f t="shared" si="43"/>
        <v>111873.57613112073</v>
      </c>
      <c r="BL65" s="27">
        <f t="shared" si="43"/>
        <v>116348.51917636556</v>
      </c>
      <c r="BM65" s="27">
        <f t="shared" si="43"/>
        <v>0</v>
      </c>
      <c r="BN65" s="27">
        <f t="shared" si="43"/>
        <v>0</v>
      </c>
      <c r="BO65" s="28">
        <f t="shared" si="16"/>
        <v>5402069.8816187354</v>
      </c>
      <c r="BS65" s="12">
        <f t="shared" si="17"/>
        <v>212844.56375200863</v>
      </c>
      <c r="BT65" s="12">
        <f t="shared" si="44"/>
        <v>4877.6879193168652</v>
      </c>
      <c r="BU65" s="12">
        <f t="shared" si="44"/>
        <v>0</v>
      </c>
      <c r="BV65" s="12">
        <f t="shared" si="44"/>
        <v>202202.33556440819</v>
      </c>
      <c r="BW65" s="12">
        <f t="shared" si="44"/>
        <v>387997.90267293243</v>
      </c>
      <c r="BX65" s="12">
        <f t="shared" si="44"/>
        <v>1037617.2482910422</v>
      </c>
      <c r="BY65" s="12">
        <f t="shared" si="44"/>
        <v>431364.98253740417</v>
      </c>
      <c r="BZ65" s="12">
        <f t="shared" si="44"/>
        <v>38799.79026729324</v>
      </c>
      <c r="CA65" s="29">
        <f t="shared" si="19"/>
        <v>2315704.511004406</v>
      </c>
      <c r="CB65" s="9"/>
      <c r="CC65" s="96">
        <f>(Y65*'Quadro Resumo'!$L$8)*($O$109*15%)</f>
        <v>16065.975416817486</v>
      </c>
      <c r="CD65" s="12">
        <f>(Z65*'Quadro Resumo'!$L$8)*($O$109*15%)</f>
        <v>334.7078211836976</v>
      </c>
      <c r="CE65" s="12">
        <f>(AA65*'Quadro Resumo'!$L$8)*($O$109*10%)</f>
        <v>0</v>
      </c>
      <c r="CF65" s="12">
        <f>(AB65*'Quadro Resumo'!$L$8)*($O$109*5%)</f>
        <v>4239.6324016601702</v>
      </c>
      <c r="CG65" s="12">
        <f>(AC65*'Quadro Resumo'!$L$8)*($O$109*5%)</f>
        <v>7809.8491609529447</v>
      </c>
      <c r="CH65" s="12">
        <f>(AD65*'Quadro Resumo'!$L$8)*(O65*22%)</f>
        <v>35119.353019081427</v>
      </c>
      <c r="CI65" s="12">
        <f>(AE65*'Quadro Resumo'!$L$8)*(O65*23%)</f>
        <v>13054.466576789864</v>
      </c>
      <c r="CJ65" s="12">
        <v>0</v>
      </c>
      <c r="CK65" s="29">
        <f t="shared" si="20"/>
        <v>76623.984396485597</v>
      </c>
      <c r="CL65" s="9"/>
      <c r="CM65" s="9"/>
      <c r="CN65" s="12">
        <f t="shared" si="21"/>
        <v>4961938.8924687011</v>
      </c>
      <c r="CO65" s="12">
        <f t="shared" si="45"/>
        <v>73165.318789752971</v>
      </c>
      <c r="CP65" s="12">
        <f t="shared" si="45"/>
        <v>173379.63422299037</v>
      </c>
      <c r="CQ65" s="12">
        <f t="shared" si="45"/>
        <v>431010.24159781745</v>
      </c>
      <c r="CR65" s="12">
        <f t="shared" si="45"/>
        <v>121942.19798292161</v>
      </c>
      <c r="CS65" s="12">
        <f t="shared" si="45"/>
        <v>126819.88590223849</v>
      </c>
      <c r="CT65" s="12">
        <f t="shared" si="45"/>
        <v>0</v>
      </c>
      <c r="CU65" s="12">
        <f t="shared" si="45"/>
        <v>0</v>
      </c>
      <c r="CV65" s="29">
        <f t="shared" si="23"/>
        <v>5888256.1709644208</v>
      </c>
      <c r="CW65" s="9"/>
      <c r="CX65" s="9"/>
      <c r="CY65" s="9"/>
      <c r="CZ65" s="9"/>
      <c r="DA65" s="9"/>
      <c r="DB65" s="30"/>
      <c r="DC65" s="30"/>
    </row>
    <row r="66" spans="2:107" ht="15.75" customHeight="1" x14ac:dyDescent="0.3">
      <c r="B66" s="464"/>
      <c r="C66" s="7" t="s">
        <v>14</v>
      </c>
      <c r="D66" s="7" t="str">
        <f t="shared" si="39"/>
        <v>CP14</v>
      </c>
      <c r="E66" s="7">
        <v>14</v>
      </c>
      <c r="F66" s="8">
        <f>'2025'!O66</f>
        <v>4226.7871127357976</v>
      </c>
      <c r="G66" s="12">
        <f t="shared" si="2"/>
        <v>4649.4658240093777</v>
      </c>
      <c r="H66" s="12">
        <f t="shared" si="3"/>
        <v>4860.8051796461668</v>
      </c>
      <c r="I66" s="12">
        <f t="shared" si="4"/>
        <v>5072.1445352829569</v>
      </c>
      <c r="J66" s="12">
        <f t="shared" si="5"/>
        <v>5283.483890919747</v>
      </c>
      <c r="K66" s="12">
        <f t="shared" si="6"/>
        <v>5494.823246556537</v>
      </c>
      <c r="L66" s="12">
        <f t="shared" si="7"/>
        <v>6424.7164113584122</v>
      </c>
      <c r="M66" s="12">
        <f t="shared" si="8"/>
        <v>7396.8774472876457</v>
      </c>
      <c r="O66" s="8">
        <f t="shared" si="41"/>
        <v>4607.1979528820202</v>
      </c>
      <c r="P66" s="23">
        <f t="shared" si="40"/>
        <v>9.0000000000000302E-2</v>
      </c>
      <c r="Q66" s="12">
        <f t="shared" si="46"/>
        <v>5067.9177481702227</v>
      </c>
      <c r="R66" s="12">
        <f t="shared" si="46"/>
        <v>5298.2776458143226</v>
      </c>
      <c r="S66" s="12">
        <f t="shared" si="46"/>
        <v>5528.6375434584243</v>
      </c>
      <c r="T66" s="12">
        <f t="shared" si="46"/>
        <v>5758.997441102525</v>
      </c>
      <c r="U66" s="12">
        <f t="shared" si="46"/>
        <v>5989.3573387466267</v>
      </c>
      <c r="V66" s="12">
        <f t="shared" si="46"/>
        <v>7002.9408883806709</v>
      </c>
      <c r="W66" s="12">
        <f t="shared" si="46"/>
        <v>8062.5964175435356</v>
      </c>
      <c r="Y66" s="7">
        <f>SUMIF('BD Qtde Servidores Ativos'!$D:$D,$D:$D,'BD Qtde Servidores Ativos'!E:E)</f>
        <v>70</v>
      </c>
      <c r="Z66" s="7">
        <f>SUMIF('BD Qtde Servidores Ativos'!$D:$D,$D:$D,'BD Qtde Servidores Ativos'!F:F)</f>
        <v>0</v>
      </c>
      <c r="AA66" s="7">
        <f>SUMIF('BD Qtde Servidores Ativos'!$D:$D,$D:$D,'BD Qtde Servidores Ativos'!G:G)</f>
        <v>0</v>
      </c>
      <c r="AB66" s="7">
        <f>SUMIF('BD Qtde Servidores Ativos'!$D:$D,$D:$D,'BD Qtde Servidores Ativos'!H:H)</f>
        <v>61</v>
      </c>
      <c r="AC66" s="7">
        <f>SUMIF('BD Qtde Servidores Ativos'!$D:$D,$D:$D,'BD Qtde Servidores Ativos'!I:I)</f>
        <v>66</v>
      </c>
      <c r="AD66" s="7">
        <f>SUMIF('BD Qtde Servidores Ativos'!$D:$D,$D:$D,'BD Qtde Servidores Ativos'!J:J)</f>
        <v>108</v>
      </c>
      <c r="AE66" s="7">
        <f>SUMIF('BD Qtde Servidores Ativos'!$D:$D,$D:$D,'BD Qtde Servidores Ativos'!K:K)</f>
        <v>24</v>
      </c>
      <c r="AF66" s="7">
        <f>SUMIF('BD Qtde Servidores Ativos'!$D:$D,$D:$D,'BD Qtde Servidores Ativos'!L:L)</f>
        <v>1</v>
      </c>
      <c r="AG66" s="24">
        <f t="shared" si="11"/>
        <v>330</v>
      </c>
      <c r="AH66" s="25"/>
      <c r="AI66" s="25"/>
      <c r="AJ66" s="7">
        <f>SUMIF('BD Qtde Servidores Aposentados '!$D:$D,$D:$D,'BD Qtde Servidores Aposentados '!E:E)</f>
        <v>1234</v>
      </c>
      <c r="AK66" s="7">
        <f>SUMIF('BD Qtde Servidores Aposentados '!$D:$D,$D:$D,'BD Qtde Servidores Aposentados '!F:F)</f>
        <v>14</v>
      </c>
      <c r="AL66" s="7">
        <f>SUMIF('BD Qtde Servidores Aposentados '!$D:$D,$D:$D,'BD Qtde Servidores Aposentados '!G:G)</f>
        <v>52</v>
      </c>
      <c r="AM66" s="7">
        <f>SUMIF('BD Qtde Servidores Aposentados '!$D:$D,$D:$D,'BD Qtde Servidores Aposentados '!H:H)</f>
        <v>89</v>
      </c>
      <c r="AN66" s="7">
        <f>SUMIF('BD Qtde Servidores Aposentados '!$D:$D,$D:$D,'BD Qtde Servidores Aposentados '!I:I)</f>
        <v>45</v>
      </c>
      <c r="AO66" s="7">
        <f>SUMIF('BD Qtde Servidores Aposentados '!$D:$D,$D:$D,'BD Qtde Servidores Aposentados '!J:J)</f>
        <v>33</v>
      </c>
      <c r="AP66" s="7">
        <f>SUMIF('BD Qtde Servidores Aposentados '!$D:$D,$D:$D,'BD Qtde Servidores Aposentados '!K:K)</f>
        <v>1</v>
      </c>
      <c r="AQ66" s="7">
        <f>SUMIF('BD Qtde Servidores Aposentados '!$D:$D,$D:$D,'BD Qtde Servidores Aposentados '!L:L)</f>
        <v>0</v>
      </c>
      <c r="AR66" s="24">
        <f t="shared" si="12"/>
        <v>1468</v>
      </c>
      <c r="AS66" s="26"/>
      <c r="AT66" s="26"/>
      <c r="AU66" s="27">
        <f t="shared" si="42"/>
        <v>295875.09789150581</v>
      </c>
      <c r="AV66" s="27">
        <f t="shared" si="42"/>
        <v>0</v>
      </c>
      <c r="AW66" s="27">
        <f t="shared" si="42"/>
        <v>0</v>
      </c>
      <c r="AX66" s="27">
        <f t="shared" si="42"/>
        <v>309400.81665226037</v>
      </c>
      <c r="AY66" s="27">
        <f t="shared" si="42"/>
        <v>348709.93680070329</v>
      </c>
      <c r="AZ66" s="27">
        <f t="shared" si="42"/>
        <v>593440.91062810598</v>
      </c>
      <c r="BA66" s="27">
        <f t="shared" si="42"/>
        <v>154193.1938726019</v>
      </c>
      <c r="BB66" s="27">
        <f t="shared" si="42"/>
        <v>7396.8774472876457</v>
      </c>
      <c r="BC66" s="28">
        <f t="shared" si="14"/>
        <v>1709016.833292465</v>
      </c>
      <c r="BF66" s="26"/>
      <c r="BG66" s="27">
        <f t="shared" si="43"/>
        <v>5215855.2971159741</v>
      </c>
      <c r="BH66" s="27">
        <f t="shared" si="43"/>
        <v>65092.521536131288</v>
      </c>
      <c r="BI66" s="27">
        <f t="shared" si="43"/>
        <v>252761.86934160069</v>
      </c>
      <c r="BJ66" s="27">
        <f t="shared" si="43"/>
        <v>451420.86364018318</v>
      </c>
      <c r="BK66" s="27">
        <f t="shared" si="43"/>
        <v>237756.77509138861</v>
      </c>
      <c r="BL66" s="27">
        <f t="shared" si="43"/>
        <v>181329.16713636572</v>
      </c>
      <c r="BM66" s="27">
        <f t="shared" si="43"/>
        <v>6424.7164113584122</v>
      </c>
      <c r="BN66" s="27">
        <f t="shared" si="43"/>
        <v>0</v>
      </c>
      <c r="BO66" s="28">
        <f t="shared" si="16"/>
        <v>6410641.2102730023</v>
      </c>
      <c r="BS66" s="12">
        <f t="shared" si="17"/>
        <v>322503.8567017414</v>
      </c>
      <c r="BT66" s="12">
        <f t="shared" si="44"/>
        <v>0</v>
      </c>
      <c r="BU66" s="12">
        <f t="shared" si="44"/>
        <v>0</v>
      </c>
      <c r="BV66" s="12">
        <f t="shared" si="44"/>
        <v>337246.89015096385</v>
      </c>
      <c r="BW66" s="12">
        <f t="shared" si="44"/>
        <v>380093.83111276664</v>
      </c>
      <c r="BX66" s="12">
        <f t="shared" si="44"/>
        <v>646850.59258463571</v>
      </c>
      <c r="BY66" s="12">
        <f t="shared" si="44"/>
        <v>168070.58132113609</v>
      </c>
      <c r="BZ66" s="12">
        <f t="shared" si="44"/>
        <v>8062.5964175435356</v>
      </c>
      <c r="CA66" s="29">
        <f t="shared" si="19"/>
        <v>1862828.3482887871</v>
      </c>
      <c r="CB66" s="9"/>
      <c r="CC66" s="96">
        <f>(Y66*'Quadro Resumo'!$L$8)*($O$109*15%)</f>
        <v>23429.54748285883</v>
      </c>
      <c r="CD66" s="12">
        <f>(Z66*'Quadro Resumo'!$L$8)*($O$109*15%)</f>
        <v>0</v>
      </c>
      <c r="CE66" s="12">
        <f>(AA66*'Quadro Resumo'!$L$8)*($O$109*10%)</f>
        <v>0</v>
      </c>
      <c r="CF66" s="12">
        <f>(AB66*'Quadro Resumo'!$L$8)*($O$109*5%)</f>
        <v>6805.7256974018528</v>
      </c>
      <c r="CG66" s="12">
        <f>(AC66*'Quadro Resumo'!$L$8)*($O$109*5%)</f>
        <v>7363.572066041349</v>
      </c>
      <c r="CH66" s="12">
        <f>(AD66*'Quadro Resumo'!$L$8)*(O66*22%)</f>
        <v>21893.404672095359</v>
      </c>
      <c r="CI66" s="12">
        <f>(AE66*'Quadro Resumo'!$L$8)*(O66*23%)</f>
        <v>5086.3465399817514</v>
      </c>
      <c r="CJ66" s="12">
        <v>0</v>
      </c>
      <c r="CK66" s="29">
        <f t="shared" si="20"/>
        <v>64578.596458379136</v>
      </c>
      <c r="CL66" s="9"/>
      <c r="CM66" s="9"/>
      <c r="CN66" s="12">
        <f t="shared" si="21"/>
        <v>5685282.2738564126</v>
      </c>
      <c r="CO66" s="12">
        <f t="shared" si="45"/>
        <v>70950.848474383121</v>
      </c>
      <c r="CP66" s="12">
        <f t="shared" si="45"/>
        <v>275510.43758234475</v>
      </c>
      <c r="CQ66" s="12">
        <f t="shared" si="45"/>
        <v>492048.74136779975</v>
      </c>
      <c r="CR66" s="12">
        <f t="shared" si="45"/>
        <v>259154.88484961362</v>
      </c>
      <c r="CS66" s="12">
        <f t="shared" si="45"/>
        <v>197648.79217863869</v>
      </c>
      <c r="CT66" s="12">
        <f t="shared" si="45"/>
        <v>7002.9408883806709</v>
      </c>
      <c r="CU66" s="12">
        <f t="shared" si="45"/>
        <v>0</v>
      </c>
      <c r="CV66" s="29">
        <f t="shared" si="23"/>
        <v>6987598.9191975733</v>
      </c>
      <c r="CW66" s="9"/>
      <c r="CX66" s="9"/>
      <c r="CY66" s="9"/>
      <c r="CZ66" s="9"/>
      <c r="DA66" s="9"/>
      <c r="DB66" s="30"/>
      <c r="DC66" s="30"/>
    </row>
    <row r="67" spans="2:107" ht="15.75" customHeight="1" x14ac:dyDescent="0.3">
      <c r="B67" s="464"/>
      <c r="C67" s="7" t="s">
        <v>14</v>
      </c>
      <c r="D67" s="7" t="str">
        <f t="shared" si="39"/>
        <v>CP15</v>
      </c>
      <c r="E67" s="7">
        <v>15</v>
      </c>
      <c r="F67" s="8">
        <f>'2025'!O67</f>
        <v>4391.6318101324932</v>
      </c>
      <c r="G67" s="12">
        <f t="shared" si="2"/>
        <v>4830.7949911457426</v>
      </c>
      <c r="H67" s="12">
        <f t="shared" si="3"/>
        <v>5050.3765816523664</v>
      </c>
      <c r="I67" s="12">
        <f t="shared" si="4"/>
        <v>5269.9581721589921</v>
      </c>
      <c r="J67" s="12">
        <f t="shared" si="5"/>
        <v>5489.5397626656168</v>
      </c>
      <c r="K67" s="12">
        <f t="shared" si="6"/>
        <v>5709.1213531722415</v>
      </c>
      <c r="L67" s="12">
        <f t="shared" si="7"/>
        <v>6675.2803514013895</v>
      </c>
      <c r="M67" s="12">
        <f t="shared" si="8"/>
        <v>7685.3556677318629</v>
      </c>
      <c r="O67" s="8">
        <f t="shared" si="41"/>
        <v>4786.878673044419</v>
      </c>
      <c r="P67" s="23">
        <f t="shared" si="40"/>
        <v>9.0000000000000302E-2</v>
      </c>
      <c r="Q67" s="12">
        <f t="shared" si="46"/>
        <v>5265.5665403488611</v>
      </c>
      <c r="R67" s="12">
        <f t="shared" si="46"/>
        <v>5504.9104740010816</v>
      </c>
      <c r="S67" s="12">
        <f t="shared" si="46"/>
        <v>5744.2544076533022</v>
      </c>
      <c r="T67" s="12">
        <f t="shared" si="46"/>
        <v>5983.5983413055237</v>
      </c>
      <c r="U67" s="12">
        <f t="shared" si="46"/>
        <v>6222.9422749577452</v>
      </c>
      <c r="V67" s="12">
        <f t="shared" si="46"/>
        <v>7276.0555830275171</v>
      </c>
      <c r="W67" s="12">
        <f t="shared" si="46"/>
        <v>8377.0376778277332</v>
      </c>
      <c r="Y67" s="7">
        <f>SUMIF('BD Qtde Servidores Ativos'!$D:$D,$D:$D,'BD Qtde Servidores Ativos'!E:E)</f>
        <v>55</v>
      </c>
      <c r="Z67" s="7">
        <f>SUMIF('BD Qtde Servidores Ativos'!$D:$D,$D:$D,'BD Qtde Servidores Ativos'!F:F)</f>
        <v>3</v>
      </c>
      <c r="AA67" s="7">
        <f>SUMIF('BD Qtde Servidores Ativos'!$D:$D,$D:$D,'BD Qtde Servidores Ativos'!G:G)</f>
        <v>0</v>
      </c>
      <c r="AB67" s="7">
        <f>SUMIF('BD Qtde Servidores Ativos'!$D:$D,$D:$D,'BD Qtde Servidores Ativos'!H:H)</f>
        <v>68</v>
      </c>
      <c r="AC67" s="7">
        <f>SUMIF('BD Qtde Servidores Ativos'!$D:$D,$D:$D,'BD Qtde Servidores Ativos'!I:I)</f>
        <v>94</v>
      </c>
      <c r="AD67" s="7">
        <f>SUMIF('BD Qtde Servidores Ativos'!$D:$D,$D:$D,'BD Qtde Servidores Ativos'!J:J)</f>
        <v>205</v>
      </c>
      <c r="AE67" s="7">
        <f>SUMIF('BD Qtde Servidores Ativos'!$D:$D,$D:$D,'BD Qtde Servidores Ativos'!K:K)</f>
        <v>11</v>
      </c>
      <c r="AF67" s="7">
        <f>SUMIF('BD Qtde Servidores Ativos'!$D:$D,$D:$D,'BD Qtde Servidores Ativos'!L:L)</f>
        <v>1</v>
      </c>
      <c r="AG67" s="24">
        <f t="shared" si="11"/>
        <v>437</v>
      </c>
      <c r="AH67" s="25"/>
      <c r="AI67" s="25"/>
      <c r="AJ67" s="7">
        <f>SUMIF('BD Qtde Servidores Aposentados '!$D:$D,$D:$D,'BD Qtde Servidores Aposentados '!E:E)</f>
        <v>1505</v>
      </c>
      <c r="AK67" s="7">
        <f>SUMIF('BD Qtde Servidores Aposentados '!$D:$D,$D:$D,'BD Qtde Servidores Aposentados '!F:F)</f>
        <v>20</v>
      </c>
      <c r="AL67" s="7">
        <f>SUMIF('BD Qtde Servidores Aposentados '!$D:$D,$D:$D,'BD Qtde Servidores Aposentados '!G:G)</f>
        <v>58</v>
      </c>
      <c r="AM67" s="7">
        <f>SUMIF('BD Qtde Servidores Aposentados '!$D:$D,$D:$D,'BD Qtde Servidores Aposentados '!H:H)</f>
        <v>118</v>
      </c>
      <c r="AN67" s="7">
        <f>SUMIF('BD Qtde Servidores Aposentados '!$D:$D,$D:$D,'BD Qtde Servidores Aposentados '!I:I)</f>
        <v>52</v>
      </c>
      <c r="AO67" s="7">
        <f>SUMIF('BD Qtde Servidores Aposentados '!$D:$D,$D:$D,'BD Qtde Servidores Aposentados '!J:J)</f>
        <v>64</v>
      </c>
      <c r="AP67" s="7">
        <f>SUMIF('BD Qtde Servidores Aposentados '!$D:$D,$D:$D,'BD Qtde Servidores Aposentados '!K:K)</f>
        <v>4</v>
      </c>
      <c r="AQ67" s="7">
        <f>SUMIF('BD Qtde Servidores Aposentados '!$D:$D,$D:$D,'BD Qtde Servidores Aposentados '!L:L)</f>
        <v>0</v>
      </c>
      <c r="AR67" s="24">
        <f t="shared" si="12"/>
        <v>1821</v>
      </c>
      <c r="AS67" s="26"/>
      <c r="AT67" s="26"/>
      <c r="AU67" s="27">
        <f t="shared" si="42"/>
        <v>241539.74955728714</v>
      </c>
      <c r="AV67" s="27">
        <f t="shared" si="42"/>
        <v>14492.384973437227</v>
      </c>
      <c r="AW67" s="27">
        <f t="shared" si="42"/>
        <v>0</v>
      </c>
      <c r="AX67" s="27">
        <f t="shared" si="42"/>
        <v>358357.15570681146</v>
      </c>
      <c r="AY67" s="27">
        <f t="shared" si="42"/>
        <v>516016.73769056797</v>
      </c>
      <c r="AZ67" s="27">
        <f t="shared" si="42"/>
        <v>1170369.8774003095</v>
      </c>
      <c r="BA67" s="27">
        <f t="shared" si="42"/>
        <v>73428.08386541529</v>
      </c>
      <c r="BB67" s="27">
        <f t="shared" si="42"/>
        <v>7685.3556677318629</v>
      </c>
      <c r="BC67" s="28">
        <f t="shared" si="14"/>
        <v>2381889.3448615605</v>
      </c>
      <c r="BF67" s="26"/>
      <c r="BG67" s="27">
        <f t="shared" si="43"/>
        <v>6609405.8742494024</v>
      </c>
      <c r="BH67" s="27">
        <f t="shared" si="43"/>
        <v>96615.899822914856</v>
      </c>
      <c r="BI67" s="27">
        <f t="shared" si="43"/>
        <v>292921.84173583728</v>
      </c>
      <c r="BJ67" s="27">
        <f t="shared" si="43"/>
        <v>621855.06431476108</v>
      </c>
      <c r="BK67" s="27">
        <f t="shared" si="43"/>
        <v>285456.0676586121</v>
      </c>
      <c r="BL67" s="27">
        <f t="shared" si="43"/>
        <v>365383.76660302345</v>
      </c>
      <c r="BM67" s="27">
        <f t="shared" si="43"/>
        <v>26701.121405605558</v>
      </c>
      <c r="BN67" s="27">
        <f t="shared" si="43"/>
        <v>0</v>
      </c>
      <c r="BO67" s="28">
        <f t="shared" si="16"/>
        <v>8298339.6357901571</v>
      </c>
      <c r="BS67" s="12">
        <f t="shared" si="17"/>
        <v>263278.32701744302</v>
      </c>
      <c r="BT67" s="12">
        <f t="shared" si="44"/>
        <v>15796.699621046584</v>
      </c>
      <c r="BU67" s="12">
        <f t="shared" si="44"/>
        <v>0</v>
      </c>
      <c r="BV67" s="12">
        <f t="shared" si="44"/>
        <v>390609.29972042458</v>
      </c>
      <c r="BW67" s="12">
        <f t="shared" si="44"/>
        <v>562458.2440827192</v>
      </c>
      <c r="BX67" s="12">
        <f t="shared" si="44"/>
        <v>1275703.1663663378</v>
      </c>
      <c r="BY67" s="12">
        <f t="shared" si="44"/>
        <v>80036.611413302686</v>
      </c>
      <c r="BZ67" s="12">
        <f t="shared" si="44"/>
        <v>8377.0376778277332</v>
      </c>
      <c r="CA67" s="29">
        <f t="shared" si="19"/>
        <v>2596259.3858991018</v>
      </c>
      <c r="CB67" s="9"/>
      <c r="CC67" s="96">
        <f>(Y67*'Quadro Resumo'!$L$8)*($O$109*15%)</f>
        <v>18408.930165103367</v>
      </c>
      <c r="CD67" s="12">
        <f>(Z67*'Quadro Resumo'!$L$8)*($O$109*15%)</f>
        <v>1004.1234635510929</v>
      </c>
      <c r="CE67" s="12">
        <f>(AA67*'Quadro Resumo'!$L$8)*($O$109*10%)</f>
        <v>0</v>
      </c>
      <c r="CF67" s="12">
        <f>(AB67*'Quadro Resumo'!$L$8)*($O$109*5%)</f>
        <v>7586.7106134971473</v>
      </c>
      <c r="CG67" s="12">
        <f>(AC67*'Quadro Resumo'!$L$8)*($O$109*5%)</f>
        <v>10487.511730422526</v>
      </c>
      <c r="CH67" s="12">
        <f>(AD67*'Quadro Resumo'!$L$8)*(O67*22%)</f>
        <v>43177.645630860658</v>
      </c>
      <c r="CI67" s="12">
        <f>(AE67*'Quadro Resumo'!$L$8)*(O67*23%)</f>
        <v>2422.1606085604762</v>
      </c>
      <c r="CJ67" s="12">
        <v>0</v>
      </c>
      <c r="CK67" s="29">
        <f t="shared" si="20"/>
        <v>83087.082211995265</v>
      </c>
      <c r="CL67" s="9"/>
      <c r="CM67" s="9"/>
      <c r="CN67" s="12">
        <f t="shared" si="21"/>
        <v>7204252.4029318504</v>
      </c>
      <c r="CO67" s="12">
        <f t="shared" si="45"/>
        <v>105311.33080697722</v>
      </c>
      <c r="CP67" s="12">
        <f t="shared" si="45"/>
        <v>319284.80749206274</v>
      </c>
      <c r="CQ67" s="12">
        <f t="shared" si="45"/>
        <v>677822.02010308963</v>
      </c>
      <c r="CR67" s="12">
        <f t="shared" si="45"/>
        <v>311147.11374788726</v>
      </c>
      <c r="CS67" s="12">
        <f t="shared" si="45"/>
        <v>398268.30559729569</v>
      </c>
      <c r="CT67" s="12">
        <f t="shared" si="45"/>
        <v>29104.222332110068</v>
      </c>
      <c r="CU67" s="12">
        <f t="shared" si="45"/>
        <v>0</v>
      </c>
      <c r="CV67" s="29">
        <f t="shared" si="23"/>
        <v>9045190.2030112725</v>
      </c>
      <c r="CW67" s="9"/>
      <c r="CX67" s="9"/>
      <c r="CY67" s="9"/>
      <c r="CZ67" s="9"/>
      <c r="DA67" s="9"/>
      <c r="DB67" s="30"/>
      <c r="DC67" s="30"/>
    </row>
    <row r="68" spans="2:107" ht="15.75" customHeight="1" x14ac:dyDescent="0.3">
      <c r="B68" s="464"/>
      <c r="C68" s="7" t="s">
        <v>14</v>
      </c>
      <c r="D68" s="7" t="str">
        <f t="shared" si="39"/>
        <v>CP16</v>
      </c>
      <c r="E68" s="7">
        <v>16</v>
      </c>
      <c r="F68" s="8">
        <f>'2025'!O68</f>
        <v>4562.9054507276605</v>
      </c>
      <c r="G68" s="12">
        <f t="shared" si="2"/>
        <v>5019.1959958004272</v>
      </c>
      <c r="H68" s="12">
        <f t="shared" si="3"/>
        <v>5247.3412683368097</v>
      </c>
      <c r="I68" s="12">
        <f t="shared" si="4"/>
        <v>5475.4865408731921</v>
      </c>
      <c r="J68" s="12">
        <f t="shared" si="5"/>
        <v>5703.6318134095754</v>
      </c>
      <c r="K68" s="12">
        <f t="shared" si="6"/>
        <v>5931.7770859459588</v>
      </c>
      <c r="L68" s="12">
        <f t="shared" si="7"/>
        <v>6935.6162851060444</v>
      </c>
      <c r="M68" s="12">
        <f t="shared" si="8"/>
        <v>7985.0845387734062</v>
      </c>
      <c r="O68" s="8">
        <f t="shared" si="41"/>
        <v>4973.5669412931511</v>
      </c>
      <c r="P68" s="23">
        <f t="shared" si="40"/>
        <v>9.0000000000000302E-2</v>
      </c>
      <c r="Q68" s="12">
        <f t="shared" si="46"/>
        <v>5470.9236354224668</v>
      </c>
      <c r="R68" s="12">
        <f t="shared" si="46"/>
        <v>5719.6019824871237</v>
      </c>
      <c r="S68" s="12">
        <f t="shared" si="46"/>
        <v>5968.2803295517815</v>
      </c>
      <c r="T68" s="12">
        <f t="shared" si="46"/>
        <v>6216.9586766164393</v>
      </c>
      <c r="U68" s="12">
        <f t="shared" si="46"/>
        <v>6465.6370236810963</v>
      </c>
      <c r="V68" s="12">
        <f t="shared" si="46"/>
        <v>7559.82175076559</v>
      </c>
      <c r="W68" s="12">
        <f t="shared" si="46"/>
        <v>8703.742147263014</v>
      </c>
      <c r="Y68" s="7">
        <f>SUMIF('BD Qtde Servidores Ativos'!$D:$D,$D:$D,'BD Qtde Servidores Ativos'!E:E)</f>
        <v>391</v>
      </c>
      <c r="Z68" s="7">
        <f>SUMIF('BD Qtde Servidores Ativos'!$D:$D,$D:$D,'BD Qtde Servidores Ativos'!F:F)</f>
        <v>7</v>
      </c>
      <c r="AA68" s="7">
        <f>SUMIF('BD Qtde Servidores Ativos'!$D:$D,$D:$D,'BD Qtde Servidores Ativos'!G:G)</f>
        <v>0</v>
      </c>
      <c r="AB68" s="7">
        <f>SUMIF('BD Qtde Servidores Ativos'!$D:$D,$D:$D,'BD Qtde Servidores Ativos'!H:H)</f>
        <v>238</v>
      </c>
      <c r="AC68" s="7">
        <f>SUMIF('BD Qtde Servidores Ativos'!$D:$D,$D:$D,'BD Qtde Servidores Ativos'!I:I)</f>
        <v>250</v>
      </c>
      <c r="AD68" s="7">
        <f>SUMIF('BD Qtde Servidores Ativos'!$D:$D,$D:$D,'BD Qtde Servidores Ativos'!J:J)</f>
        <v>593</v>
      </c>
      <c r="AE68" s="7">
        <f>SUMIF('BD Qtde Servidores Ativos'!$D:$D,$D:$D,'BD Qtde Servidores Ativos'!K:K)</f>
        <v>60</v>
      </c>
      <c r="AF68" s="7">
        <f>SUMIF('BD Qtde Servidores Ativos'!$D:$D,$D:$D,'BD Qtde Servidores Ativos'!L:L)</f>
        <v>9</v>
      </c>
      <c r="AG68" s="24">
        <f t="shared" si="11"/>
        <v>1548</v>
      </c>
      <c r="AH68" s="25"/>
      <c r="AI68" s="25"/>
      <c r="AJ68" s="7">
        <f>SUMIF('BD Qtde Servidores Aposentados '!$D:$D,$D:$D,'BD Qtde Servidores Aposentados '!E:E)</f>
        <v>4133</v>
      </c>
      <c r="AK68" s="7">
        <f>SUMIF('BD Qtde Servidores Aposentados '!$D:$D,$D:$D,'BD Qtde Servidores Aposentados '!F:F)</f>
        <v>39</v>
      </c>
      <c r="AL68" s="7">
        <f>SUMIF('BD Qtde Servidores Aposentados '!$D:$D,$D:$D,'BD Qtde Servidores Aposentados '!G:G)</f>
        <v>169</v>
      </c>
      <c r="AM68" s="7">
        <f>SUMIF('BD Qtde Servidores Aposentados '!$D:$D,$D:$D,'BD Qtde Servidores Aposentados '!H:H)</f>
        <v>182</v>
      </c>
      <c r="AN68" s="7">
        <f>SUMIF('BD Qtde Servidores Aposentados '!$D:$D,$D:$D,'BD Qtde Servidores Aposentados '!I:I)</f>
        <v>90</v>
      </c>
      <c r="AO68" s="7">
        <f>SUMIF('BD Qtde Servidores Aposentados '!$D:$D,$D:$D,'BD Qtde Servidores Aposentados '!J:J)</f>
        <v>108</v>
      </c>
      <c r="AP68" s="7">
        <f>SUMIF('BD Qtde Servidores Aposentados '!$D:$D,$D:$D,'BD Qtde Servidores Aposentados '!K:K)</f>
        <v>9</v>
      </c>
      <c r="AQ68" s="7">
        <f>SUMIF('BD Qtde Servidores Aposentados '!$D:$D,$D:$D,'BD Qtde Servidores Aposentados '!L:L)</f>
        <v>0</v>
      </c>
      <c r="AR68" s="24">
        <f t="shared" si="12"/>
        <v>4730</v>
      </c>
      <c r="AS68" s="26"/>
      <c r="AT68" s="26"/>
      <c r="AU68" s="27">
        <f t="shared" si="42"/>
        <v>1784096.0312345154</v>
      </c>
      <c r="AV68" s="27">
        <f t="shared" si="42"/>
        <v>35134.371970602988</v>
      </c>
      <c r="AW68" s="27">
        <f t="shared" si="42"/>
        <v>0</v>
      </c>
      <c r="AX68" s="27">
        <f t="shared" si="42"/>
        <v>1303165.7967278198</v>
      </c>
      <c r="AY68" s="27">
        <f t="shared" si="42"/>
        <v>1425907.9533523938</v>
      </c>
      <c r="AZ68" s="27">
        <f t="shared" si="42"/>
        <v>3517543.8119659536</v>
      </c>
      <c r="BA68" s="27">
        <f t="shared" si="42"/>
        <v>416136.97710636264</v>
      </c>
      <c r="BB68" s="27">
        <f t="shared" si="42"/>
        <v>71865.76084896065</v>
      </c>
      <c r="BC68" s="28">
        <f t="shared" si="14"/>
        <v>8553850.7032066081</v>
      </c>
      <c r="BF68" s="26"/>
      <c r="BG68" s="27">
        <f t="shared" si="43"/>
        <v>18858488.227857422</v>
      </c>
      <c r="BH68" s="27">
        <f t="shared" si="43"/>
        <v>195748.64383621665</v>
      </c>
      <c r="BI68" s="27">
        <f t="shared" si="43"/>
        <v>886800.67434892082</v>
      </c>
      <c r="BJ68" s="27">
        <f t="shared" si="43"/>
        <v>996538.55043892097</v>
      </c>
      <c r="BK68" s="27">
        <f t="shared" si="43"/>
        <v>513326.86320686177</v>
      </c>
      <c r="BL68" s="27">
        <f t="shared" si="43"/>
        <v>640631.92528216355</v>
      </c>
      <c r="BM68" s="27">
        <f t="shared" si="43"/>
        <v>62420.546565954399</v>
      </c>
      <c r="BN68" s="27">
        <f t="shared" si="43"/>
        <v>0</v>
      </c>
      <c r="BO68" s="28">
        <f t="shared" si="16"/>
        <v>22153955.431536462</v>
      </c>
      <c r="BS68" s="12">
        <f t="shared" si="17"/>
        <v>1944664.6740456221</v>
      </c>
      <c r="BT68" s="12">
        <f t="shared" si="44"/>
        <v>38296.465447957264</v>
      </c>
      <c r="BU68" s="12">
        <f t="shared" si="44"/>
        <v>0</v>
      </c>
      <c r="BV68" s="12">
        <f t="shared" si="44"/>
        <v>1420450.718433324</v>
      </c>
      <c r="BW68" s="12">
        <f t="shared" si="44"/>
        <v>1554239.6691541099</v>
      </c>
      <c r="BX68" s="12">
        <f t="shared" si="44"/>
        <v>3834122.7550428901</v>
      </c>
      <c r="BY68" s="12">
        <f t="shared" si="44"/>
        <v>453589.30504593538</v>
      </c>
      <c r="BZ68" s="12">
        <f t="shared" si="44"/>
        <v>78333.67932536712</v>
      </c>
      <c r="CA68" s="29">
        <f t="shared" si="19"/>
        <v>9323697.2664952055</v>
      </c>
      <c r="CB68" s="9"/>
      <c r="CC68" s="96">
        <f>(Y68*'Quadro Resumo'!$L$8)*($O$109*15%)</f>
        <v>130870.75808282575</v>
      </c>
      <c r="CD68" s="12">
        <f>(Z68*'Quadro Resumo'!$L$8)*($O$109*15%)</f>
        <v>2342.9547482858834</v>
      </c>
      <c r="CE68" s="12">
        <f>(AA68*'Quadro Resumo'!$L$8)*($O$109*10%)</f>
        <v>0</v>
      </c>
      <c r="CF68" s="12">
        <f>(AB68*'Quadro Resumo'!$L$8)*($O$109*5%)</f>
        <v>26553.487147240012</v>
      </c>
      <c r="CG68" s="12">
        <f>(AC68*'Quadro Resumo'!$L$8)*($O$109*5%)</f>
        <v>27892.318431974803</v>
      </c>
      <c r="CH68" s="12">
        <f>(AD68*'Quadro Resumo'!$L$8)*(O68*22%)</f>
        <v>129770.30863222091</v>
      </c>
      <c r="CI68" s="12">
        <f>(AE68*'Quadro Resumo'!$L$8)*(O68*23%)</f>
        <v>13727.044757969095</v>
      </c>
      <c r="CJ68" s="12">
        <v>0</v>
      </c>
      <c r="CK68" s="29">
        <f t="shared" si="20"/>
        <v>331156.87180051644</v>
      </c>
      <c r="CL68" s="9"/>
      <c r="CM68" s="9"/>
      <c r="CN68" s="12">
        <f t="shared" si="21"/>
        <v>20555752.168364592</v>
      </c>
      <c r="CO68" s="12">
        <f t="shared" si="45"/>
        <v>213366.02178147621</v>
      </c>
      <c r="CP68" s="12">
        <f t="shared" si="45"/>
        <v>966612.73504032393</v>
      </c>
      <c r="CQ68" s="12">
        <f t="shared" si="45"/>
        <v>1086227.0199784243</v>
      </c>
      <c r="CR68" s="12">
        <f t="shared" si="45"/>
        <v>559526.28089547949</v>
      </c>
      <c r="CS68" s="12">
        <f t="shared" si="45"/>
        <v>698288.79855755845</v>
      </c>
      <c r="CT68" s="12">
        <f t="shared" si="45"/>
        <v>68038.395756890313</v>
      </c>
      <c r="CU68" s="12">
        <f t="shared" si="45"/>
        <v>0</v>
      </c>
      <c r="CV68" s="29">
        <f t="shared" si="23"/>
        <v>24147811.42037474</v>
      </c>
      <c r="CW68" s="9"/>
      <c r="CX68" s="9"/>
      <c r="CY68" s="9"/>
      <c r="CZ68" s="9"/>
      <c r="DA68" s="9"/>
      <c r="DB68" s="30"/>
      <c r="DC68" s="30"/>
    </row>
    <row r="69" spans="2:107" ht="15.75" customHeight="1" x14ac:dyDescent="0.3">
      <c r="B69" s="464"/>
      <c r="C69" s="7" t="s">
        <v>14</v>
      </c>
      <c r="D69" s="7" t="str">
        <f t="shared" si="39"/>
        <v>CP17</v>
      </c>
      <c r="E69" s="7">
        <v>17</v>
      </c>
      <c r="F69" s="8">
        <f>'2025'!O69</f>
        <v>4740.8587633060388</v>
      </c>
      <c r="G69" s="12">
        <f t="shared" si="2"/>
        <v>5214.9446396366429</v>
      </c>
      <c r="H69" s="12">
        <f t="shared" si="3"/>
        <v>5451.9875778019441</v>
      </c>
      <c r="I69" s="12">
        <f t="shared" si="4"/>
        <v>5689.0305159672462</v>
      </c>
      <c r="J69" s="12">
        <f t="shared" si="5"/>
        <v>5926.0734541325482</v>
      </c>
      <c r="K69" s="12">
        <f t="shared" si="6"/>
        <v>6163.1163922978503</v>
      </c>
      <c r="L69" s="12">
        <f t="shared" si="7"/>
        <v>7206.1053202251787</v>
      </c>
      <c r="M69" s="12">
        <f t="shared" si="8"/>
        <v>8296.5028357855681</v>
      </c>
      <c r="O69" s="8">
        <f t="shared" si="41"/>
        <v>5167.5360520035838</v>
      </c>
      <c r="P69" s="23">
        <f t="shared" si="40"/>
        <v>9.0000000000000302E-2</v>
      </c>
      <c r="Q69" s="12">
        <f t="shared" si="46"/>
        <v>5684.2896572039426</v>
      </c>
      <c r="R69" s="12">
        <f t="shared" si="46"/>
        <v>5942.6664598041207</v>
      </c>
      <c r="S69" s="12">
        <f t="shared" si="46"/>
        <v>6201.0432624043005</v>
      </c>
      <c r="T69" s="12">
        <f t="shared" si="46"/>
        <v>6459.4200650044795</v>
      </c>
      <c r="U69" s="12">
        <f t="shared" si="46"/>
        <v>6717.7968676046594</v>
      </c>
      <c r="V69" s="12">
        <f t="shared" si="46"/>
        <v>7854.6547990454474</v>
      </c>
      <c r="W69" s="12">
        <f t="shared" si="46"/>
        <v>9043.1880910062719</v>
      </c>
      <c r="Y69" s="7">
        <f>SUMIF('BD Qtde Servidores Ativos'!$D:$D,$D:$D,'BD Qtde Servidores Ativos'!E:E)</f>
        <v>262</v>
      </c>
      <c r="Z69" s="7">
        <f>SUMIF('BD Qtde Servidores Ativos'!$D:$D,$D:$D,'BD Qtde Servidores Ativos'!F:F)</f>
        <v>6</v>
      </c>
      <c r="AA69" s="7">
        <f>SUMIF('BD Qtde Servidores Ativos'!$D:$D,$D:$D,'BD Qtde Servidores Ativos'!G:G)</f>
        <v>0</v>
      </c>
      <c r="AB69" s="7">
        <f>SUMIF('BD Qtde Servidores Ativos'!$D:$D,$D:$D,'BD Qtde Servidores Ativos'!H:H)</f>
        <v>134</v>
      </c>
      <c r="AC69" s="7">
        <f>SUMIF('BD Qtde Servidores Ativos'!$D:$D,$D:$D,'BD Qtde Servidores Ativos'!I:I)</f>
        <v>137</v>
      </c>
      <c r="AD69" s="7">
        <f>SUMIF('BD Qtde Servidores Ativos'!$D:$D,$D:$D,'BD Qtde Servidores Ativos'!J:J)</f>
        <v>355</v>
      </c>
      <c r="AE69" s="7">
        <f>SUMIF('BD Qtde Servidores Ativos'!$D:$D,$D:$D,'BD Qtde Servidores Ativos'!K:K)</f>
        <v>35</v>
      </c>
      <c r="AF69" s="7">
        <f>SUMIF('BD Qtde Servidores Ativos'!$D:$D,$D:$D,'BD Qtde Servidores Ativos'!L:L)</f>
        <v>5</v>
      </c>
      <c r="AG69" s="24">
        <f t="shared" si="11"/>
        <v>934</v>
      </c>
      <c r="AH69" s="25"/>
      <c r="AI69" s="25"/>
      <c r="AJ69" s="7">
        <f>SUMIF('BD Qtde Servidores Aposentados '!$D:$D,$D:$D,'BD Qtde Servidores Aposentados '!E:E)</f>
        <v>931</v>
      </c>
      <c r="AK69" s="7">
        <f>SUMIF('BD Qtde Servidores Aposentados '!$D:$D,$D:$D,'BD Qtde Servidores Aposentados '!F:F)</f>
        <v>24</v>
      </c>
      <c r="AL69" s="7">
        <f>SUMIF('BD Qtde Servidores Aposentados '!$D:$D,$D:$D,'BD Qtde Servidores Aposentados '!G:G)</f>
        <v>158</v>
      </c>
      <c r="AM69" s="7">
        <f>SUMIF('BD Qtde Servidores Aposentados '!$D:$D,$D:$D,'BD Qtde Servidores Aposentados '!H:H)</f>
        <v>154</v>
      </c>
      <c r="AN69" s="7">
        <f>SUMIF('BD Qtde Servidores Aposentados '!$D:$D,$D:$D,'BD Qtde Servidores Aposentados '!I:I)</f>
        <v>72</v>
      </c>
      <c r="AO69" s="7">
        <f>SUMIF('BD Qtde Servidores Aposentados '!$D:$D,$D:$D,'BD Qtde Servidores Aposentados '!J:J)</f>
        <v>150</v>
      </c>
      <c r="AP69" s="7">
        <f>SUMIF('BD Qtde Servidores Aposentados '!$D:$D,$D:$D,'BD Qtde Servidores Aposentados '!K:K)</f>
        <v>10</v>
      </c>
      <c r="AQ69" s="7">
        <f>SUMIF('BD Qtde Servidores Aposentados '!$D:$D,$D:$D,'BD Qtde Servidores Aposentados '!L:L)</f>
        <v>1</v>
      </c>
      <c r="AR69" s="24">
        <f t="shared" si="12"/>
        <v>1500</v>
      </c>
      <c r="AS69" s="26"/>
      <c r="AT69" s="26"/>
      <c r="AU69" s="27">
        <f t="shared" si="42"/>
        <v>1242104.9959861822</v>
      </c>
      <c r="AV69" s="27">
        <f t="shared" si="42"/>
        <v>31289.667837819856</v>
      </c>
      <c r="AW69" s="27">
        <f t="shared" si="42"/>
        <v>0</v>
      </c>
      <c r="AX69" s="27">
        <f t="shared" si="42"/>
        <v>762330.08913961099</v>
      </c>
      <c r="AY69" s="27">
        <f t="shared" si="42"/>
        <v>811872.06321615912</v>
      </c>
      <c r="AZ69" s="27">
        <f t="shared" si="42"/>
        <v>2187906.3192657367</v>
      </c>
      <c r="BA69" s="27">
        <f t="shared" si="42"/>
        <v>252213.68620788126</v>
      </c>
      <c r="BB69" s="27">
        <f t="shared" si="42"/>
        <v>41482.514178927842</v>
      </c>
      <c r="BC69" s="28">
        <f t="shared" si="14"/>
        <v>5329199.3358323183</v>
      </c>
      <c r="BF69" s="26"/>
      <c r="BG69" s="27">
        <f t="shared" si="43"/>
        <v>4413739.5086379219</v>
      </c>
      <c r="BH69" s="27">
        <f t="shared" si="43"/>
        <v>125158.67135127942</v>
      </c>
      <c r="BI69" s="27">
        <f t="shared" si="43"/>
        <v>861414.03729270713</v>
      </c>
      <c r="BJ69" s="27">
        <f t="shared" si="43"/>
        <v>876110.6994589559</v>
      </c>
      <c r="BK69" s="27">
        <f t="shared" si="43"/>
        <v>426677.2886975435</v>
      </c>
      <c r="BL69" s="27">
        <f t="shared" si="43"/>
        <v>924467.45884467755</v>
      </c>
      <c r="BM69" s="27">
        <f t="shared" si="43"/>
        <v>72061.053202251787</v>
      </c>
      <c r="BN69" s="27">
        <f t="shared" si="43"/>
        <v>8296.5028357855681</v>
      </c>
      <c r="BO69" s="28">
        <f t="shared" si="16"/>
        <v>7707925.2203211226</v>
      </c>
      <c r="BS69" s="12">
        <f t="shared" si="17"/>
        <v>1353894.4456249389</v>
      </c>
      <c r="BT69" s="12">
        <f t="shared" si="44"/>
        <v>34105.737943223656</v>
      </c>
      <c r="BU69" s="12">
        <f t="shared" si="44"/>
        <v>0</v>
      </c>
      <c r="BV69" s="12">
        <f t="shared" si="44"/>
        <v>830939.79716217623</v>
      </c>
      <c r="BW69" s="12">
        <f t="shared" si="44"/>
        <v>884940.54890561372</v>
      </c>
      <c r="BX69" s="12">
        <f t="shared" si="44"/>
        <v>2384817.8879996543</v>
      </c>
      <c r="BY69" s="12">
        <f t="shared" si="44"/>
        <v>274912.91796659067</v>
      </c>
      <c r="BZ69" s="12">
        <f t="shared" si="44"/>
        <v>45215.940455031363</v>
      </c>
      <c r="CA69" s="29">
        <f t="shared" si="19"/>
        <v>5808827.2760572284</v>
      </c>
      <c r="CB69" s="9"/>
      <c r="CC69" s="96">
        <f>(Y69*'Quadro Resumo'!$L$8)*($O$109*15%)</f>
        <v>87693.44915012877</v>
      </c>
      <c r="CD69" s="12">
        <f>(Z69*'Quadro Resumo'!$L$8)*($O$109*15%)</f>
        <v>2008.2469271021857</v>
      </c>
      <c r="CE69" s="12">
        <f>(AA69*'Quadro Resumo'!$L$8)*($O$109*10%)</f>
        <v>0</v>
      </c>
      <c r="CF69" s="12">
        <f>(AB69*'Quadro Resumo'!$L$8)*($O$109*5%)</f>
        <v>14950.282679538495</v>
      </c>
      <c r="CG69" s="12">
        <f>(AC69*'Quadro Resumo'!$L$8)*($O$109*5%)</f>
        <v>15284.990500722193</v>
      </c>
      <c r="CH69" s="12">
        <f>(AD69*'Quadro Resumo'!$L$8)*(O69*22%)</f>
        <v>80716.913132295973</v>
      </c>
      <c r="CI69" s="12">
        <f>(AE69*'Quadro Resumo'!$L$8)*(O69*23%)</f>
        <v>8319.7330437257697</v>
      </c>
      <c r="CJ69" s="12">
        <v>0</v>
      </c>
      <c r="CK69" s="29">
        <f t="shared" si="20"/>
        <v>208973.61543351339</v>
      </c>
      <c r="CL69" s="9"/>
      <c r="CM69" s="9"/>
      <c r="CN69" s="12">
        <f t="shared" si="21"/>
        <v>4810976.0644153366</v>
      </c>
      <c r="CO69" s="12">
        <f t="shared" si="45"/>
        <v>136422.95177289462</v>
      </c>
      <c r="CP69" s="12">
        <f t="shared" si="45"/>
        <v>938941.30064905109</v>
      </c>
      <c r="CQ69" s="12">
        <f t="shared" si="45"/>
        <v>954960.66241026227</v>
      </c>
      <c r="CR69" s="12">
        <f t="shared" si="45"/>
        <v>465078.24468032253</v>
      </c>
      <c r="CS69" s="12">
        <f t="shared" si="45"/>
        <v>1007669.5301406989</v>
      </c>
      <c r="CT69" s="12">
        <f t="shared" si="45"/>
        <v>78546.547990454477</v>
      </c>
      <c r="CU69" s="12">
        <f t="shared" si="45"/>
        <v>9043.1880910062719</v>
      </c>
      <c r="CV69" s="29">
        <f t="shared" si="23"/>
        <v>8401638.490150027</v>
      </c>
      <c r="CW69" s="9"/>
      <c r="CX69" s="9"/>
      <c r="CY69" s="9"/>
      <c r="CZ69" s="9"/>
      <c r="DA69" s="9"/>
      <c r="DB69" s="30"/>
      <c r="DC69" s="30"/>
    </row>
    <row r="70" spans="2:107" ht="15.75" customHeight="1" x14ac:dyDescent="0.3">
      <c r="B70" s="464"/>
      <c r="C70" s="7" t="s">
        <v>14</v>
      </c>
      <c r="D70" s="7" t="str">
        <f t="shared" si="39"/>
        <v>CP18</v>
      </c>
      <c r="E70" s="7">
        <v>18</v>
      </c>
      <c r="F70" s="8">
        <f>'2025'!O70</f>
        <v>4925.7522550749736</v>
      </c>
      <c r="G70" s="12">
        <f t="shared" si="2"/>
        <v>5418.3274805824713</v>
      </c>
      <c r="H70" s="12">
        <f t="shared" si="3"/>
        <v>5664.6150933362196</v>
      </c>
      <c r="I70" s="12">
        <f t="shared" si="4"/>
        <v>5910.902706089968</v>
      </c>
      <c r="J70" s="12">
        <f t="shared" si="5"/>
        <v>6157.1903188437173</v>
      </c>
      <c r="K70" s="12">
        <f t="shared" si="6"/>
        <v>6403.4779315974656</v>
      </c>
      <c r="L70" s="12">
        <f t="shared" si="7"/>
        <v>7487.1434277139597</v>
      </c>
      <c r="M70" s="12">
        <f t="shared" si="8"/>
        <v>8620.0664463812045</v>
      </c>
      <c r="O70" s="8">
        <f t="shared" si="41"/>
        <v>5369.0699580317232</v>
      </c>
      <c r="P70" s="23">
        <f t="shared" si="40"/>
        <v>9.0000000000000302E-2</v>
      </c>
      <c r="Q70" s="12">
        <f t="shared" si="46"/>
        <v>5905.9769538348964</v>
      </c>
      <c r="R70" s="12">
        <f t="shared" si="46"/>
        <v>6174.4304517364808</v>
      </c>
      <c r="S70" s="12">
        <f t="shared" si="46"/>
        <v>6442.8839496380679</v>
      </c>
      <c r="T70" s="12">
        <f t="shared" si="46"/>
        <v>6711.337447539654</v>
      </c>
      <c r="U70" s="12">
        <f t="shared" si="46"/>
        <v>6979.7909454412402</v>
      </c>
      <c r="V70" s="12">
        <f t="shared" si="46"/>
        <v>8160.9863362082197</v>
      </c>
      <c r="W70" s="12">
        <f t="shared" si="46"/>
        <v>9395.8724265555156</v>
      </c>
      <c r="Y70" s="7">
        <f>SUMIF('BD Qtde Servidores Ativos'!$D:$D,$D:$D,'BD Qtde Servidores Ativos'!E:E)</f>
        <v>225</v>
      </c>
      <c r="Z70" s="7">
        <f>SUMIF('BD Qtde Servidores Ativos'!$D:$D,$D:$D,'BD Qtde Servidores Ativos'!F:F)</f>
        <v>12</v>
      </c>
      <c r="AA70" s="7">
        <f>SUMIF('BD Qtde Servidores Ativos'!$D:$D,$D:$D,'BD Qtde Servidores Ativos'!G:G)</f>
        <v>0</v>
      </c>
      <c r="AB70" s="7">
        <f>SUMIF('BD Qtde Servidores Ativos'!$D:$D,$D:$D,'BD Qtde Servidores Ativos'!H:H)</f>
        <v>104</v>
      </c>
      <c r="AC70" s="7">
        <f>SUMIF('BD Qtde Servidores Ativos'!$D:$D,$D:$D,'BD Qtde Servidores Ativos'!I:I)</f>
        <v>112</v>
      </c>
      <c r="AD70" s="7">
        <f>SUMIF('BD Qtde Servidores Ativos'!$D:$D,$D:$D,'BD Qtde Servidores Ativos'!J:J)</f>
        <v>159</v>
      </c>
      <c r="AE70" s="7">
        <f>SUMIF('BD Qtde Servidores Ativos'!$D:$D,$D:$D,'BD Qtde Servidores Ativos'!K:K)</f>
        <v>13</v>
      </c>
      <c r="AF70" s="7">
        <f>SUMIF('BD Qtde Servidores Ativos'!$D:$D,$D:$D,'BD Qtde Servidores Ativos'!L:L)</f>
        <v>1</v>
      </c>
      <c r="AG70" s="24">
        <f t="shared" si="11"/>
        <v>626</v>
      </c>
      <c r="AH70" s="25"/>
      <c r="AI70" s="25"/>
      <c r="AJ70" s="7">
        <f>SUMIF('BD Qtde Servidores Aposentados '!$D:$D,$D:$D,'BD Qtde Servidores Aposentados '!E:E)</f>
        <v>770</v>
      </c>
      <c r="AK70" s="7">
        <f>SUMIF('BD Qtde Servidores Aposentados '!$D:$D,$D:$D,'BD Qtde Servidores Aposentados '!F:F)</f>
        <v>22</v>
      </c>
      <c r="AL70" s="7">
        <f>SUMIF('BD Qtde Servidores Aposentados '!$D:$D,$D:$D,'BD Qtde Servidores Aposentados '!G:G)</f>
        <v>176</v>
      </c>
      <c r="AM70" s="7">
        <f>SUMIF('BD Qtde Servidores Aposentados '!$D:$D,$D:$D,'BD Qtde Servidores Aposentados '!H:H)</f>
        <v>167</v>
      </c>
      <c r="AN70" s="7">
        <f>SUMIF('BD Qtde Servidores Aposentados '!$D:$D,$D:$D,'BD Qtde Servidores Aposentados '!I:I)</f>
        <v>99</v>
      </c>
      <c r="AO70" s="7">
        <f>SUMIF('BD Qtde Servidores Aposentados '!$D:$D,$D:$D,'BD Qtde Servidores Aposentados '!J:J)</f>
        <v>194</v>
      </c>
      <c r="AP70" s="7">
        <f>SUMIF('BD Qtde Servidores Aposentados '!$D:$D,$D:$D,'BD Qtde Servidores Aposentados '!K:K)</f>
        <v>12</v>
      </c>
      <c r="AQ70" s="7">
        <f>SUMIF('BD Qtde Servidores Aposentados '!$D:$D,$D:$D,'BD Qtde Servidores Aposentados '!L:L)</f>
        <v>1</v>
      </c>
      <c r="AR70" s="24">
        <f t="shared" si="12"/>
        <v>1441</v>
      </c>
      <c r="AS70" s="26"/>
      <c r="AT70" s="26"/>
      <c r="AU70" s="27">
        <f t="shared" si="42"/>
        <v>1108294.2573918691</v>
      </c>
      <c r="AV70" s="27">
        <f t="shared" si="42"/>
        <v>65019.929766989655</v>
      </c>
      <c r="AW70" s="27">
        <f t="shared" si="42"/>
        <v>0</v>
      </c>
      <c r="AX70" s="27">
        <f t="shared" si="42"/>
        <v>614733.88143335667</v>
      </c>
      <c r="AY70" s="27">
        <f t="shared" si="42"/>
        <v>689605.31571049639</v>
      </c>
      <c r="AZ70" s="27">
        <f t="shared" si="42"/>
        <v>1018152.991123997</v>
      </c>
      <c r="BA70" s="27">
        <f t="shared" si="42"/>
        <v>97332.864560281479</v>
      </c>
      <c r="BB70" s="27">
        <f t="shared" si="42"/>
        <v>8620.0664463812045</v>
      </c>
      <c r="BC70" s="28">
        <f t="shared" si="14"/>
        <v>3601759.3064333717</v>
      </c>
      <c r="BF70" s="26"/>
      <c r="BG70" s="27">
        <f t="shared" si="43"/>
        <v>3792829.2364077298</v>
      </c>
      <c r="BH70" s="27">
        <f t="shared" si="43"/>
        <v>119203.20457281437</v>
      </c>
      <c r="BI70" s="27">
        <f t="shared" si="43"/>
        <v>996972.25642717467</v>
      </c>
      <c r="BJ70" s="27">
        <f t="shared" si="43"/>
        <v>987120.75191702461</v>
      </c>
      <c r="BK70" s="27">
        <f t="shared" si="43"/>
        <v>609561.84156552795</v>
      </c>
      <c r="BL70" s="27">
        <f t="shared" si="43"/>
        <v>1242274.7187299083</v>
      </c>
      <c r="BM70" s="27">
        <f t="shared" si="43"/>
        <v>89845.721132567516</v>
      </c>
      <c r="BN70" s="27">
        <f t="shared" si="43"/>
        <v>8620.0664463812045</v>
      </c>
      <c r="BO70" s="28">
        <f t="shared" si="16"/>
        <v>7846427.7971991291</v>
      </c>
      <c r="BS70" s="12">
        <f t="shared" si="17"/>
        <v>1208040.7405571376</v>
      </c>
      <c r="BT70" s="12">
        <f t="shared" si="44"/>
        <v>70871.723446018761</v>
      </c>
      <c r="BU70" s="12">
        <f t="shared" si="44"/>
        <v>0</v>
      </c>
      <c r="BV70" s="12">
        <f t="shared" si="44"/>
        <v>670059.93076235906</v>
      </c>
      <c r="BW70" s="12">
        <f t="shared" si="44"/>
        <v>751669.79412444122</v>
      </c>
      <c r="BX70" s="12">
        <f t="shared" si="44"/>
        <v>1109786.7603251571</v>
      </c>
      <c r="BY70" s="12">
        <f t="shared" si="44"/>
        <v>106092.82237070685</v>
      </c>
      <c r="BZ70" s="12">
        <f t="shared" si="44"/>
        <v>9395.8724265555156</v>
      </c>
      <c r="CA70" s="29">
        <f t="shared" si="19"/>
        <v>3925917.6440123762</v>
      </c>
      <c r="CB70" s="9"/>
      <c r="CC70" s="96">
        <f>(Y70*'Quadro Resumo'!$L$8)*($O$109*15%)</f>
        <v>75309.259766331947</v>
      </c>
      <c r="CD70" s="12">
        <f>(Z70*'Quadro Resumo'!$L$8)*($O$109*15%)</f>
        <v>4016.4938542043715</v>
      </c>
      <c r="CE70" s="12">
        <f>(AA70*'Quadro Resumo'!$L$8)*($O$109*10%)</f>
        <v>0</v>
      </c>
      <c r="CF70" s="12">
        <f>(AB70*'Quadro Resumo'!$L$8)*($O$109*5%)</f>
        <v>11603.204467701518</v>
      </c>
      <c r="CG70" s="12">
        <f>(AC70*'Quadro Resumo'!$L$8)*($O$109*5%)</f>
        <v>12495.758657524713</v>
      </c>
      <c r="CH70" s="12">
        <f>(AD70*'Quadro Resumo'!$L$8)*(O70*22%)</f>
        <v>37562.013426389931</v>
      </c>
      <c r="CI70" s="12">
        <f>(AE70*'Quadro Resumo'!$L$8)*(O70*23%)</f>
        <v>3210.7038349029708</v>
      </c>
      <c r="CJ70" s="12">
        <v>0</v>
      </c>
      <c r="CK70" s="29">
        <f t="shared" si="20"/>
        <v>144197.43400705545</v>
      </c>
      <c r="CL70" s="9"/>
      <c r="CM70" s="9"/>
      <c r="CN70" s="12">
        <f t="shared" si="21"/>
        <v>4134183.8676844267</v>
      </c>
      <c r="CO70" s="12">
        <f t="shared" si="45"/>
        <v>129931.49298436772</v>
      </c>
      <c r="CP70" s="12">
        <f t="shared" si="45"/>
        <v>1086699.7595056207</v>
      </c>
      <c r="CQ70" s="12">
        <f t="shared" si="45"/>
        <v>1075961.6195895574</v>
      </c>
      <c r="CR70" s="12">
        <f t="shared" si="45"/>
        <v>664422.40730642574</v>
      </c>
      <c r="CS70" s="12">
        <f t="shared" si="45"/>
        <v>1354079.4434156006</v>
      </c>
      <c r="CT70" s="12">
        <f t="shared" si="45"/>
        <v>97931.836034498643</v>
      </c>
      <c r="CU70" s="12">
        <f t="shared" si="45"/>
        <v>9395.8724265555156</v>
      </c>
      <c r="CV70" s="29">
        <f t="shared" si="23"/>
        <v>8552606.2989470549</v>
      </c>
      <c r="CW70" s="9"/>
      <c r="CX70" s="9"/>
      <c r="CY70" s="9"/>
      <c r="CZ70" s="9"/>
      <c r="DA70" s="9"/>
      <c r="DB70" s="30"/>
      <c r="DC70" s="30"/>
    </row>
    <row r="71" spans="2:107" ht="15.75" customHeight="1" x14ac:dyDescent="0.3">
      <c r="B71" s="465"/>
      <c r="C71" s="7" t="s">
        <v>14</v>
      </c>
      <c r="D71" s="7" t="str">
        <f t="shared" si="39"/>
        <v>CP19</v>
      </c>
      <c r="E71" s="7">
        <v>19</v>
      </c>
      <c r="F71" s="8">
        <f>'2025'!O71</f>
        <v>5117.856593022897</v>
      </c>
      <c r="G71" s="12">
        <f t="shared" si="2"/>
        <v>5629.6422523251867</v>
      </c>
      <c r="H71" s="12">
        <f t="shared" si="3"/>
        <v>5885.5350819763307</v>
      </c>
      <c r="I71" s="12">
        <f t="shared" si="4"/>
        <v>6141.4279116274765</v>
      </c>
      <c r="J71" s="12">
        <f t="shared" si="5"/>
        <v>6397.3207412786214</v>
      </c>
      <c r="K71" s="12">
        <f t="shared" si="6"/>
        <v>6653.2135709297663</v>
      </c>
      <c r="L71" s="12">
        <f t="shared" si="7"/>
        <v>7779.1420213948031</v>
      </c>
      <c r="M71" s="12">
        <f t="shared" si="8"/>
        <v>8956.2490377900704</v>
      </c>
      <c r="O71" s="8">
        <f t="shared" si="41"/>
        <v>5578.46368639496</v>
      </c>
      <c r="P71" s="23">
        <f t="shared" si="40"/>
        <v>9.0000000000000524E-2</v>
      </c>
      <c r="Q71" s="12">
        <f t="shared" si="46"/>
        <v>6136.3100550344561</v>
      </c>
      <c r="R71" s="12">
        <f t="shared" si="46"/>
        <v>6415.2332393542038</v>
      </c>
      <c r="S71" s="12">
        <f t="shared" si="46"/>
        <v>6694.1564236739514</v>
      </c>
      <c r="T71" s="12">
        <f t="shared" si="46"/>
        <v>6973.0796079936999</v>
      </c>
      <c r="U71" s="12">
        <f t="shared" si="46"/>
        <v>7252.0027923134485</v>
      </c>
      <c r="V71" s="12">
        <f t="shared" si="46"/>
        <v>8479.2648033203386</v>
      </c>
      <c r="W71" s="12">
        <f t="shared" si="46"/>
        <v>9762.3114511911808</v>
      </c>
      <c r="Y71" s="7">
        <f>SUMIF('BD Qtde Servidores Ativos'!$D:$D,$D:$D,'BD Qtde Servidores Ativos'!E:E)</f>
        <v>1170</v>
      </c>
      <c r="Z71" s="7">
        <f>SUMIF('BD Qtde Servidores Ativos'!$D:$D,$D:$D,'BD Qtde Servidores Ativos'!F:F)</f>
        <v>60</v>
      </c>
      <c r="AA71" s="7">
        <f>SUMIF('BD Qtde Servidores Ativos'!$D:$D,$D:$D,'BD Qtde Servidores Ativos'!G:G)</f>
        <v>0</v>
      </c>
      <c r="AB71" s="7">
        <f>SUMIF('BD Qtde Servidores Ativos'!$D:$D,$D:$D,'BD Qtde Servidores Ativos'!H:H)</f>
        <v>532</v>
      </c>
      <c r="AC71" s="7">
        <f>SUMIF('BD Qtde Servidores Ativos'!$D:$D,$D:$D,'BD Qtde Servidores Ativos'!I:I)</f>
        <v>744</v>
      </c>
      <c r="AD71" s="7">
        <f>SUMIF('BD Qtde Servidores Ativos'!$D:$D,$D:$D,'BD Qtde Servidores Ativos'!J:J)</f>
        <v>2293</v>
      </c>
      <c r="AE71" s="7">
        <f>SUMIF('BD Qtde Servidores Ativos'!$D:$D,$D:$D,'BD Qtde Servidores Ativos'!K:K)</f>
        <v>341</v>
      </c>
      <c r="AF71" s="7">
        <f>SUMIF('BD Qtde Servidores Ativos'!$D:$D,$D:$D,'BD Qtde Servidores Ativos'!L:L)</f>
        <v>49</v>
      </c>
      <c r="AG71" s="24">
        <f t="shared" si="11"/>
        <v>5189</v>
      </c>
      <c r="AH71" s="25"/>
      <c r="AI71" s="25"/>
      <c r="AJ71" s="7">
        <f>SUMIF('BD Qtde Servidores Aposentados '!$D:$D,$D:$D,'BD Qtde Servidores Aposentados '!E:E)</f>
        <v>1995</v>
      </c>
      <c r="AK71" s="7">
        <f>SUMIF('BD Qtde Servidores Aposentados '!$D:$D,$D:$D,'BD Qtde Servidores Aposentados '!F:F)</f>
        <v>74</v>
      </c>
      <c r="AL71" s="7">
        <f>SUMIF('BD Qtde Servidores Aposentados '!$D:$D,$D:$D,'BD Qtde Servidores Aposentados '!G:G)</f>
        <v>764</v>
      </c>
      <c r="AM71" s="7">
        <f>SUMIF('BD Qtde Servidores Aposentados '!$D:$D,$D:$D,'BD Qtde Servidores Aposentados '!H:H)</f>
        <v>627</v>
      </c>
      <c r="AN71" s="7">
        <f>SUMIF('BD Qtde Servidores Aposentados '!$D:$D,$D:$D,'BD Qtde Servidores Aposentados '!I:I)</f>
        <v>543</v>
      </c>
      <c r="AO71" s="7">
        <f>SUMIF('BD Qtde Servidores Aposentados '!$D:$D,$D:$D,'BD Qtde Servidores Aposentados '!J:J)</f>
        <v>1232</v>
      </c>
      <c r="AP71" s="7">
        <f>SUMIF('BD Qtde Servidores Aposentados '!$D:$D,$D:$D,'BD Qtde Servidores Aposentados '!K:K)</f>
        <v>74</v>
      </c>
      <c r="AQ71" s="7">
        <f>SUMIF('BD Qtde Servidores Aposentados '!$D:$D,$D:$D,'BD Qtde Servidores Aposentados '!L:L)</f>
        <v>0</v>
      </c>
      <c r="AR71" s="24">
        <f t="shared" si="12"/>
        <v>5309</v>
      </c>
      <c r="AS71" s="26"/>
      <c r="AT71" s="26"/>
      <c r="AU71" s="27">
        <f t="shared" si="42"/>
        <v>5987892.2138367891</v>
      </c>
      <c r="AV71" s="27">
        <f t="shared" si="42"/>
        <v>337778.53513951122</v>
      </c>
      <c r="AW71" s="27">
        <f t="shared" si="42"/>
        <v>0</v>
      </c>
      <c r="AX71" s="27">
        <f t="shared" si="42"/>
        <v>3267239.6489858176</v>
      </c>
      <c r="AY71" s="27">
        <f t="shared" si="42"/>
        <v>4759606.6315112943</v>
      </c>
      <c r="AZ71" s="27">
        <f t="shared" si="42"/>
        <v>15255818.718141954</v>
      </c>
      <c r="BA71" s="27">
        <f t="shared" si="42"/>
        <v>2652687.4292956279</v>
      </c>
      <c r="BB71" s="27">
        <f t="shared" si="42"/>
        <v>438856.20285171346</v>
      </c>
      <c r="BC71" s="28">
        <f t="shared" si="14"/>
        <v>32699879.379762709</v>
      </c>
      <c r="BF71" s="26"/>
      <c r="BG71" s="27">
        <f t="shared" si="43"/>
        <v>10210123.903080679</v>
      </c>
      <c r="BH71" s="27">
        <f t="shared" si="43"/>
        <v>416593.5266720638</v>
      </c>
      <c r="BI71" s="27">
        <f t="shared" si="43"/>
        <v>4496548.8026299169</v>
      </c>
      <c r="BJ71" s="27">
        <f t="shared" si="43"/>
        <v>3850675.3005904276</v>
      </c>
      <c r="BK71" s="27">
        <f t="shared" si="43"/>
        <v>3473745.1625142912</v>
      </c>
      <c r="BL71" s="27">
        <f t="shared" si="43"/>
        <v>8196759.1193854725</v>
      </c>
      <c r="BM71" s="27">
        <f t="shared" si="43"/>
        <v>575656.50958321546</v>
      </c>
      <c r="BN71" s="27">
        <f t="shared" si="43"/>
        <v>0</v>
      </c>
      <c r="BO71" s="28">
        <f t="shared" si="16"/>
        <v>31220102.32445607</v>
      </c>
      <c r="BS71" s="12">
        <f t="shared" si="17"/>
        <v>6526802.5130821029</v>
      </c>
      <c r="BT71" s="12">
        <f t="shared" si="44"/>
        <v>368178.60330206738</v>
      </c>
      <c r="BU71" s="12">
        <f t="shared" si="44"/>
        <v>0</v>
      </c>
      <c r="BV71" s="12">
        <f t="shared" si="44"/>
        <v>3561291.2173945419</v>
      </c>
      <c r="BW71" s="12">
        <f t="shared" si="44"/>
        <v>5187971.2283473127</v>
      </c>
      <c r="BX71" s="12">
        <f t="shared" si="44"/>
        <v>16628842.402774738</v>
      </c>
      <c r="BY71" s="12">
        <f t="shared" si="44"/>
        <v>2891429.2979322355</v>
      </c>
      <c r="BZ71" s="12">
        <f t="shared" si="44"/>
        <v>478353.26110836788</v>
      </c>
      <c r="CA71" s="29">
        <f t="shared" si="19"/>
        <v>35642868.523941368</v>
      </c>
      <c r="CB71" s="9"/>
      <c r="CC71" s="96">
        <f>(Y71*'Quadro Resumo'!$L$8)*($O$109*15%)</f>
        <v>391608.15078492614</v>
      </c>
      <c r="CD71" s="12">
        <f>(Z71*'Quadro Resumo'!$L$8)*($O$109*15%)</f>
        <v>20082.469271021855</v>
      </c>
      <c r="CE71" s="12">
        <f>(AA71*'Quadro Resumo'!$L$8)*($O$109*10%)</f>
        <v>0</v>
      </c>
      <c r="CF71" s="12">
        <f>(AB71*'Quadro Resumo'!$L$8)*($O$109*5%)</f>
        <v>59354.853623242387</v>
      </c>
      <c r="CG71" s="12">
        <f>(AC71*'Quadro Resumo'!$L$8)*($O$109*5%)</f>
        <v>83007.539653557018</v>
      </c>
      <c r="CH71" s="12">
        <f>(AD71*'Quadro Resumo'!$L$8)*(O71*22%)</f>
        <v>562822.35824776033</v>
      </c>
      <c r="CI71" s="12">
        <f>(AE71*'Quadro Resumo'!$L$8)*(O71*23%)</f>
        <v>87503.781384791349</v>
      </c>
      <c r="CJ71" s="12">
        <v>0</v>
      </c>
      <c r="CK71" s="29">
        <f t="shared" si="20"/>
        <v>1204379.1529652989</v>
      </c>
      <c r="CL71" s="9"/>
      <c r="CM71" s="9"/>
      <c r="CN71" s="12">
        <f t="shared" si="21"/>
        <v>11129035.054357946</v>
      </c>
      <c r="CO71" s="12">
        <f t="shared" si="45"/>
        <v>454086.94407254976</v>
      </c>
      <c r="CP71" s="12">
        <f t="shared" si="45"/>
        <v>4901238.1948666116</v>
      </c>
      <c r="CQ71" s="12">
        <f t="shared" si="45"/>
        <v>4197236.0776435677</v>
      </c>
      <c r="CR71" s="12">
        <f t="shared" si="45"/>
        <v>3786382.2271405789</v>
      </c>
      <c r="CS71" s="12">
        <f t="shared" si="45"/>
        <v>8934467.4401301686</v>
      </c>
      <c r="CT71" s="12">
        <f t="shared" si="45"/>
        <v>627465.59544570511</v>
      </c>
      <c r="CU71" s="12">
        <f t="shared" si="45"/>
        <v>0</v>
      </c>
      <c r="CV71" s="29">
        <f t="shared" si="23"/>
        <v>34029911.533657134</v>
      </c>
      <c r="CW71" s="9"/>
      <c r="CX71" s="9"/>
      <c r="CY71" s="9"/>
      <c r="CZ71" s="9"/>
      <c r="DA71" s="9"/>
      <c r="DB71" s="30"/>
      <c r="DC71" s="30"/>
    </row>
    <row r="72" spans="2:107" ht="15.75" customHeight="1" x14ac:dyDescent="0.3">
      <c r="B72" s="463" t="s">
        <v>15</v>
      </c>
      <c r="C72" s="7" t="s">
        <v>15</v>
      </c>
      <c r="D72" s="7" t="str">
        <f t="shared" ref="D72:D90" si="47">CONCATENATE("DP",E72)</f>
        <v>DP1</v>
      </c>
      <c r="E72" s="7">
        <v>1</v>
      </c>
      <c r="F72" s="8">
        <f>'2025'!O72</f>
        <v>3084.5335787999998</v>
      </c>
      <c r="G72" s="12">
        <f t="shared" si="2"/>
        <v>3392.9869366799999</v>
      </c>
      <c r="H72" s="12">
        <f t="shared" si="3"/>
        <v>3547.2136156199995</v>
      </c>
      <c r="I72" s="12">
        <f t="shared" si="4"/>
        <v>3701.4402945599995</v>
      </c>
      <c r="J72" s="12">
        <f t="shared" si="5"/>
        <v>3855.6669734999996</v>
      </c>
      <c r="K72" s="12">
        <f t="shared" si="6"/>
        <v>4009.8936524399996</v>
      </c>
      <c r="L72" s="12">
        <f t="shared" si="7"/>
        <v>4688.4910397759995</v>
      </c>
      <c r="M72" s="12">
        <f t="shared" si="8"/>
        <v>5397.9337628999992</v>
      </c>
      <c r="O72" s="211">
        <f>IF('Quadro Resumo'!I42="Nenhum",F72,O91*G4)</f>
        <v>3362.141600892</v>
      </c>
      <c r="P72" s="209">
        <f>O72/F72-1</f>
        <v>9.000000000000008E-2</v>
      </c>
      <c r="Q72" s="12">
        <f t="shared" si="46"/>
        <v>3698.3557609812005</v>
      </c>
      <c r="R72" s="12">
        <f t="shared" si="46"/>
        <v>3866.4628410257997</v>
      </c>
      <c r="S72" s="12">
        <f t="shared" si="46"/>
        <v>4034.5699210703997</v>
      </c>
      <c r="T72" s="12">
        <f t="shared" si="46"/>
        <v>4202.6770011150002</v>
      </c>
      <c r="U72" s="12">
        <f t="shared" si="46"/>
        <v>4370.7840811596006</v>
      </c>
      <c r="V72" s="12">
        <f t="shared" si="46"/>
        <v>5110.4552333558404</v>
      </c>
      <c r="W72" s="12">
        <f t="shared" si="46"/>
        <v>5883.7478015610004</v>
      </c>
      <c r="Y72" s="7">
        <f>SUMIF('BD Qtde Servidores Ativos'!$D:$D,$D:$D,'BD Qtde Servidores Ativos'!E:E)</f>
        <v>1358</v>
      </c>
      <c r="Z72" s="7">
        <f>SUMIF('BD Qtde Servidores Ativos'!$D:$D,$D:$D,'BD Qtde Servidores Ativos'!F:F)</f>
        <v>11</v>
      </c>
      <c r="AA72" s="7">
        <f>SUMIF('BD Qtde Servidores Ativos'!$D:$D,$D:$D,'BD Qtde Servidores Ativos'!G:G)</f>
        <v>0</v>
      </c>
      <c r="AB72" s="7">
        <f>SUMIF('BD Qtde Servidores Ativos'!$D:$D,$D:$D,'BD Qtde Servidores Ativos'!H:H)</f>
        <v>54</v>
      </c>
      <c r="AC72" s="7">
        <f>SUMIF('BD Qtde Servidores Ativos'!$D:$D,$D:$D,'BD Qtde Servidores Ativos'!I:I)</f>
        <v>912</v>
      </c>
      <c r="AD72" s="7">
        <f>SUMIF('BD Qtde Servidores Ativos'!$D:$D,$D:$D,'BD Qtde Servidores Ativos'!J:J)</f>
        <v>1499</v>
      </c>
      <c r="AE72" s="7">
        <f>SUMIF('BD Qtde Servidores Ativos'!$D:$D,$D:$D,'BD Qtde Servidores Ativos'!K:K)</f>
        <v>423</v>
      </c>
      <c r="AF72" s="7">
        <f>SUMIF('BD Qtde Servidores Ativos'!$D:$D,$D:$D,'BD Qtde Servidores Ativos'!L:L)</f>
        <v>172</v>
      </c>
      <c r="AG72" s="24">
        <f t="shared" si="11"/>
        <v>4429</v>
      </c>
      <c r="AH72" s="25"/>
      <c r="AI72" s="25"/>
      <c r="AJ72" s="7">
        <f>SUMIF('BD Qtde Servidores Aposentados '!$D:$D,$D:$D,'BD Qtde Servidores Aposentados '!E:E)</f>
        <v>55</v>
      </c>
      <c r="AK72" s="7">
        <f>SUMIF('BD Qtde Servidores Aposentados '!$D:$D,$D:$D,'BD Qtde Servidores Aposentados '!F:F)</f>
        <v>0</v>
      </c>
      <c r="AL72" s="7">
        <f>SUMIF('BD Qtde Servidores Aposentados '!$D:$D,$D:$D,'BD Qtde Servidores Aposentados '!G:G)</f>
        <v>0</v>
      </c>
      <c r="AM72" s="7">
        <f>SUMIF('BD Qtde Servidores Aposentados '!$D:$D,$D:$D,'BD Qtde Servidores Aposentados '!H:H)</f>
        <v>0</v>
      </c>
      <c r="AN72" s="7">
        <f>SUMIF('BD Qtde Servidores Aposentados '!$D:$D,$D:$D,'BD Qtde Servidores Aposentados '!I:I)</f>
        <v>2</v>
      </c>
      <c r="AO72" s="7">
        <f>SUMIF('BD Qtde Servidores Aposentados '!$D:$D,$D:$D,'BD Qtde Servidores Aposentados '!J:J)</f>
        <v>2</v>
      </c>
      <c r="AP72" s="7">
        <f>SUMIF('BD Qtde Servidores Aposentados '!$D:$D,$D:$D,'BD Qtde Servidores Aposentados '!K:K)</f>
        <v>0</v>
      </c>
      <c r="AQ72" s="7">
        <f>SUMIF('BD Qtde Servidores Aposentados '!$D:$D,$D:$D,'BD Qtde Servidores Aposentados '!L:L)</f>
        <v>0</v>
      </c>
      <c r="AR72" s="24">
        <f t="shared" si="12"/>
        <v>59</v>
      </c>
      <c r="AS72" s="26"/>
      <c r="AT72" s="26"/>
      <c r="AU72" s="27">
        <f t="shared" si="42"/>
        <v>4188796.6000103997</v>
      </c>
      <c r="AV72" s="27">
        <f t="shared" si="42"/>
        <v>37322.856303479995</v>
      </c>
      <c r="AW72" s="27">
        <f t="shared" si="42"/>
        <v>0</v>
      </c>
      <c r="AX72" s="27">
        <f t="shared" si="42"/>
        <v>199877.77590623999</v>
      </c>
      <c r="AY72" s="27">
        <f t="shared" si="42"/>
        <v>3516368.2798319994</v>
      </c>
      <c r="AZ72" s="27">
        <f t="shared" si="42"/>
        <v>6010830.5850075595</v>
      </c>
      <c r="BA72" s="27">
        <f t="shared" si="42"/>
        <v>1983231.7098252478</v>
      </c>
      <c r="BB72" s="27">
        <f t="shared" si="42"/>
        <v>928444.60721879988</v>
      </c>
      <c r="BC72" s="28">
        <f t="shared" si="14"/>
        <v>16864872.414103724</v>
      </c>
      <c r="BF72" s="26"/>
      <c r="BG72" s="27">
        <f t="shared" si="43"/>
        <v>169649.346834</v>
      </c>
      <c r="BH72" s="27">
        <f t="shared" si="43"/>
        <v>0</v>
      </c>
      <c r="BI72" s="27">
        <f t="shared" si="43"/>
        <v>0</v>
      </c>
      <c r="BJ72" s="27">
        <f t="shared" si="43"/>
        <v>0</v>
      </c>
      <c r="BK72" s="27">
        <f t="shared" si="43"/>
        <v>7711.3339469999992</v>
      </c>
      <c r="BL72" s="27">
        <f t="shared" si="43"/>
        <v>8019.7873048799993</v>
      </c>
      <c r="BM72" s="27">
        <f t="shared" si="43"/>
        <v>0</v>
      </c>
      <c r="BN72" s="27">
        <f t="shared" si="43"/>
        <v>0</v>
      </c>
      <c r="BO72" s="28">
        <f t="shared" si="16"/>
        <v>185380.46808588001</v>
      </c>
      <c r="BS72" s="12">
        <f t="shared" si="17"/>
        <v>4565788.2940113358</v>
      </c>
      <c r="BT72" s="12">
        <f t="shared" si="44"/>
        <v>40681.913370793205</v>
      </c>
      <c r="BU72" s="12">
        <f t="shared" si="44"/>
        <v>0</v>
      </c>
      <c r="BV72" s="12">
        <f t="shared" si="44"/>
        <v>217866.7757378016</v>
      </c>
      <c r="BW72" s="12">
        <f t="shared" si="44"/>
        <v>3832841.42501688</v>
      </c>
      <c r="BX72" s="12">
        <f t="shared" si="44"/>
        <v>6551805.3376582414</v>
      </c>
      <c r="BY72" s="12">
        <f t="shared" si="44"/>
        <v>2161722.5637095203</v>
      </c>
      <c r="BZ72" s="12">
        <f t="shared" si="44"/>
        <v>1012004.6218684921</v>
      </c>
      <c r="CA72" s="29">
        <f t="shared" si="19"/>
        <v>18382710.931373063</v>
      </c>
      <c r="CB72" s="9"/>
      <c r="CC72" s="97">
        <f>(Y72*'Quadro Resumo'!$L$8)*($O$109*25%)</f>
        <v>757555.36861243565</v>
      </c>
      <c r="CD72" s="12">
        <f>(Z72*'Quadro Resumo'!$L$8)*($O$109*15%)</f>
        <v>3681.7860330206736</v>
      </c>
      <c r="CE72" s="12">
        <f>(AA72*'Quadro Resumo'!$L$8)*($O$109*10%)</f>
        <v>0</v>
      </c>
      <c r="CF72" s="12">
        <f>(AB72*'Quadro Resumo'!$L$8)*($O$109*5%)</f>
        <v>6024.7407813065574</v>
      </c>
      <c r="CG72" s="12">
        <f>(AC72*'Quadro Resumo'!$L$8)*($O$109*5%)</f>
        <v>101751.17763984409</v>
      </c>
      <c r="CH72" s="12">
        <f>(AD72*'Quadro Resumo'!$L$8)*(O72*22%)</f>
        <v>221753.41142843277</v>
      </c>
      <c r="CI72" s="12">
        <f>(AE72*'Quadro Resumo'!$L$8)*(O72*23%)</f>
        <v>65420.551270156546</v>
      </c>
      <c r="CJ72" s="12">
        <v>0</v>
      </c>
      <c r="CK72" s="29">
        <f t="shared" si="20"/>
        <v>1156187.0357651964</v>
      </c>
      <c r="CL72" s="9"/>
      <c r="CM72" s="9"/>
      <c r="CN72" s="12">
        <f t="shared" si="21"/>
        <v>184917.78804906001</v>
      </c>
      <c r="CO72" s="12">
        <f t="shared" si="45"/>
        <v>0</v>
      </c>
      <c r="CP72" s="12">
        <f t="shared" si="45"/>
        <v>0</v>
      </c>
      <c r="CQ72" s="12">
        <f t="shared" si="45"/>
        <v>0</v>
      </c>
      <c r="CR72" s="12">
        <f t="shared" si="45"/>
        <v>8405.3540022300003</v>
      </c>
      <c r="CS72" s="12">
        <f t="shared" si="45"/>
        <v>8741.5681623192013</v>
      </c>
      <c r="CT72" s="12">
        <f t="shared" si="45"/>
        <v>0</v>
      </c>
      <c r="CU72" s="12">
        <f t="shared" si="45"/>
        <v>0</v>
      </c>
      <c r="CV72" s="29">
        <f t="shared" si="23"/>
        <v>202064.71021360921</v>
      </c>
      <c r="CW72" s="9"/>
      <c r="CX72" s="9"/>
      <c r="CY72" s="9"/>
      <c r="CZ72" s="9"/>
      <c r="DA72" s="9"/>
      <c r="DB72" s="30"/>
      <c r="DC72" s="30"/>
    </row>
    <row r="73" spans="2:107" ht="15.75" customHeight="1" x14ac:dyDescent="0.3">
      <c r="B73" s="464"/>
      <c r="C73" s="7" t="s">
        <v>15</v>
      </c>
      <c r="D73" s="7" t="str">
        <f t="shared" si="47"/>
        <v>DP2</v>
      </c>
      <c r="E73" s="7">
        <v>2</v>
      </c>
      <c r="F73" s="8">
        <f>'2025'!O73</f>
        <v>3204.8303883731996</v>
      </c>
      <c r="G73" s="12">
        <f t="shared" si="2"/>
        <v>3525.3134272105199</v>
      </c>
      <c r="H73" s="12">
        <f t="shared" si="3"/>
        <v>3685.5549466291791</v>
      </c>
      <c r="I73" s="12">
        <f t="shared" si="4"/>
        <v>3845.7964660478392</v>
      </c>
      <c r="J73" s="12">
        <f t="shared" si="5"/>
        <v>4006.0379854664998</v>
      </c>
      <c r="K73" s="12">
        <f t="shared" si="6"/>
        <v>4166.2795048851594</v>
      </c>
      <c r="L73" s="12">
        <f t="shared" si="7"/>
        <v>4871.3421903272638</v>
      </c>
      <c r="M73" s="12">
        <f t="shared" si="8"/>
        <v>5608.4531796530991</v>
      </c>
      <c r="O73" s="8">
        <f>O72*$C$7</f>
        <v>3493.2651233267879</v>
      </c>
      <c r="P73" s="23">
        <f t="shared" ref="P73:P90" si="48">O73/F73-1</f>
        <v>9.000000000000008E-2</v>
      </c>
      <c r="Q73" s="12">
        <f t="shared" si="46"/>
        <v>3842.5916356594671</v>
      </c>
      <c r="R73" s="12">
        <f t="shared" si="46"/>
        <v>4017.2548918258058</v>
      </c>
      <c r="S73" s="12">
        <f t="shared" si="46"/>
        <v>4191.9181479921454</v>
      </c>
      <c r="T73" s="12">
        <f t="shared" si="46"/>
        <v>4366.5814041584854</v>
      </c>
      <c r="U73" s="12">
        <f t="shared" si="46"/>
        <v>4541.2446603248245</v>
      </c>
      <c r="V73" s="12">
        <f t="shared" si="46"/>
        <v>5309.7629874567174</v>
      </c>
      <c r="W73" s="12">
        <f t="shared" si="46"/>
        <v>6113.2139658218784</v>
      </c>
      <c r="Y73" s="7">
        <f>SUMIF('BD Qtde Servidores Ativos'!$D:$D,$D:$D,'BD Qtde Servidores Ativos'!E:E)</f>
        <v>82</v>
      </c>
      <c r="Z73" s="7">
        <f>SUMIF('BD Qtde Servidores Ativos'!$D:$D,$D:$D,'BD Qtde Servidores Ativos'!F:F)</f>
        <v>0</v>
      </c>
      <c r="AA73" s="7">
        <f>SUMIF('BD Qtde Servidores Ativos'!$D:$D,$D:$D,'BD Qtde Servidores Ativos'!G:G)</f>
        <v>0</v>
      </c>
      <c r="AB73" s="7">
        <f>SUMIF('BD Qtde Servidores Ativos'!$D:$D,$D:$D,'BD Qtde Servidores Ativos'!H:H)</f>
        <v>5</v>
      </c>
      <c r="AC73" s="7">
        <f>SUMIF('BD Qtde Servidores Ativos'!$D:$D,$D:$D,'BD Qtde Servidores Ativos'!I:I)</f>
        <v>80</v>
      </c>
      <c r="AD73" s="7">
        <f>SUMIF('BD Qtde Servidores Ativos'!$D:$D,$D:$D,'BD Qtde Servidores Ativos'!J:J)</f>
        <v>100</v>
      </c>
      <c r="AE73" s="7">
        <f>SUMIF('BD Qtde Servidores Ativos'!$D:$D,$D:$D,'BD Qtde Servidores Ativos'!K:K)</f>
        <v>28</v>
      </c>
      <c r="AF73" s="7">
        <f>SUMIF('BD Qtde Servidores Ativos'!$D:$D,$D:$D,'BD Qtde Servidores Ativos'!L:L)</f>
        <v>14</v>
      </c>
      <c r="AG73" s="24">
        <f t="shared" si="11"/>
        <v>309</v>
      </c>
      <c r="AH73" s="25"/>
      <c r="AI73" s="25"/>
      <c r="AJ73" s="7">
        <f>SUMIF('BD Qtde Servidores Aposentados '!$D:$D,$D:$D,'BD Qtde Servidores Aposentados '!E:E)</f>
        <v>59</v>
      </c>
      <c r="AK73" s="7">
        <f>SUMIF('BD Qtde Servidores Aposentados '!$D:$D,$D:$D,'BD Qtde Servidores Aposentados '!F:F)</f>
        <v>1</v>
      </c>
      <c r="AL73" s="7">
        <f>SUMIF('BD Qtde Servidores Aposentados '!$D:$D,$D:$D,'BD Qtde Servidores Aposentados '!G:G)</f>
        <v>0</v>
      </c>
      <c r="AM73" s="7">
        <f>SUMIF('BD Qtde Servidores Aposentados '!$D:$D,$D:$D,'BD Qtde Servidores Aposentados '!H:H)</f>
        <v>0</v>
      </c>
      <c r="AN73" s="7">
        <f>SUMIF('BD Qtde Servidores Aposentados '!$D:$D,$D:$D,'BD Qtde Servidores Aposentados '!I:I)</f>
        <v>1</v>
      </c>
      <c r="AO73" s="7">
        <f>SUMIF('BD Qtde Servidores Aposentados '!$D:$D,$D:$D,'BD Qtde Servidores Aposentados '!J:J)</f>
        <v>0</v>
      </c>
      <c r="AP73" s="7">
        <f>SUMIF('BD Qtde Servidores Aposentados '!$D:$D,$D:$D,'BD Qtde Servidores Aposentados '!K:K)</f>
        <v>0</v>
      </c>
      <c r="AQ73" s="7">
        <f>SUMIF('BD Qtde Servidores Aposentados '!$D:$D,$D:$D,'BD Qtde Servidores Aposentados '!L:L)</f>
        <v>0</v>
      </c>
      <c r="AR73" s="24">
        <f t="shared" si="12"/>
        <v>61</v>
      </c>
      <c r="AS73" s="26"/>
      <c r="AT73" s="26"/>
      <c r="AU73" s="27">
        <f t="shared" si="42"/>
        <v>262796.09184660239</v>
      </c>
      <c r="AV73" s="27">
        <f t="shared" si="42"/>
        <v>0</v>
      </c>
      <c r="AW73" s="27">
        <f t="shared" si="42"/>
        <v>0</v>
      </c>
      <c r="AX73" s="27">
        <f t="shared" si="42"/>
        <v>19228.982330239196</v>
      </c>
      <c r="AY73" s="27">
        <f t="shared" si="42"/>
        <v>320483.03883732</v>
      </c>
      <c r="AZ73" s="27">
        <f t="shared" si="42"/>
        <v>416627.95048851595</v>
      </c>
      <c r="BA73" s="27">
        <f t="shared" si="42"/>
        <v>136397.5813291634</v>
      </c>
      <c r="BB73" s="27">
        <f t="shared" si="42"/>
        <v>78518.344515143384</v>
      </c>
      <c r="BC73" s="28">
        <f t="shared" si="14"/>
        <v>1234051.9893469843</v>
      </c>
      <c r="BF73" s="26"/>
      <c r="BG73" s="27">
        <f t="shared" si="43"/>
        <v>189084.99291401877</v>
      </c>
      <c r="BH73" s="27">
        <f t="shared" si="43"/>
        <v>3525.3134272105199</v>
      </c>
      <c r="BI73" s="27">
        <f t="shared" si="43"/>
        <v>0</v>
      </c>
      <c r="BJ73" s="27">
        <f t="shared" si="43"/>
        <v>0</v>
      </c>
      <c r="BK73" s="27">
        <f t="shared" si="43"/>
        <v>4006.0379854664998</v>
      </c>
      <c r="BL73" s="27">
        <f t="shared" si="43"/>
        <v>0</v>
      </c>
      <c r="BM73" s="27">
        <f t="shared" si="43"/>
        <v>0</v>
      </c>
      <c r="BN73" s="27">
        <f t="shared" si="43"/>
        <v>0</v>
      </c>
      <c r="BO73" s="28">
        <f t="shared" si="16"/>
        <v>196616.34432669581</v>
      </c>
      <c r="BS73" s="12">
        <f t="shared" si="17"/>
        <v>286447.7401127966</v>
      </c>
      <c r="BT73" s="12">
        <f t="shared" si="44"/>
        <v>0</v>
      </c>
      <c r="BU73" s="12">
        <f t="shared" si="44"/>
        <v>0</v>
      </c>
      <c r="BV73" s="12">
        <f t="shared" si="44"/>
        <v>20959.590739960728</v>
      </c>
      <c r="BW73" s="12">
        <f t="shared" si="44"/>
        <v>349326.51233267883</v>
      </c>
      <c r="BX73" s="12">
        <f t="shared" si="44"/>
        <v>454124.46603248245</v>
      </c>
      <c r="BY73" s="12">
        <f t="shared" si="44"/>
        <v>148673.36364878807</v>
      </c>
      <c r="BZ73" s="12">
        <f t="shared" si="44"/>
        <v>85584.995521506295</v>
      </c>
      <c r="CA73" s="29">
        <f t="shared" si="19"/>
        <v>1345116.668388213</v>
      </c>
      <c r="CB73" s="9"/>
      <c r="CC73" s="97">
        <f>(Y73*'Quadro Resumo'!$L$8)*($O$109*25%)</f>
        <v>45743.402228438681</v>
      </c>
      <c r="CD73" s="12">
        <f>(Z73*'Quadro Resumo'!$L$8)*($O$109*15%)</f>
        <v>0</v>
      </c>
      <c r="CE73" s="12">
        <f>(AA73*'Quadro Resumo'!$L$8)*($O$109*10%)</f>
        <v>0</v>
      </c>
      <c r="CF73" s="12">
        <f>(AB73*'Quadro Resumo'!$L$8)*($O$109*5%)</f>
        <v>557.84636863949606</v>
      </c>
      <c r="CG73" s="12">
        <f>(AC73*'Quadro Resumo'!$L$8)*($O$109*5%)</f>
        <v>8925.541898231937</v>
      </c>
      <c r="CH73" s="12">
        <f>(AD73*'Quadro Resumo'!$L$8)*(O73*22%)</f>
        <v>15370.366542637867</v>
      </c>
      <c r="CI73" s="12">
        <f>(AE73*'Quadro Resumo'!$L$8)*(O73*23%)</f>
        <v>4499.325478844904</v>
      </c>
      <c r="CJ73" s="12">
        <v>0</v>
      </c>
      <c r="CK73" s="29">
        <f t="shared" si="20"/>
        <v>75096.482516792879</v>
      </c>
      <c r="CL73" s="9"/>
      <c r="CM73" s="9"/>
      <c r="CN73" s="12">
        <f t="shared" si="21"/>
        <v>206102.6422762805</v>
      </c>
      <c r="CO73" s="12">
        <f t="shared" si="45"/>
        <v>3842.5916356594671</v>
      </c>
      <c r="CP73" s="12">
        <f t="shared" si="45"/>
        <v>0</v>
      </c>
      <c r="CQ73" s="12">
        <f t="shared" si="45"/>
        <v>0</v>
      </c>
      <c r="CR73" s="12">
        <f t="shared" si="45"/>
        <v>4366.5814041584854</v>
      </c>
      <c r="CS73" s="12">
        <f t="shared" si="45"/>
        <v>0</v>
      </c>
      <c r="CT73" s="12">
        <f t="shared" si="45"/>
        <v>0</v>
      </c>
      <c r="CU73" s="12">
        <f t="shared" si="45"/>
        <v>0</v>
      </c>
      <c r="CV73" s="29">
        <f t="shared" si="23"/>
        <v>214311.81531609845</v>
      </c>
      <c r="CW73" s="9"/>
      <c r="CX73" s="9"/>
      <c r="CY73" s="9"/>
      <c r="CZ73" s="9"/>
      <c r="DA73" s="9"/>
      <c r="DB73" s="30"/>
      <c r="DC73" s="30"/>
    </row>
    <row r="74" spans="2:107" ht="15.75" customHeight="1" x14ac:dyDescent="0.3">
      <c r="B74" s="464"/>
      <c r="C74" s="7" t="s">
        <v>15</v>
      </c>
      <c r="D74" s="7" t="str">
        <f t="shared" si="47"/>
        <v>DP3</v>
      </c>
      <c r="E74" s="7">
        <v>3</v>
      </c>
      <c r="F74" s="8">
        <f>'2025'!O74</f>
        <v>3329.8187735197544</v>
      </c>
      <c r="G74" s="12">
        <f t="shared" si="2"/>
        <v>3662.8006508717299</v>
      </c>
      <c r="H74" s="12">
        <f t="shared" si="3"/>
        <v>3829.2915895477172</v>
      </c>
      <c r="I74" s="12">
        <f t="shared" si="4"/>
        <v>3995.782528223705</v>
      </c>
      <c r="J74" s="12">
        <f t="shared" si="5"/>
        <v>4162.2734668996927</v>
      </c>
      <c r="K74" s="12">
        <f t="shared" si="6"/>
        <v>4328.7644055756809</v>
      </c>
      <c r="L74" s="12">
        <f t="shared" si="7"/>
        <v>5061.3245357500264</v>
      </c>
      <c r="M74" s="12">
        <f t="shared" si="8"/>
        <v>5827.1828536595704</v>
      </c>
      <c r="O74" s="8">
        <f t="shared" ref="O74:O90" si="49">O73*$C$7</f>
        <v>3629.5024631365322</v>
      </c>
      <c r="P74" s="23">
        <f t="shared" si="48"/>
        <v>9.000000000000008E-2</v>
      </c>
      <c r="Q74" s="12">
        <f t="shared" si="46"/>
        <v>3992.4527094501859</v>
      </c>
      <c r="R74" s="12">
        <f t="shared" si="46"/>
        <v>4173.9278326070116</v>
      </c>
      <c r="S74" s="12">
        <f t="shared" si="46"/>
        <v>4355.4029557638387</v>
      </c>
      <c r="T74" s="12">
        <f t="shared" si="46"/>
        <v>4536.8780789206648</v>
      </c>
      <c r="U74" s="12">
        <f t="shared" si="46"/>
        <v>4718.3532020774919</v>
      </c>
      <c r="V74" s="12">
        <f t="shared" si="46"/>
        <v>5516.843743967529</v>
      </c>
      <c r="W74" s="12">
        <f t="shared" si="46"/>
        <v>6351.6293104889319</v>
      </c>
      <c r="Y74" s="7">
        <f>SUMIF('BD Qtde Servidores Ativos'!$D:$D,$D:$D,'BD Qtde Servidores Ativos'!E:E)</f>
        <v>235</v>
      </c>
      <c r="Z74" s="7">
        <f>SUMIF('BD Qtde Servidores Ativos'!$D:$D,$D:$D,'BD Qtde Servidores Ativos'!F:F)</f>
        <v>5</v>
      </c>
      <c r="AA74" s="7">
        <f>SUMIF('BD Qtde Servidores Ativos'!$D:$D,$D:$D,'BD Qtde Servidores Ativos'!G:G)</f>
        <v>0</v>
      </c>
      <c r="AB74" s="7">
        <f>SUMIF('BD Qtde Servidores Ativos'!$D:$D,$D:$D,'BD Qtde Servidores Ativos'!H:H)</f>
        <v>16</v>
      </c>
      <c r="AC74" s="7">
        <f>SUMIF('BD Qtde Servidores Ativos'!$D:$D,$D:$D,'BD Qtde Servidores Ativos'!I:I)</f>
        <v>352</v>
      </c>
      <c r="AD74" s="7">
        <f>SUMIF('BD Qtde Servidores Ativos'!$D:$D,$D:$D,'BD Qtde Servidores Ativos'!J:J)</f>
        <v>873</v>
      </c>
      <c r="AE74" s="7">
        <f>SUMIF('BD Qtde Servidores Ativos'!$D:$D,$D:$D,'BD Qtde Servidores Ativos'!K:K)</f>
        <v>188</v>
      </c>
      <c r="AF74" s="7">
        <f>SUMIF('BD Qtde Servidores Ativos'!$D:$D,$D:$D,'BD Qtde Servidores Ativos'!L:L)</f>
        <v>76</v>
      </c>
      <c r="AG74" s="24">
        <f t="shared" si="11"/>
        <v>1745</v>
      </c>
      <c r="AH74" s="25"/>
      <c r="AI74" s="25"/>
      <c r="AJ74" s="7">
        <f>SUMIF('BD Qtde Servidores Aposentados '!$D:$D,$D:$D,'BD Qtde Servidores Aposentados '!E:E)</f>
        <v>106</v>
      </c>
      <c r="AK74" s="7">
        <f>SUMIF('BD Qtde Servidores Aposentados '!$D:$D,$D:$D,'BD Qtde Servidores Aposentados '!F:F)</f>
        <v>0</v>
      </c>
      <c r="AL74" s="7">
        <f>SUMIF('BD Qtde Servidores Aposentados '!$D:$D,$D:$D,'BD Qtde Servidores Aposentados '!G:G)</f>
        <v>1</v>
      </c>
      <c r="AM74" s="7">
        <f>SUMIF('BD Qtde Servidores Aposentados '!$D:$D,$D:$D,'BD Qtde Servidores Aposentados '!H:H)</f>
        <v>0</v>
      </c>
      <c r="AN74" s="7">
        <f>SUMIF('BD Qtde Servidores Aposentados '!$D:$D,$D:$D,'BD Qtde Servidores Aposentados '!I:I)</f>
        <v>8</v>
      </c>
      <c r="AO74" s="7">
        <f>SUMIF('BD Qtde Servidores Aposentados '!$D:$D,$D:$D,'BD Qtde Servidores Aposentados '!J:J)</f>
        <v>0</v>
      </c>
      <c r="AP74" s="7">
        <f>SUMIF('BD Qtde Servidores Aposentados '!$D:$D,$D:$D,'BD Qtde Servidores Aposentados '!K:K)</f>
        <v>1</v>
      </c>
      <c r="AQ74" s="7">
        <f>SUMIF('BD Qtde Servidores Aposentados '!$D:$D,$D:$D,'BD Qtde Servidores Aposentados '!L:L)</f>
        <v>0</v>
      </c>
      <c r="AR74" s="24">
        <f t="shared" si="12"/>
        <v>116</v>
      </c>
      <c r="AS74" s="26"/>
      <c r="AT74" s="26"/>
      <c r="AU74" s="27">
        <f t="shared" si="42"/>
        <v>782507.41177714232</v>
      </c>
      <c r="AV74" s="27">
        <f t="shared" si="42"/>
        <v>18314.003254358649</v>
      </c>
      <c r="AW74" s="27">
        <f t="shared" si="42"/>
        <v>0</v>
      </c>
      <c r="AX74" s="27">
        <f t="shared" si="42"/>
        <v>63932.520451579279</v>
      </c>
      <c r="AY74" s="27">
        <f t="shared" si="42"/>
        <v>1465120.2603486918</v>
      </c>
      <c r="AZ74" s="27">
        <f t="shared" si="42"/>
        <v>3779011.3260675697</v>
      </c>
      <c r="BA74" s="27">
        <f t="shared" si="42"/>
        <v>951529.01272100501</v>
      </c>
      <c r="BB74" s="27">
        <f t="shared" si="42"/>
        <v>442865.89687812736</v>
      </c>
      <c r="BC74" s="28">
        <f t="shared" si="14"/>
        <v>7503280.4314984735</v>
      </c>
      <c r="BF74" s="26"/>
      <c r="BG74" s="27">
        <f t="shared" si="43"/>
        <v>352960.78999309399</v>
      </c>
      <c r="BH74" s="27">
        <f t="shared" si="43"/>
        <v>0</v>
      </c>
      <c r="BI74" s="27">
        <f t="shared" si="43"/>
        <v>3829.2915895477172</v>
      </c>
      <c r="BJ74" s="27">
        <f t="shared" si="43"/>
        <v>0</v>
      </c>
      <c r="BK74" s="27">
        <f t="shared" si="43"/>
        <v>33298.187735197542</v>
      </c>
      <c r="BL74" s="27">
        <f t="shared" si="43"/>
        <v>0</v>
      </c>
      <c r="BM74" s="27">
        <f t="shared" si="43"/>
        <v>5061.3245357500264</v>
      </c>
      <c r="BN74" s="27">
        <f t="shared" si="43"/>
        <v>0</v>
      </c>
      <c r="BO74" s="28">
        <f t="shared" si="16"/>
        <v>395149.59385358926</v>
      </c>
      <c r="BS74" s="12">
        <f t="shared" si="17"/>
        <v>852933.07883708505</v>
      </c>
      <c r="BT74" s="12">
        <f t="shared" si="44"/>
        <v>19962.263547250928</v>
      </c>
      <c r="BU74" s="12">
        <f t="shared" si="44"/>
        <v>0</v>
      </c>
      <c r="BV74" s="12">
        <f t="shared" si="44"/>
        <v>69686.447292221419</v>
      </c>
      <c r="BW74" s="12">
        <f t="shared" si="44"/>
        <v>1596981.083780074</v>
      </c>
      <c r="BX74" s="12">
        <f t="shared" si="44"/>
        <v>4119122.3454136504</v>
      </c>
      <c r="BY74" s="12">
        <f t="shared" si="44"/>
        <v>1037166.6238658954</v>
      </c>
      <c r="BZ74" s="12">
        <f t="shared" si="44"/>
        <v>482723.82759715884</v>
      </c>
      <c r="CA74" s="29">
        <f t="shared" si="19"/>
        <v>8178575.6703333361</v>
      </c>
      <c r="CB74" s="9"/>
      <c r="CC74" s="97">
        <f>(Y74*'Quadro Resumo'!$L$8)*($O$109*25%)</f>
        <v>131093.89663028155</v>
      </c>
      <c r="CD74" s="12">
        <f>(Z74*'Quadro Resumo'!$L$8)*($O$109*15%)</f>
        <v>1673.5391059184878</v>
      </c>
      <c r="CE74" s="12">
        <f>(AA74*'Quadro Resumo'!$L$8)*($O$109*10%)</f>
        <v>0</v>
      </c>
      <c r="CF74" s="12">
        <f>(AB74*'Quadro Resumo'!$L$8)*($O$109*5%)</f>
        <v>1785.1083796463874</v>
      </c>
      <c r="CG74" s="12">
        <f>(AC74*'Quadro Resumo'!$L$8)*($O$109*5%)</f>
        <v>39272.384352220528</v>
      </c>
      <c r="CH74" s="12">
        <f>(AD74*'Quadro Resumo'!$L$8)*(O74*22%)</f>
        <v>139416.44861400049</v>
      </c>
      <c r="CI74" s="12">
        <f>(AE74*'Quadro Resumo'!$L$8)*(O74*23%)</f>
        <v>31387.937301204733</v>
      </c>
      <c r="CJ74" s="12">
        <v>0</v>
      </c>
      <c r="CK74" s="29">
        <f t="shared" si="20"/>
        <v>344629.31438327214</v>
      </c>
      <c r="CL74" s="9"/>
      <c r="CM74" s="9"/>
      <c r="CN74" s="12">
        <f t="shared" si="21"/>
        <v>384727.26109247241</v>
      </c>
      <c r="CO74" s="12">
        <f t="shared" si="45"/>
        <v>0</v>
      </c>
      <c r="CP74" s="12">
        <f t="shared" si="45"/>
        <v>4173.9278326070116</v>
      </c>
      <c r="CQ74" s="12">
        <f t="shared" si="45"/>
        <v>0</v>
      </c>
      <c r="CR74" s="12">
        <f t="shared" si="45"/>
        <v>36295.024631365319</v>
      </c>
      <c r="CS74" s="12">
        <f t="shared" si="45"/>
        <v>0</v>
      </c>
      <c r="CT74" s="12">
        <f t="shared" si="45"/>
        <v>5516.843743967529</v>
      </c>
      <c r="CU74" s="12">
        <f t="shared" si="45"/>
        <v>0</v>
      </c>
      <c r="CV74" s="29">
        <f t="shared" si="23"/>
        <v>430713.05730041227</v>
      </c>
      <c r="CW74" s="9"/>
      <c r="CX74" s="9"/>
      <c r="CY74" s="9"/>
      <c r="CZ74" s="9"/>
      <c r="DA74" s="9"/>
      <c r="DB74" s="30"/>
      <c r="DC74" s="30"/>
    </row>
    <row r="75" spans="2:107" ht="15.75" customHeight="1" x14ac:dyDescent="0.3">
      <c r="B75" s="464"/>
      <c r="C75" s="7" t="s">
        <v>15</v>
      </c>
      <c r="D75" s="7" t="str">
        <f t="shared" si="47"/>
        <v>DP4</v>
      </c>
      <c r="E75" s="7">
        <v>4</v>
      </c>
      <c r="F75" s="8">
        <f>'2025'!O75</f>
        <v>3459.6817056870245</v>
      </c>
      <c r="G75" s="12">
        <f t="shared" si="2"/>
        <v>3805.6498762557271</v>
      </c>
      <c r="H75" s="12">
        <f t="shared" si="3"/>
        <v>3978.633961540078</v>
      </c>
      <c r="I75" s="12">
        <f t="shared" si="4"/>
        <v>4151.6180468244293</v>
      </c>
      <c r="J75" s="12">
        <f t="shared" si="5"/>
        <v>4324.602132108781</v>
      </c>
      <c r="K75" s="12">
        <f t="shared" si="6"/>
        <v>4497.5862173931318</v>
      </c>
      <c r="L75" s="12">
        <f t="shared" si="7"/>
        <v>5258.7161926442777</v>
      </c>
      <c r="M75" s="12">
        <f t="shared" si="8"/>
        <v>6054.442984952293</v>
      </c>
      <c r="O75" s="8">
        <f t="shared" si="49"/>
        <v>3771.0530591988568</v>
      </c>
      <c r="P75" s="23">
        <f t="shared" si="48"/>
        <v>9.000000000000008E-2</v>
      </c>
      <c r="Q75" s="12">
        <f t="shared" si="46"/>
        <v>4148.1583651187429</v>
      </c>
      <c r="R75" s="12">
        <f t="shared" si="46"/>
        <v>4336.7110180786849</v>
      </c>
      <c r="S75" s="12">
        <f t="shared" si="46"/>
        <v>4525.2636710386278</v>
      </c>
      <c r="T75" s="12">
        <f t="shared" si="46"/>
        <v>4713.8163239985706</v>
      </c>
      <c r="U75" s="12">
        <f t="shared" si="46"/>
        <v>4902.3689769585144</v>
      </c>
      <c r="V75" s="12">
        <f t="shared" si="46"/>
        <v>5732.0006499822621</v>
      </c>
      <c r="W75" s="12">
        <f t="shared" si="46"/>
        <v>6599.3428535979992</v>
      </c>
      <c r="Y75" s="7">
        <f>SUMIF('BD Qtde Servidores Ativos'!$D:$D,$D:$D,'BD Qtde Servidores Ativos'!E:E)</f>
        <v>153</v>
      </c>
      <c r="Z75" s="7">
        <f>SUMIF('BD Qtde Servidores Ativos'!$D:$D,$D:$D,'BD Qtde Servidores Ativos'!F:F)</f>
        <v>3</v>
      </c>
      <c r="AA75" s="7">
        <f>SUMIF('BD Qtde Servidores Ativos'!$D:$D,$D:$D,'BD Qtde Servidores Ativos'!G:G)</f>
        <v>0</v>
      </c>
      <c r="AB75" s="7">
        <f>SUMIF('BD Qtde Servidores Ativos'!$D:$D,$D:$D,'BD Qtde Servidores Ativos'!H:H)</f>
        <v>8</v>
      </c>
      <c r="AC75" s="7">
        <f>SUMIF('BD Qtde Servidores Ativos'!$D:$D,$D:$D,'BD Qtde Servidores Ativos'!I:I)</f>
        <v>191</v>
      </c>
      <c r="AD75" s="7">
        <f>SUMIF('BD Qtde Servidores Ativos'!$D:$D,$D:$D,'BD Qtde Servidores Ativos'!J:J)</f>
        <v>224</v>
      </c>
      <c r="AE75" s="7">
        <f>SUMIF('BD Qtde Servidores Ativos'!$D:$D,$D:$D,'BD Qtde Servidores Ativos'!K:K)</f>
        <v>80</v>
      </c>
      <c r="AF75" s="7">
        <f>SUMIF('BD Qtde Servidores Ativos'!$D:$D,$D:$D,'BD Qtde Servidores Ativos'!L:L)</f>
        <v>35</v>
      </c>
      <c r="AG75" s="24">
        <f t="shared" si="11"/>
        <v>694</v>
      </c>
      <c r="AH75" s="25"/>
      <c r="AI75" s="25"/>
      <c r="AJ75" s="7">
        <f>SUMIF('BD Qtde Servidores Aposentados '!$D:$D,$D:$D,'BD Qtde Servidores Aposentados '!E:E)</f>
        <v>133</v>
      </c>
      <c r="AK75" s="7">
        <f>SUMIF('BD Qtde Servidores Aposentados '!$D:$D,$D:$D,'BD Qtde Servidores Aposentados '!F:F)</f>
        <v>0</v>
      </c>
      <c r="AL75" s="7">
        <f>SUMIF('BD Qtde Servidores Aposentados '!$D:$D,$D:$D,'BD Qtde Servidores Aposentados '!G:G)</f>
        <v>2</v>
      </c>
      <c r="AM75" s="7">
        <f>SUMIF('BD Qtde Servidores Aposentados '!$D:$D,$D:$D,'BD Qtde Servidores Aposentados '!H:H)</f>
        <v>0</v>
      </c>
      <c r="AN75" s="7">
        <f>SUMIF('BD Qtde Servidores Aposentados '!$D:$D,$D:$D,'BD Qtde Servidores Aposentados '!I:I)</f>
        <v>9</v>
      </c>
      <c r="AO75" s="7">
        <f>SUMIF('BD Qtde Servidores Aposentados '!$D:$D,$D:$D,'BD Qtde Servidores Aposentados '!J:J)</f>
        <v>3</v>
      </c>
      <c r="AP75" s="7">
        <f>SUMIF('BD Qtde Servidores Aposentados '!$D:$D,$D:$D,'BD Qtde Servidores Aposentados '!K:K)</f>
        <v>0</v>
      </c>
      <c r="AQ75" s="7">
        <f>SUMIF('BD Qtde Servidores Aposentados '!$D:$D,$D:$D,'BD Qtde Servidores Aposentados '!L:L)</f>
        <v>0</v>
      </c>
      <c r="AR75" s="24">
        <f t="shared" si="12"/>
        <v>147</v>
      </c>
      <c r="AS75" s="26"/>
      <c r="AT75" s="26"/>
      <c r="AU75" s="27">
        <f t="shared" si="42"/>
        <v>529331.30097011477</v>
      </c>
      <c r="AV75" s="27">
        <f t="shared" si="42"/>
        <v>11416.949628767181</v>
      </c>
      <c r="AW75" s="27">
        <f t="shared" si="42"/>
        <v>0</v>
      </c>
      <c r="AX75" s="27">
        <f t="shared" si="42"/>
        <v>33212.944374595434</v>
      </c>
      <c r="AY75" s="27">
        <f t="shared" si="42"/>
        <v>825999.00723277719</v>
      </c>
      <c r="AZ75" s="27">
        <f t="shared" si="42"/>
        <v>1007459.3126960616</v>
      </c>
      <c r="BA75" s="27">
        <f t="shared" si="42"/>
        <v>420697.29541154223</v>
      </c>
      <c r="BB75" s="27">
        <f t="shared" si="42"/>
        <v>211905.50447333025</v>
      </c>
      <c r="BC75" s="28">
        <f t="shared" si="14"/>
        <v>3040022.3147871885</v>
      </c>
      <c r="BF75" s="26"/>
      <c r="BG75" s="27">
        <f t="shared" si="43"/>
        <v>460137.66685637424</v>
      </c>
      <c r="BH75" s="27">
        <f t="shared" si="43"/>
        <v>0</v>
      </c>
      <c r="BI75" s="27">
        <f t="shared" si="43"/>
        <v>7957.2679230801559</v>
      </c>
      <c r="BJ75" s="27">
        <f t="shared" si="43"/>
        <v>0</v>
      </c>
      <c r="BK75" s="27">
        <f t="shared" si="43"/>
        <v>38921.419188979031</v>
      </c>
      <c r="BL75" s="27">
        <f t="shared" si="43"/>
        <v>13492.758652179396</v>
      </c>
      <c r="BM75" s="27">
        <f t="shared" si="43"/>
        <v>0</v>
      </c>
      <c r="BN75" s="27">
        <f t="shared" si="43"/>
        <v>0</v>
      </c>
      <c r="BO75" s="28">
        <f t="shared" si="16"/>
        <v>520509.11262061278</v>
      </c>
      <c r="BS75" s="12">
        <f t="shared" si="17"/>
        <v>576971.11805742513</v>
      </c>
      <c r="BT75" s="12">
        <f t="shared" si="44"/>
        <v>12444.475095356229</v>
      </c>
      <c r="BU75" s="12">
        <f t="shared" si="44"/>
        <v>0</v>
      </c>
      <c r="BV75" s="12">
        <f t="shared" si="44"/>
        <v>36202.109368309022</v>
      </c>
      <c r="BW75" s="12">
        <f t="shared" si="44"/>
        <v>900338.917883727</v>
      </c>
      <c r="BX75" s="12">
        <f t="shared" si="44"/>
        <v>1098130.6508387071</v>
      </c>
      <c r="BY75" s="12">
        <f t="shared" si="44"/>
        <v>458560.05199858098</v>
      </c>
      <c r="BZ75" s="12">
        <f t="shared" si="44"/>
        <v>230976.99987592996</v>
      </c>
      <c r="CA75" s="29">
        <f t="shared" si="19"/>
        <v>3313624.3231180357</v>
      </c>
      <c r="CB75" s="9"/>
      <c r="CC75" s="97">
        <f>(Y75*'Quadro Resumo'!$L$8)*($O$109*25%)</f>
        <v>85350.494401842894</v>
      </c>
      <c r="CD75" s="12">
        <f>(Z75*'Quadro Resumo'!$L$8)*($O$109*15%)</f>
        <v>1004.1234635510929</v>
      </c>
      <c r="CE75" s="12">
        <f>(AA75*'Quadro Resumo'!$L$8)*($O$109*10%)</f>
        <v>0</v>
      </c>
      <c r="CF75" s="12">
        <f>(AB75*'Quadro Resumo'!$L$8)*($O$109*5%)</f>
        <v>892.55418982319372</v>
      </c>
      <c r="CG75" s="12">
        <f>(AC75*'Quadro Resumo'!$L$8)*($O$109*5%)</f>
        <v>21309.731282028752</v>
      </c>
      <c r="CH75" s="12">
        <f>(AD75*'Quadro Resumo'!$L$8)*(O75*22%)</f>
        <v>37167.498951463938</v>
      </c>
      <c r="CI75" s="12">
        <f>(AE75*'Quadro Resumo'!$L$8)*(O75*23%)</f>
        <v>13877.475257851793</v>
      </c>
      <c r="CJ75" s="12">
        <v>0</v>
      </c>
      <c r="CK75" s="29">
        <f t="shared" si="20"/>
        <v>159601.87754656165</v>
      </c>
      <c r="CL75" s="9"/>
      <c r="CM75" s="9"/>
      <c r="CN75" s="12">
        <f t="shared" si="21"/>
        <v>501550.05687344796</v>
      </c>
      <c r="CO75" s="12">
        <f t="shared" si="45"/>
        <v>0</v>
      </c>
      <c r="CP75" s="12">
        <f t="shared" si="45"/>
        <v>8673.4220361573698</v>
      </c>
      <c r="CQ75" s="12">
        <f t="shared" si="45"/>
        <v>0</v>
      </c>
      <c r="CR75" s="12">
        <f t="shared" si="45"/>
        <v>42424.346915987138</v>
      </c>
      <c r="CS75" s="12">
        <f t="shared" si="45"/>
        <v>14707.106930875543</v>
      </c>
      <c r="CT75" s="12">
        <f t="shared" si="45"/>
        <v>0</v>
      </c>
      <c r="CU75" s="12">
        <f t="shared" si="45"/>
        <v>0</v>
      </c>
      <c r="CV75" s="29">
        <f t="shared" si="23"/>
        <v>567354.93275646807</v>
      </c>
      <c r="CW75" s="9"/>
      <c r="CX75" s="9"/>
      <c r="CY75" s="9"/>
      <c r="CZ75" s="9"/>
      <c r="DA75" s="9"/>
      <c r="DB75" s="30"/>
      <c r="DC75" s="30"/>
    </row>
    <row r="76" spans="2:107" ht="15.75" customHeight="1" x14ac:dyDescent="0.3">
      <c r="B76" s="464"/>
      <c r="C76" s="7" t="s">
        <v>15</v>
      </c>
      <c r="D76" s="7" t="str">
        <f t="shared" si="47"/>
        <v>DP5</v>
      </c>
      <c r="E76" s="7">
        <v>5</v>
      </c>
      <c r="F76" s="8">
        <f>'2025'!O76</f>
        <v>3594.6092922088183</v>
      </c>
      <c r="G76" s="12">
        <f t="shared" si="2"/>
        <v>3954.0702214297003</v>
      </c>
      <c r="H76" s="12">
        <f t="shared" si="3"/>
        <v>4133.800686040141</v>
      </c>
      <c r="I76" s="12">
        <f t="shared" si="4"/>
        <v>4313.5311506505814</v>
      </c>
      <c r="J76" s="12">
        <f t="shared" si="5"/>
        <v>4493.2616152610226</v>
      </c>
      <c r="K76" s="12">
        <f t="shared" si="6"/>
        <v>4672.9920798714638</v>
      </c>
      <c r="L76" s="12">
        <f t="shared" si="7"/>
        <v>5463.8061241574042</v>
      </c>
      <c r="M76" s="12">
        <f t="shared" si="8"/>
        <v>6290.5662613654322</v>
      </c>
      <c r="O76" s="8">
        <f t="shared" si="49"/>
        <v>3918.1241285076121</v>
      </c>
      <c r="P76" s="23">
        <f t="shared" si="48"/>
        <v>9.000000000000008E-2</v>
      </c>
      <c r="Q76" s="12">
        <f t="shared" si="46"/>
        <v>4309.9365413583737</v>
      </c>
      <c r="R76" s="12">
        <f t="shared" si="46"/>
        <v>4505.842747783754</v>
      </c>
      <c r="S76" s="12">
        <f t="shared" si="46"/>
        <v>4701.7489542091344</v>
      </c>
      <c r="T76" s="12">
        <f t="shared" si="46"/>
        <v>4897.6551606345147</v>
      </c>
      <c r="U76" s="12">
        <f t="shared" si="46"/>
        <v>5093.5613670598959</v>
      </c>
      <c r="V76" s="12">
        <f t="shared" si="46"/>
        <v>5955.5486753315708</v>
      </c>
      <c r="W76" s="12">
        <f t="shared" si="46"/>
        <v>6856.7172248883217</v>
      </c>
      <c r="Y76" s="7">
        <f>SUMIF('BD Qtde Servidores Ativos'!$D:$D,$D:$D,'BD Qtde Servidores Ativos'!E:E)</f>
        <v>289</v>
      </c>
      <c r="Z76" s="7">
        <f>SUMIF('BD Qtde Servidores Ativos'!$D:$D,$D:$D,'BD Qtde Servidores Ativos'!F:F)</f>
        <v>6</v>
      </c>
      <c r="AA76" s="7">
        <f>SUMIF('BD Qtde Servidores Ativos'!$D:$D,$D:$D,'BD Qtde Servidores Ativos'!G:G)</f>
        <v>0</v>
      </c>
      <c r="AB76" s="7">
        <f>SUMIF('BD Qtde Servidores Ativos'!$D:$D,$D:$D,'BD Qtde Servidores Ativos'!H:H)</f>
        <v>35</v>
      </c>
      <c r="AC76" s="7">
        <f>SUMIF('BD Qtde Servidores Ativos'!$D:$D,$D:$D,'BD Qtde Servidores Ativos'!I:I)</f>
        <v>447</v>
      </c>
      <c r="AD76" s="7">
        <f>SUMIF('BD Qtde Servidores Ativos'!$D:$D,$D:$D,'BD Qtde Servidores Ativos'!J:J)</f>
        <v>1228</v>
      </c>
      <c r="AE76" s="7">
        <f>SUMIF('BD Qtde Servidores Ativos'!$D:$D,$D:$D,'BD Qtde Servidores Ativos'!K:K)</f>
        <v>328</v>
      </c>
      <c r="AF76" s="7">
        <f>SUMIF('BD Qtde Servidores Ativos'!$D:$D,$D:$D,'BD Qtde Servidores Ativos'!L:L)</f>
        <v>125</v>
      </c>
      <c r="AG76" s="24">
        <f t="shared" si="11"/>
        <v>2458</v>
      </c>
      <c r="AH76" s="25"/>
      <c r="AI76" s="25"/>
      <c r="AJ76" s="7">
        <f>SUMIF('BD Qtde Servidores Aposentados '!$D:$D,$D:$D,'BD Qtde Servidores Aposentados '!E:E)</f>
        <v>218</v>
      </c>
      <c r="AK76" s="7">
        <f>SUMIF('BD Qtde Servidores Aposentados '!$D:$D,$D:$D,'BD Qtde Servidores Aposentados '!F:F)</f>
        <v>0</v>
      </c>
      <c r="AL76" s="7">
        <f>SUMIF('BD Qtde Servidores Aposentados '!$D:$D,$D:$D,'BD Qtde Servidores Aposentados '!G:G)</f>
        <v>4</v>
      </c>
      <c r="AM76" s="7">
        <f>SUMIF('BD Qtde Servidores Aposentados '!$D:$D,$D:$D,'BD Qtde Servidores Aposentados '!H:H)</f>
        <v>0</v>
      </c>
      <c r="AN76" s="7">
        <f>SUMIF('BD Qtde Servidores Aposentados '!$D:$D,$D:$D,'BD Qtde Servidores Aposentados '!I:I)</f>
        <v>17</v>
      </c>
      <c r="AO76" s="7">
        <f>SUMIF('BD Qtde Servidores Aposentados '!$D:$D,$D:$D,'BD Qtde Servidores Aposentados '!J:J)</f>
        <v>6</v>
      </c>
      <c r="AP76" s="7">
        <f>SUMIF('BD Qtde Servidores Aposentados '!$D:$D,$D:$D,'BD Qtde Servidores Aposentados '!K:K)</f>
        <v>0</v>
      </c>
      <c r="AQ76" s="7">
        <f>SUMIF('BD Qtde Servidores Aposentados '!$D:$D,$D:$D,'BD Qtde Servidores Aposentados '!L:L)</f>
        <v>0</v>
      </c>
      <c r="AR76" s="24">
        <f t="shared" si="12"/>
        <v>245</v>
      </c>
      <c r="AS76" s="26"/>
      <c r="AT76" s="26"/>
      <c r="AU76" s="27">
        <f t="shared" si="42"/>
        <v>1038842.0854483484</v>
      </c>
      <c r="AV76" s="27">
        <f t="shared" si="42"/>
        <v>23724.421328578203</v>
      </c>
      <c r="AW76" s="27">
        <f t="shared" si="42"/>
        <v>0</v>
      </c>
      <c r="AX76" s="27">
        <f t="shared" si="42"/>
        <v>150973.59027277035</v>
      </c>
      <c r="AY76" s="27">
        <f t="shared" si="42"/>
        <v>2008487.942021677</v>
      </c>
      <c r="AZ76" s="27">
        <f t="shared" si="42"/>
        <v>5738434.2740821578</v>
      </c>
      <c r="BA76" s="27">
        <f t="shared" si="42"/>
        <v>1792128.4087236286</v>
      </c>
      <c r="BB76" s="27">
        <f t="shared" si="42"/>
        <v>786320.78267067904</v>
      </c>
      <c r="BC76" s="28">
        <f t="shared" si="14"/>
        <v>11538911.504547838</v>
      </c>
      <c r="BF76" s="26"/>
      <c r="BG76" s="27">
        <f t="shared" si="43"/>
        <v>783624.82570152241</v>
      </c>
      <c r="BH76" s="27">
        <f t="shared" si="43"/>
        <v>0</v>
      </c>
      <c r="BI76" s="27">
        <f t="shared" si="43"/>
        <v>16535.202744160564</v>
      </c>
      <c r="BJ76" s="27">
        <f t="shared" si="43"/>
        <v>0</v>
      </c>
      <c r="BK76" s="27">
        <f t="shared" si="43"/>
        <v>76385.44745943739</v>
      </c>
      <c r="BL76" s="27">
        <f t="shared" si="43"/>
        <v>28037.952479228785</v>
      </c>
      <c r="BM76" s="27">
        <f t="shared" si="43"/>
        <v>0</v>
      </c>
      <c r="BN76" s="27">
        <f t="shared" si="43"/>
        <v>0</v>
      </c>
      <c r="BO76" s="28">
        <f t="shared" si="16"/>
        <v>904583.42838434922</v>
      </c>
      <c r="BS76" s="12">
        <f t="shared" si="17"/>
        <v>1132337.8731386999</v>
      </c>
      <c r="BT76" s="12">
        <f t="shared" si="44"/>
        <v>25859.619248150244</v>
      </c>
      <c r="BU76" s="12">
        <f t="shared" si="44"/>
        <v>0</v>
      </c>
      <c r="BV76" s="12">
        <f t="shared" si="44"/>
        <v>164561.21339731969</v>
      </c>
      <c r="BW76" s="12">
        <f t="shared" si="44"/>
        <v>2189251.8568036282</v>
      </c>
      <c r="BX76" s="12">
        <f t="shared" si="44"/>
        <v>6254893.3587495526</v>
      </c>
      <c r="BY76" s="12">
        <f t="shared" si="44"/>
        <v>1953419.9655087553</v>
      </c>
      <c r="BZ76" s="12">
        <f t="shared" si="44"/>
        <v>857089.65311104024</v>
      </c>
      <c r="CA76" s="29">
        <f t="shared" si="19"/>
        <v>12577413.539957147</v>
      </c>
      <c r="CB76" s="9"/>
      <c r="CC76" s="97">
        <f>(Y76*'Quadro Resumo'!$L$8)*($O$109*25%)</f>
        <v>161217.60053681437</v>
      </c>
      <c r="CD76" s="12">
        <f>(Z76*'Quadro Resumo'!$L$8)*($O$109*15%)</f>
        <v>2008.2469271021857</v>
      </c>
      <c r="CE76" s="12">
        <f>(AA76*'Quadro Resumo'!$L$8)*($O$109*10%)</f>
        <v>0</v>
      </c>
      <c r="CF76" s="12">
        <f>(AB76*'Quadro Resumo'!$L$8)*($O$109*5%)</f>
        <v>3904.9245804764723</v>
      </c>
      <c r="CG76" s="12">
        <f>(AC76*'Quadro Resumo'!$L$8)*($O$109*5%)</f>
        <v>49871.465356370951</v>
      </c>
      <c r="CH76" s="12">
        <f>(AD76*'Quadro Resumo'!$L$8)*(O76*22%)</f>
        <v>211704.08291152332</v>
      </c>
      <c r="CI76" s="12">
        <f>(AE76*'Quadro Resumo'!$L$8)*(O76*23%)</f>
        <v>59116.65685092286</v>
      </c>
      <c r="CJ76" s="12">
        <v>0</v>
      </c>
      <c r="CK76" s="29">
        <f t="shared" si="20"/>
        <v>487822.97716321016</v>
      </c>
      <c r="CL76" s="9"/>
      <c r="CM76" s="9"/>
      <c r="CN76" s="12">
        <f t="shared" si="21"/>
        <v>854151.06001465942</v>
      </c>
      <c r="CO76" s="12">
        <f t="shared" si="45"/>
        <v>0</v>
      </c>
      <c r="CP76" s="12">
        <f t="shared" si="45"/>
        <v>18023.370991135016</v>
      </c>
      <c r="CQ76" s="12">
        <f t="shared" si="45"/>
        <v>0</v>
      </c>
      <c r="CR76" s="12">
        <f t="shared" si="45"/>
        <v>83260.137730786751</v>
      </c>
      <c r="CS76" s="12">
        <f t="shared" si="45"/>
        <v>30561.368202359376</v>
      </c>
      <c r="CT76" s="12">
        <f t="shared" si="45"/>
        <v>0</v>
      </c>
      <c r="CU76" s="12">
        <f t="shared" si="45"/>
        <v>0</v>
      </c>
      <c r="CV76" s="29">
        <f t="shared" si="23"/>
        <v>985995.93693894055</v>
      </c>
      <c r="CW76" s="9"/>
      <c r="CX76" s="9"/>
      <c r="CY76" s="9"/>
      <c r="CZ76" s="9"/>
      <c r="DA76" s="9"/>
      <c r="DB76" s="30"/>
      <c r="DC76" s="30"/>
    </row>
    <row r="77" spans="2:107" ht="15.75" customHeight="1" x14ac:dyDescent="0.3">
      <c r="B77" s="464"/>
      <c r="C77" s="7" t="s">
        <v>15</v>
      </c>
      <c r="D77" s="7" t="str">
        <f t="shared" si="47"/>
        <v>DP6</v>
      </c>
      <c r="E77" s="7">
        <v>6</v>
      </c>
      <c r="F77" s="8">
        <f>'2025'!O77</f>
        <v>3734.7990546049618</v>
      </c>
      <c r="G77" s="12">
        <f t="shared" si="2"/>
        <v>4108.2789600654587</v>
      </c>
      <c r="H77" s="12">
        <f t="shared" si="3"/>
        <v>4295.0189127957055</v>
      </c>
      <c r="I77" s="12">
        <f t="shared" si="4"/>
        <v>4481.7588655259542</v>
      </c>
      <c r="J77" s="12">
        <f t="shared" si="5"/>
        <v>4668.498818256202</v>
      </c>
      <c r="K77" s="12">
        <f t="shared" si="6"/>
        <v>4855.2387709864506</v>
      </c>
      <c r="L77" s="12">
        <f t="shared" si="7"/>
        <v>5676.8945629995424</v>
      </c>
      <c r="M77" s="12">
        <f t="shared" si="8"/>
        <v>6535.8983455586831</v>
      </c>
      <c r="O77" s="8">
        <f t="shared" si="49"/>
        <v>4070.9309695194088</v>
      </c>
      <c r="P77" s="23">
        <f t="shared" si="48"/>
        <v>9.000000000000008E-2</v>
      </c>
      <c r="Q77" s="12">
        <f t="shared" si="46"/>
        <v>4478.0240664713501</v>
      </c>
      <c r="R77" s="12">
        <f t="shared" si="46"/>
        <v>4681.5706149473199</v>
      </c>
      <c r="S77" s="12">
        <f t="shared" si="46"/>
        <v>4885.1171634232905</v>
      </c>
      <c r="T77" s="12">
        <f t="shared" si="46"/>
        <v>5088.6637118992612</v>
      </c>
      <c r="U77" s="12">
        <f t="shared" si="46"/>
        <v>5292.2102603752319</v>
      </c>
      <c r="V77" s="12">
        <f t="shared" si="46"/>
        <v>6187.8150736695015</v>
      </c>
      <c r="W77" s="12">
        <f t="shared" si="46"/>
        <v>7124.1291966589652</v>
      </c>
      <c r="Y77" s="7">
        <f>SUMIF('BD Qtde Servidores Ativos'!$D:$D,$D:$D,'BD Qtde Servidores Ativos'!E:E)</f>
        <v>221</v>
      </c>
      <c r="Z77" s="7">
        <f>SUMIF('BD Qtde Servidores Ativos'!$D:$D,$D:$D,'BD Qtde Servidores Ativos'!F:F)</f>
        <v>5</v>
      </c>
      <c r="AA77" s="7">
        <f>SUMIF('BD Qtde Servidores Ativos'!$D:$D,$D:$D,'BD Qtde Servidores Ativos'!G:G)</f>
        <v>0</v>
      </c>
      <c r="AB77" s="7">
        <f>SUMIF('BD Qtde Servidores Ativos'!$D:$D,$D:$D,'BD Qtde Servidores Ativos'!H:H)</f>
        <v>20</v>
      </c>
      <c r="AC77" s="7">
        <f>SUMIF('BD Qtde Servidores Ativos'!$D:$D,$D:$D,'BD Qtde Servidores Ativos'!I:I)</f>
        <v>315</v>
      </c>
      <c r="AD77" s="7">
        <f>SUMIF('BD Qtde Servidores Ativos'!$D:$D,$D:$D,'BD Qtde Servidores Ativos'!J:J)</f>
        <v>445</v>
      </c>
      <c r="AE77" s="7">
        <f>SUMIF('BD Qtde Servidores Ativos'!$D:$D,$D:$D,'BD Qtde Servidores Ativos'!K:K)</f>
        <v>158</v>
      </c>
      <c r="AF77" s="7">
        <f>SUMIF('BD Qtde Servidores Ativos'!$D:$D,$D:$D,'BD Qtde Servidores Ativos'!L:L)</f>
        <v>49</v>
      </c>
      <c r="AG77" s="24">
        <f t="shared" si="11"/>
        <v>1213</v>
      </c>
      <c r="AH77" s="25"/>
      <c r="AI77" s="25"/>
      <c r="AJ77" s="7">
        <f>SUMIF('BD Qtde Servidores Aposentados '!$D:$D,$D:$D,'BD Qtde Servidores Aposentados '!E:E)</f>
        <v>349</v>
      </c>
      <c r="AK77" s="7">
        <f>SUMIF('BD Qtde Servidores Aposentados '!$D:$D,$D:$D,'BD Qtde Servidores Aposentados '!F:F)</f>
        <v>1</v>
      </c>
      <c r="AL77" s="7">
        <f>SUMIF('BD Qtde Servidores Aposentados '!$D:$D,$D:$D,'BD Qtde Servidores Aposentados '!G:G)</f>
        <v>3</v>
      </c>
      <c r="AM77" s="7">
        <f>SUMIF('BD Qtde Servidores Aposentados '!$D:$D,$D:$D,'BD Qtde Servidores Aposentados '!H:H)</f>
        <v>0</v>
      </c>
      <c r="AN77" s="7">
        <f>SUMIF('BD Qtde Servidores Aposentados '!$D:$D,$D:$D,'BD Qtde Servidores Aposentados '!I:I)</f>
        <v>25</v>
      </c>
      <c r="AO77" s="7">
        <f>SUMIF('BD Qtde Servidores Aposentados '!$D:$D,$D:$D,'BD Qtde Servidores Aposentados '!J:J)</f>
        <v>8</v>
      </c>
      <c r="AP77" s="7">
        <f>SUMIF('BD Qtde Servidores Aposentados '!$D:$D,$D:$D,'BD Qtde Servidores Aposentados '!K:K)</f>
        <v>1</v>
      </c>
      <c r="AQ77" s="7">
        <f>SUMIF('BD Qtde Servidores Aposentados '!$D:$D,$D:$D,'BD Qtde Servidores Aposentados '!L:L)</f>
        <v>0</v>
      </c>
      <c r="AR77" s="24">
        <f t="shared" si="12"/>
        <v>387</v>
      </c>
      <c r="AS77" s="26"/>
      <c r="AT77" s="26"/>
      <c r="AU77" s="27">
        <f t="shared" si="42"/>
        <v>825390.59106769657</v>
      </c>
      <c r="AV77" s="27">
        <f t="shared" si="42"/>
        <v>20541.394800327293</v>
      </c>
      <c r="AW77" s="27">
        <f t="shared" si="42"/>
        <v>0</v>
      </c>
      <c r="AX77" s="27">
        <f t="shared" si="42"/>
        <v>89635.17731051908</v>
      </c>
      <c r="AY77" s="27">
        <f t="shared" si="42"/>
        <v>1470577.1277507036</v>
      </c>
      <c r="AZ77" s="27">
        <f t="shared" si="42"/>
        <v>2160581.2530889707</v>
      </c>
      <c r="BA77" s="27">
        <f t="shared" si="42"/>
        <v>896949.34095392772</v>
      </c>
      <c r="BB77" s="27">
        <f t="shared" si="42"/>
        <v>320259.01893237547</v>
      </c>
      <c r="BC77" s="28">
        <f t="shared" si="14"/>
        <v>5783933.90390452</v>
      </c>
      <c r="BF77" s="26"/>
      <c r="BG77" s="27">
        <f t="shared" si="43"/>
        <v>1303444.8700571316</v>
      </c>
      <c r="BH77" s="27">
        <f t="shared" si="43"/>
        <v>4108.2789600654587</v>
      </c>
      <c r="BI77" s="27">
        <f t="shared" si="43"/>
        <v>12885.056738387117</v>
      </c>
      <c r="BJ77" s="27">
        <f t="shared" si="43"/>
        <v>0</v>
      </c>
      <c r="BK77" s="27">
        <f t="shared" si="43"/>
        <v>116712.47045640505</v>
      </c>
      <c r="BL77" s="27">
        <f t="shared" si="43"/>
        <v>38841.910167891605</v>
      </c>
      <c r="BM77" s="27">
        <f t="shared" si="43"/>
        <v>5676.8945629995424</v>
      </c>
      <c r="BN77" s="27">
        <f t="shared" si="43"/>
        <v>0</v>
      </c>
      <c r="BO77" s="28">
        <f t="shared" si="16"/>
        <v>1481669.4809428803</v>
      </c>
      <c r="BS77" s="12">
        <f t="shared" si="17"/>
        <v>899675.74426378938</v>
      </c>
      <c r="BT77" s="12">
        <f t="shared" si="44"/>
        <v>22390.12033235675</v>
      </c>
      <c r="BU77" s="12">
        <f t="shared" si="44"/>
        <v>0</v>
      </c>
      <c r="BV77" s="12">
        <f t="shared" si="44"/>
        <v>97702.343268465804</v>
      </c>
      <c r="BW77" s="12">
        <f t="shared" si="44"/>
        <v>1602929.0692482672</v>
      </c>
      <c r="BX77" s="12">
        <f t="shared" si="44"/>
        <v>2355033.5658669784</v>
      </c>
      <c r="BY77" s="12">
        <f t="shared" si="44"/>
        <v>977674.7816397812</v>
      </c>
      <c r="BZ77" s="12">
        <f t="shared" si="44"/>
        <v>349082.33063628932</v>
      </c>
      <c r="CA77" s="29">
        <f t="shared" si="19"/>
        <v>6304487.9552559275</v>
      </c>
      <c r="CB77" s="9"/>
      <c r="CC77" s="97">
        <f>(Y77*'Quadro Resumo'!$L$8)*($O$109*25%)</f>
        <v>123284.04746932862</v>
      </c>
      <c r="CD77" s="12">
        <f>(Z77*'Quadro Resumo'!$L$8)*($O$109*15%)</f>
        <v>1673.5391059184878</v>
      </c>
      <c r="CE77" s="12">
        <f>(AA77*'Quadro Resumo'!$L$8)*($O$109*10%)</f>
        <v>0</v>
      </c>
      <c r="CF77" s="12">
        <f>(AB77*'Quadro Resumo'!$L$8)*($O$109*5%)</f>
        <v>2231.3854745579843</v>
      </c>
      <c r="CG77" s="12">
        <f>(AC77*'Quadro Resumo'!$L$8)*($O$109*5%)</f>
        <v>35144.321224288251</v>
      </c>
      <c r="CH77" s="12">
        <f>(AD77*'Quadro Resumo'!$L$8)*(O77*22%)</f>
        <v>79708.828383190019</v>
      </c>
      <c r="CI77" s="12">
        <f>(AE77*'Quadro Resumo'!$L$8)*(O77*23%)</f>
        <v>29587.526286467066</v>
      </c>
      <c r="CJ77" s="12">
        <v>0</v>
      </c>
      <c r="CK77" s="29">
        <f t="shared" si="20"/>
        <v>271629.64794375049</v>
      </c>
      <c r="CL77" s="9"/>
      <c r="CM77" s="9"/>
      <c r="CN77" s="12">
        <f t="shared" si="21"/>
        <v>1420754.9083622736</v>
      </c>
      <c r="CO77" s="12">
        <f t="shared" si="45"/>
        <v>4478.0240664713501</v>
      </c>
      <c r="CP77" s="12">
        <f t="shared" si="45"/>
        <v>14044.711844841961</v>
      </c>
      <c r="CQ77" s="12">
        <f t="shared" si="45"/>
        <v>0</v>
      </c>
      <c r="CR77" s="12">
        <f t="shared" si="45"/>
        <v>127216.59279748153</v>
      </c>
      <c r="CS77" s="12">
        <f t="shared" si="45"/>
        <v>42337.682083001855</v>
      </c>
      <c r="CT77" s="12">
        <f t="shared" si="45"/>
        <v>6187.8150736695015</v>
      </c>
      <c r="CU77" s="12">
        <f t="shared" si="45"/>
        <v>0</v>
      </c>
      <c r="CV77" s="29">
        <f t="shared" si="23"/>
        <v>1615019.7342277395</v>
      </c>
      <c r="CW77" s="9"/>
      <c r="CX77" s="9"/>
      <c r="CY77" s="9"/>
      <c r="CZ77" s="9"/>
      <c r="DA77" s="9"/>
      <c r="DB77" s="30"/>
      <c r="DC77" s="30"/>
    </row>
    <row r="78" spans="2:107" ht="15.75" customHeight="1" x14ac:dyDescent="0.3">
      <c r="B78" s="464"/>
      <c r="C78" s="7" t="s">
        <v>15</v>
      </c>
      <c r="D78" s="7" t="str">
        <f t="shared" si="47"/>
        <v>DP7</v>
      </c>
      <c r="E78" s="7">
        <v>7</v>
      </c>
      <c r="F78" s="8">
        <f>'2025'!O78</f>
        <v>3880.4562177345551</v>
      </c>
      <c r="G78" s="12">
        <f t="shared" si="2"/>
        <v>4268.5018395080106</v>
      </c>
      <c r="H78" s="12">
        <f t="shared" si="3"/>
        <v>4462.5246503947383</v>
      </c>
      <c r="I78" s="12">
        <f t="shared" si="4"/>
        <v>4656.547461281466</v>
      </c>
      <c r="J78" s="12">
        <f t="shared" si="5"/>
        <v>4850.5702721681937</v>
      </c>
      <c r="K78" s="12">
        <f t="shared" si="6"/>
        <v>5044.5930830549214</v>
      </c>
      <c r="L78" s="12">
        <f t="shared" si="7"/>
        <v>5898.2934509565239</v>
      </c>
      <c r="M78" s="12">
        <f t="shared" si="8"/>
        <v>6790.7983810354717</v>
      </c>
      <c r="O78" s="8">
        <f t="shared" si="49"/>
        <v>4229.6972773306652</v>
      </c>
      <c r="P78" s="23">
        <f t="shared" si="48"/>
        <v>9.000000000000008E-2</v>
      </c>
      <c r="Q78" s="12">
        <f t="shared" si="46"/>
        <v>4652.6670050637322</v>
      </c>
      <c r="R78" s="12">
        <f t="shared" si="46"/>
        <v>4864.1518689302648</v>
      </c>
      <c r="S78" s="12">
        <f t="shared" si="46"/>
        <v>5075.6367327967982</v>
      </c>
      <c r="T78" s="12">
        <f t="shared" si="46"/>
        <v>5287.1215966633317</v>
      </c>
      <c r="U78" s="12">
        <f t="shared" si="46"/>
        <v>5498.6064605298652</v>
      </c>
      <c r="V78" s="12">
        <f t="shared" si="46"/>
        <v>6429.1398615426115</v>
      </c>
      <c r="W78" s="12">
        <f t="shared" si="46"/>
        <v>7401.9702353286639</v>
      </c>
      <c r="Y78" s="7">
        <f>SUMIF('BD Qtde Servidores Ativos'!$D:$D,$D:$D,'BD Qtde Servidores Ativos'!E:E)</f>
        <v>319</v>
      </c>
      <c r="Z78" s="7">
        <f>SUMIF('BD Qtde Servidores Ativos'!$D:$D,$D:$D,'BD Qtde Servidores Ativos'!F:F)</f>
        <v>4</v>
      </c>
      <c r="AA78" s="7">
        <f>SUMIF('BD Qtde Servidores Ativos'!$D:$D,$D:$D,'BD Qtde Servidores Ativos'!G:G)</f>
        <v>0</v>
      </c>
      <c r="AB78" s="7">
        <f>SUMIF('BD Qtde Servidores Ativos'!$D:$D,$D:$D,'BD Qtde Servidores Ativos'!H:H)</f>
        <v>49</v>
      </c>
      <c r="AC78" s="7">
        <f>SUMIF('BD Qtde Servidores Ativos'!$D:$D,$D:$D,'BD Qtde Servidores Ativos'!I:I)</f>
        <v>606</v>
      </c>
      <c r="AD78" s="7">
        <f>SUMIF('BD Qtde Servidores Ativos'!$D:$D,$D:$D,'BD Qtde Servidores Ativos'!J:J)</f>
        <v>1683</v>
      </c>
      <c r="AE78" s="7">
        <f>SUMIF('BD Qtde Servidores Ativos'!$D:$D,$D:$D,'BD Qtde Servidores Ativos'!K:K)</f>
        <v>573</v>
      </c>
      <c r="AF78" s="7">
        <f>SUMIF('BD Qtde Servidores Ativos'!$D:$D,$D:$D,'BD Qtde Servidores Ativos'!L:L)</f>
        <v>155</v>
      </c>
      <c r="AG78" s="24">
        <f t="shared" si="11"/>
        <v>3389</v>
      </c>
      <c r="AH78" s="25"/>
      <c r="AI78" s="25"/>
      <c r="AJ78" s="7">
        <f>SUMIF('BD Qtde Servidores Aposentados '!$D:$D,$D:$D,'BD Qtde Servidores Aposentados '!E:E)</f>
        <v>465</v>
      </c>
      <c r="AK78" s="7">
        <f>SUMIF('BD Qtde Servidores Aposentados '!$D:$D,$D:$D,'BD Qtde Servidores Aposentados '!F:F)</f>
        <v>0</v>
      </c>
      <c r="AL78" s="7">
        <f>SUMIF('BD Qtde Servidores Aposentados '!$D:$D,$D:$D,'BD Qtde Servidores Aposentados '!G:G)</f>
        <v>7</v>
      </c>
      <c r="AM78" s="7">
        <f>SUMIF('BD Qtde Servidores Aposentados '!$D:$D,$D:$D,'BD Qtde Servidores Aposentados '!H:H)</f>
        <v>0</v>
      </c>
      <c r="AN78" s="7">
        <f>SUMIF('BD Qtde Servidores Aposentados '!$D:$D,$D:$D,'BD Qtde Servidores Aposentados '!I:I)</f>
        <v>26</v>
      </c>
      <c r="AO78" s="7">
        <f>SUMIF('BD Qtde Servidores Aposentados '!$D:$D,$D:$D,'BD Qtde Servidores Aposentados '!J:J)</f>
        <v>12</v>
      </c>
      <c r="AP78" s="7">
        <f>SUMIF('BD Qtde Servidores Aposentados '!$D:$D,$D:$D,'BD Qtde Servidores Aposentados '!K:K)</f>
        <v>1</v>
      </c>
      <c r="AQ78" s="7">
        <f>SUMIF('BD Qtde Servidores Aposentados '!$D:$D,$D:$D,'BD Qtde Servidores Aposentados '!L:L)</f>
        <v>0</v>
      </c>
      <c r="AR78" s="24">
        <f t="shared" si="12"/>
        <v>511</v>
      </c>
      <c r="AS78" s="26"/>
      <c r="AT78" s="26"/>
      <c r="AU78" s="27">
        <f t="shared" si="42"/>
        <v>1237865.533457323</v>
      </c>
      <c r="AV78" s="27">
        <f t="shared" si="42"/>
        <v>17074.007358032042</v>
      </c>
      <c r="AW78" s="27">
        <f t="shared" si="42"/>
        <v>0</v>
      </c>
      <c r="AX78" s="27">
        <f t="shared" si="42"/>
        <v>228170.82560279183</v>
      </c>
      <c r="AY78" s="27">
        <f t="shared" si="42"/>
        <v>2939445.5849339254</v>
      </c>
      <c r="AZ78" s="27">
        <f t="shared" si="42"/>
        <v>8490050.1587814335</v>
      </c>
      <c r="BA78" s="27">
        <f t="shared" si="42"/>
        <v>3379722.1473980881</v>
      </c>
      <c r="BB78" s="27">
        <f t="shared" si="42"/>
        <v>1052573.7490604981</v>
      </c>
      <c r="BC78" s="28">
        <f t="shared" si="14"/>
        <v>17344902.006592091</v>
      </c>
      <c r="BF78" s="26"/>
      <c r="BG78" s="27">
        <f t="shared" si="43"/>
        <v>1804412.1412465682</v>
      </c>
      <c r="BH78" s="27">
        <f t="shared" si="43"/>
        <v>0</v>
      </c>
      <c r="BI78" s="27">
        <f t="shared" si="43"/>
        <v>31237.672552763168</v>
      </c>
      <c r="BJ78" s="27">
        <f t="shared" si="43"/>
        <v>0</v>
      </c>
      <c r="BK78" s="27">
        <f t="shared" si="43"/>
        <v>126114.82707637304</v>
      </c>
      <c r="BL78" s="27">
        <f t="shared" si="43"/>
        <v>60535.116996659053</v>
      </c>
      <c r="BM78" s="27">
        <f t="shared" si="43"/>
        <v>5898.2934509565239</v>
      </c>
      <c r="BN78" s="27">
        <f t="shared" si="43"/>
        <v>0</v>
      </c>
      <c r="BO78" s="28">
        <f t="shared" si="16"/>
        <v>2028198.05132332</v>
      </c>
      <c r="BS78" s="12">
        <f t="shared" si="17"/>
        <v>1349273.4314684821</v>
      </c>
      <c r="BT78" s="12">
        <f t="shared" si="44"/>
        <v>18610.668020254929</v>
      </c>
      <c r="BU78" s="12">
        <f t="shared" si="44"/>
        <v>0</v>
      </c>
      <c r="BV78" s="12">
        <f t="shared" si="44"/>
        <v>248706.1999070431</v>
      </c>
      <c r="BW78" s="12">
        <f t="shared" si="44"/>
        <v>3203995.6875779792</v>
      </c>
      <c r="BX78" s="12">
        <f t="shared" si="44"/>
        <v>9254154.6730717625</v>
      </c>
      <c r="BY78" s="12">
        <f t="shared" si="44"/>
        <v>3683897.1406639162</v>
      </c>
      <c r="BZ78" s="12">
        <f t="shared" si="44"/>
        <v>1147305.3864759428</v>
      </c>
      <c r="CA78" s="29">
        <f t="shared" si="19"/>
        <v>18905943.187185381</v>
      </c>
      <c r="CB78" s="9"/>
      <c r="CC78" s="97">
        <f>(Y78*'Quadro Resumo'!$L$8)*($O$109*25%)</f>
        <v>177952.99159599922</v>
      </c>
      <c r="CD78" s="12">
        <f>(Z78*'Quadro Resumo'!$L$8)*($O$109*15%)</f>
        <v>1338.8312847347904</v>
      </c>
      <c r="CE78" s="12">
        <f>(AA78*'Quadro Resumo'!$L$8)*($O$109*10%)</f>
        <v>0</v>
      </c>
      <c r="CF78" s="12">
        <f>(AB78*'Quadro Resumo'!$L$8)*($O$109*5%)</f>
        <v>5466.8944126670622</v>
      </c>
      <c r="CG78" s="12">
        <f>(AC78*'Quadro Resumo'!$L$8)*($O$109*5%)</f>
        <v>67610.979879106919</v>
      </c>
      <c r="CH78" s="12">
        <f>(AD78*'Quadro Resumo'!$L$8)*(O78*22%)</f>
        <v>313217.54278089042</v>
      </c>
      <c r="CI78" s="12">
        <f>(AE78*'Quadro Resumo'!$L$8)*(O78*23%)</f>
        <v>111486.36083588169</v>
      </c>
      <c r="CJ78" s="12">
        <v>0</v>
      </c>
      <c r="CK78" s="29">
        <f t="shared" si="20"/>
        <v>677073.60078928014</v>
      </c>
      <c r="CL78" s="9"/>
      <c r="CM78" s="9"/>
      <c r="CN78" s="12">
        <f t="shared" si="21"/>
        <v>1966809.2339587593</v>
      </c>
      <c r="CO78" s="12">
        <f t="shared" si="45"/>
        <v>0</v>
      </c>
      <c r="CP78" s="12">
        <f t="shared" si="45"/>
        <v>34049.063082511857</v>
      </c>
      <c r="CQ78" s="12">
        <f t="shared" si="45"/>
        <v>0</v>
      </c>
      <c r="CR78" s="12">
        <f t="shared" si="45"/>
        <v>137465.16151324662</v>
      </c>
      <c r="CS78" s="12">
        <f t="shared" si="45"/>
        <v>65983.277526358375</v>
      </c>
      <c r="CT78" s="12">
        <f t="shared" si="45"/>
        <v>6429.1398615426115</v>
      </c>
      <c r="CU78" s="12">
        <f t="shared" si="45"/>
        <v>0</v>
      </c>
      <c r="CV78" s="29">
        <f t="shared" si="23"/>
        <v>2210735.8759424193</v>
      </c>
      <c r="CW78" s="9"/>
      <c r="CX78" s="9"/>
      <c r="CY78" s="9"/>
      <c r="CZ78" s="9"/>
      <c r="DA78" s="9"/>
      <c r="DB78" s="30"/>
      <c r="DC78" s="30"/>
    </row>
    <row r="79" spans="2:107" ht="15.75" customHeight="1" x14ac:dyDescent="0.3">
      <c r="B79" s="464"/>
      <c r="C79" s="7" t="s">
        <v>15</v>
      </c>
      <c r="D79" s="7" t="str">
        <f t="shared" si="47"/>
        <v>DP8</v>
      </c>
      <c r="E79" s="7">
        <v>8</v>
      </c>
      <c r="F79" s="8">
        <f>'2025'!O79</f>
        <v>4031.7940102262023</v>
      </c>
      <c r="G79" s="12">
        <f t="shared" si="2"/>
        <v>4434.9734112488231</v>
      </c>
      <c r="H79" s="12">
        <f t="shared" si="3"/>
        <v>4636.5631117601324</v>
      </c>
      <c r="I79" s="12">
        <f t="shared" si="4"/>
        <v>4838.1528122714426</v>
      </c>
      <c r="J79" s="12">
        <f t="shared" si="5"/>
        <v>5039.7425127827528</v>
      </c>
      <c r="K79" s="12">
        <f t="shared" si="6"/>
        <v>5241.332213294063</v>
      </c>
      <c r="L79" s="12">
        <f t="shared" si="7"/>
        <v>6128.326895543828</v>
      </c>
      <c r="M79" s="12">
        <f t="shared" si="8"/>
        <v>7055.6395178958537</v>
      </c>
      <c r="O79" s="8">
        <f t="shared" si="49"/>
        <v>4394.6554711465606</v>
      </c>
      <c r="P79" s="23">
        <f t="shared" si="48"/>
        <v>9.000000000000008E-2</v>
      </c>
      <c r="Q79" s="12">
        <f t="shared" si="46"/>
        <v>4834.1210182612167</v>
      </c>
      <c r="R79" s="12">
        <f t="shared" si="46"/>
        <v>5053.8537918185439</v>
      </c>
      <c r="S79" s="12">
        <f t="shared" si="46"/>
        <v>5273.5865653758729</v>
      </c>
      <c r="T79" s="12">
        <f t="shared" si="46"/>
        <v>5493.3193389332009</v>
      </c>
      <c r="U79" s="12">
        <f t="shared" si="46"/>
        <v>5713.052112490529</v>
      </c>
      <c r="V79" s="12">
        <f t="shared" si="46"/>
        <v>6679.8763161427723</v>
      </c>
      <c r="W79" s="12">
        <f t="shared" si="46"/>
        <v>7690.6470745064807</v>
      </c>
      <c r="Y79" s="7">
        <f>SUMIF('BD Qtde Servidores Ativos'!$D:$D,$D:$D,'BD Qtde Servidores Ativos'!E:E)</f>
        <v>370</v>
      </c>
      <c r="Z79" s="7">
        <f>SUMIF('BD Qtde Servidores Ativos'!$D:$D,$D:$D,'BD Qtde Servidores Ativos'!F:F)</f>
        <v>14</v>
      </c>
      <c r="AA79" s="7">
        <f>SUMIF('BD Qtde Servidores Ativos'!$D:$D,$D:$D,'BD Qtde Servidores Ativos'!G:G)</f>
        <v>0</v>
      </c>
      <c r="AB79" s="7">
        <f>SUMIF('BD Qtde Servidores Ativos'!$D:$D,$D:$D,'BD Qtde Servidores Ativos'!H:H)</f>
        <v>37</v>
      </c>
      <c r="AC79" s="7">
        <f>SUMIF('BD Qtde Servidores Ativos'!$D:$D,$D:$D,'BD Qtde Servidores Ativos'!I:I)</f>
        <v>823</v>
      </c>
      <c r="AD79" s="7">
        <f>SUMIF('BD Qtde Servidores Ativos'!$D:$D,$D:$D,'BD Qtde Servidores Ativos'!J:J)</f>
        <v>2488</v>
      </c>
      <c r="AE79" s="7">
        <f>SUMIF('BD Qtde Servidores Ativos'!$D:$D,$D:$D,'BD Qtde Servidores Ativos'!K:K)</f>
        <v>964</v>
      </c>
      <c r="AF79" s="7">
        <f>SUMIF('BD Qtde Servidores Ativos'!$D:$D,$D:$D,'BD Qtde Servidores Ativos'!L:L)</f>
        <v>247</v>
      </c>
      <c r="AG79" s="24">
        <f t="shared" si="11"/>
        <v>4943</v>
      </c>
      <c r="AH79" s="25"/>
      <c r="AI79" s="25"/>
      <c r="AJ79" s="7">
        <f>SUMIF('BD Qtde Servidores Aposentados '!$D:$D,$D:$D,'BD Qtde Servidores Aposentados '!E:E)</f>
        <v>589</v>
      </c>
      <c r="AK79" s="7">
        <f>SUMIF('BD Qtde Servidores Aposentados '!$D:$D,$D:$D,'BD Qtde Servidores Aposentados '!F:F)</f>
        <v>2</v>
      </c>
      <c r="AL79" s="7">
        <f>SUMIF('BD Qtde Servidores Aposentados '!$D:$D,$D:$D,'BD Qtde Servidores Aposentados '!G:G)</f>
        <v>10</v>
      </c>
      <c r="AM79" s="7">
        <f>SUMIF('BD Qtde Servidores Aposentados '!$D:$D,$D:$D,'BD Qtde Servidores Aposentados '!H:H)</f>
        <v>1</v>
      </c>
      <c r="AN79" s="7">
        <f>SUMIF('BD Qtde Servidores Aposentados '!$D:$D,$D:$D,'BD Qtde Servidores Aposentados '!I:I)</f>
        <v>52</v>
      </c>
      <c r="AO79" s="7">
        <f>SUMIF('BD Qtde Servidores Aposentados '!$D:$D,$D:$D,'BD Qtde Servidores Aposentados '!J:J)</f>
        <v>6</v>
      </c>
      <c r="AP79" s="7">
        <f>SUMIF('BD Qtde Servidores Aposentados '!$D:$D,$D:$D,'BD Qtde Servidores Aposentados '!K:K)</f>
        <v>2</v>
      </c>
      <c r="AQ79" s="7">
        <f>SUMIF('BD Qtde Servidores Aposentados '!$D:$D,$D:$D,'BD Qtde Servidores Aposentados '!L:L)</f>
        <v>1</v>
      </c>
      <c r="AR79" s="24">
        <f t="shared" si="12"/>
        <v>663</v>
      </c>
      <c r="AS79" s="26"/>
      <c r="AT79" s="26"/>
      <c r="AU79" s="27">
        <f t="shared" ref="AU79:BB94" si="50">Y79*F79</f>
        <v>1491763.783783695</v>
      </c>
      <c r="AV79" s="27">
        <f t="shared" si="50"/>
        <v>62089.627757483526</v>
      </c>
      <c r="AW79" s="27">
        <f t="shared" si="50"/>
        <v>0</v>
      </c>
      <c r="AX79" s="27">
        <f t="shared" si="50"/>
        <v>179011.65405404338</v>
      </c>
      <c r="AY79" s="27">
        <f t="shared" si="50"/>
        <v>4147708.0880202055</v>
      </c>
      <c r="AZ79" s="27">
        <f t="shared" si="50"/>
        <v>13040434.546675628</v>
      </c>
      <c r="BA79" s="27">
        <f t="shared" si="50"/>
        <v>5907707.1273042504</v>
      </c>
      <c r="BB79" s="27">
        <f t="shared" si="50"/>
        <v>1742742.9609202759</v>
      </c>
      <c r="BC79" s="28">
        <f t="shared" si="14"/>
        <v>26571457.788515583</v>
      </c>
      <c r="BF79" s="26"/>
      <c r="BG79" s="27">
        <f t="shared" ref="BG79:BN94" si="51">F79*AJ79</f>
        <v>2374726.672023233</v>
      </c>
      <c r="BH79" s="27">
        <f t="shared" si="51"/>
        <v>8869.9468224976463</v>
      </c>
      <c r="BI79" s="27">
        <f t="shared" si="51"/>
        <v>46365.631117601326</v>
      </c>
      <c r="BJ79" s="27">
        <f t="shared" si="51"/>
        <v>4838.1528122714426</v>
      </c>
      <c r="BK79" s="27">
        <f t="shared" si="51"/>
        <v>262066.61066470316</v>
      </c>
      <c r="BL79" s="27">
        <f t="shared" si="51"/>
        <v>31447.993279764378</v>
      </c>
      <c r="BM79" s="27">
        <f t="shared" si="51"/>
        <v>12256.653791087656</v>
      </c>
      <c r="BN79" s="27">
        <f t="shared" si="51"/>
        <v>7055.6395178958537</v>
      </c>
      <c r="BO79" s="28">
        <f t="shared" si="16"/>
        <v>2747627.3000290543</v>
      </c>
      <c r="BS79" s="12">
        <f t="shared" si="17"/>
        <v>1626022.5243242274</v>
      </c>
      <c r="BT79" s="12">
        <f t="shared" ref="BT79:BZ94" si="52">Z79*Q79</f>
        <v>67677.694255657028</v>
      </c>
      <c r="BU79" s="12">
        <f t="shared" si="52"/>
        <v>0</v>
      </c>
      <c r="BV79" s="12">
        <f t="shared" si="52"/>
        <v>195122.70291890731</v>
      </c>
      <c r="BW79" s="12">
        <f t="shared" si="52"/>
        <v>4521001.8159420248</v>
      </c>
      <c r="BX79" s="12">
        <f t="shared" si="52"/>
        <v>14214073.655876435</v>
      </c>
      <c r="BY79" s="12">
        <f t="shared" si="52"/>
        <v>6439400.768761633</v>
      </c>
      <c r="BZ79" s="12">
        <f t="shared" si="52"/>
        <v>1899589.8274031007</v>
      </c>
      <c r="CA79" s="29">
        <f t="shared" si="19"/>
        <v>28962888.989481989</v>
      </c>
      <c r="CB79" s="9"/>
      <c r="CC79" s="97">
        <f>(Y79*'Quadro Resumo'!$L$8)*($O$109*25%)</f>
        <v>206403.15639661351</v>
      </c>
      <c r="CD79" s="12">
        <f>(Z79*'Quadro Resumo'!$L$8)*($O$109*15%)</f>
        <v>4685.9094965717668</v>
      </c>
      <c r="CE79" s="12">
        <f>(AA79*'Quadro Resumo'!$L$8)*($O$109*10%)</f>
        <v>0</v>
      </c>
      <c r="CF79" s="12">
        <f>(AB79*'Quadro Resumo'!$L$8)*($O$109*5%)</f>
        <v>4128.0631279322706</v>
      </c>
      <c r="CG79" s="12">
        <f>(AC79*'Quadro Resumo'!$L$8)*($O$109*5%)</f>
        <v>91821.512278061069</v>
      </c>
      <c r="CH79" s="12">
        <f>(AD79*'Quadro Resumo'!$L$8)*(O79*22%)</f>
        <v>481091.72373735631</v>
      </c>
      <c r="CI79" s="12">
        <f>(AE79*'Quadro Resumo'!$L$8)*(O79*23%)</f>
        <v>194876.60221252311</v>
      </c>
      <c r="CJ79" s="12">
        <v>0</v>
      </c>
      <c r="CK79" s="29">
        <f t="shared" si="20"/>
        <v>983006.96724905795</v>
      </c>
      <c r="CL79" s="9"/>
      <c r="CM79" s="9"/>
      <c r="CN79" s="12">
        <f t="shared" si="21"/>
        <v>2588452.0725053241</v>
      </c>
      <c r="CO79" s="12">
        <f t="shared" ref="CO79:CU94" si="53">AK79*Q79</f>
        <v>9668.2420365224334</v>
      </c>
      <c r="CP79" s="12">
        <f t="shared" si="53"/>
        <v>50538.537918185437</v>
      </c>
      <c r="CQ79" s="12">
        <f t="shared" si="53"/>
        <v>5273.5865653758729</v>
      </c>
      <c r="CR79" s="12">
        <f t="shared" si="53"/>
        <v>285652.60562452645</v>
      </c>
      <c r="CS79" s="12">
        <f t="shared" si="53"/>
        <v>34278.312674943176</v>
      </c>
      <c r="CT79" s="12">
        <f t="shared" si="53"/>
        <v>13359.752632285545</v>
      </c>
      <c r="CU79" s="12">
        <f t="shared" si="53"/>
        <v>7690.6470745064807</v>
      </c>
      <c r="CV79" s="29">
        <f t="shared" si="23"/>
        <v>2994913.7570316694</v>
      </c>
      <c r="CW79" s="9"/>
      <c r="CX79" s="9"/>
      <c r="CY79" s="9"/>
      <c r="CZ79" s="9"/>
      <c r="DA79" s="9"/>
      <c r="DB79" s="30"/>
      <c r="DC79" s="30"/>
    </row>
    <row r="80" spans="2:107" ht="15.75" customHeight="1" x14ac:dyDescent="0.3">
      <c r="B80" s="464"/>
      <c r="C80" s="7" t="s">
        <v>15</v>
      </c>
      <c r="D80" s="7" t="str">
        <f t="shared" si="47"/>
        <v>DP9</v>
      </c>
      <c r="E80" s="7">
        <v>9</v>
      </c>
      <c r="F80" s="8">
        <f>'2025'!O80</f>
        <v>4189.0339766250236</v>
      </c>
      <c r="G80" s="12">
        <f t="shared" si="2"/>
        <v>4607.9373742875259</v>
      </c>
      <c r="H80" s="12">
        <f t="shared" si="3"/>
        <v>4817.3890731187767</v>
      </c>
      <c r="I80" s="12">
        <f t="shared" si="4"/>
        <v>5026.8407719500283</v>
      </c>
      <c r="J80" s="12">
        <f t="shared" si="5"/>
        <v>5236.2924707812799</v>
      </c>
      <c r="K80" s="12">
        <f t="shared" si="6"/>
        <v>5445.7441696125306</v>
      </c>
      <c r="L80" s="12">
        <f t="shared" si="7"/>
        <v>6367.3316444700358</v>
      </c>
      <c r="M80" s="12">
        <f t="shared" si="8"/>
        <v>7330.8094590937908</v>
      </c>
      <c r="O80" s="8">
        <f t="shared" si="49"/>
        <v>4566.0470345212761</v>
      </c>
      <c r="P80" s="23">
        <f t="shared" si="48"/>
        <v>9.000000000000008E-2</v>
      </c>
      <c r="Q80" s="12">
        <f t="shared" ref="Q80:W95" si="54">$O80*Q$12</f>
        <v>5022.6517379734041</v>
      </c>
      <c r="R80" s="12">
        <f t="shared" si="54"/>
        <v>5250.9540896994667</v>
      </c>
      <c r="S80" s="12">
        <f t="shared" si="54"/>
        <v>5479.2564414255312</v>
      </c>
      <c r="T80" s="12">
        <f t="shared" si="54"/>
        <v>5707.5587931515947</v>
      </c>
      <c r="U80" s="12">
        <f t="shared" si="54"/>
        <v>5935.8611448776592</v>
      </c>
      <c r="V80" s="12">
        <f t="shared" si="54"/>
        <v>6940.3914924723395</v>
      </c>
      <c r="W80" s="12">
        <f t="shared" si="54"/>
        <v>7990.5823104122337</v>
      </c>
      <c r="Y80" s="7">
        <f>SUMIF('BD Qtde Servidores Ativos'!$D:$D,$D:$D,'BD Qtde Servidores Ativos'!E:E)</f>
        <v>394</v>
      </c>
      <c r="Z80" s="7">
        <f>SUMIF('BD Qtde Servidores Ativos'!$D:$D,$D:$D,'BD Qtde Servidores Ativos'!F:F)</f>
        <v>5</v>
      </c>
      <c r="AA80" s="7">
        <f>SUMIF('BD Qtde Servidores Ativos'!$D:$D,$D:$D,'BD Qtde Servidores Ativos'!G:G)</f>
        <v>0</v>
      </c>
      <c r="AB80" s="7">
        <f>SUMIF('BD Qtde Servidores Ativos'!$D:$D,$D:$D,'BD Qtde Servidores Ativos'!H:H)</f>
        <v>55</v>
      </c>
      <c r="AC80" s="7">
        <f>SUMIF('BD Qtde Servidores Ativos'!$D:$D,$D:$D,'BD Qtde Servidores Ativos'!I:I)</f>
        <v>930</v>
      </c>
      <c r="AD80" s="7">
        <f>SUMIF('BD Qtde Servidores Ativos'!$D:$D,$D:$D,'BD Qtde Servidores Ativos'!J:J)</f>
        <v>2938</v>
      </c>
      <c r="AE80" s="7">
        <f>SUMIF('BD Qtde Servidores Ativos'!$D:$D,$D:$D,'BD Qtde Servidores Ativos'!K:K)</f>
        <v>1178</v>
      </c>
      <c r="AF80" s="7">
        <f>SUMIF('BD Qtde Servidores Ativos'!$D:$D,$D:$D,'BD Qtde Servidores Ativos'!L:L)</f>
        <v>207</v>
      </c>
      <c r="AG80" s="24">
        <f t="shared" si="11"/>
        <v>5707</v>
      </c>
      <c r="AH80" s="25"/>
      <c r="AI80" s="25"/>
      <c r="AJ80" s="7">
        <f>SUMIF('BD Qtde Servidores Aposentados '!$D:$D,$D:$D,'BD Qtde Servidores Aposentados '!E:E)</f>
        <v>757</v>
      </c>
      <c r="AK80" s="7">
        <f>SUMIF('BD Qtde Servidores Aposentados '!$D:$D,$D:$D,'BD Qtde Servidores Aposentados '!F:F)</f>
        <v>4</v>
      </c>
      <c r="AL80" s="7">
        <f>SUMIF('BD Qtde Servidores Aposentados '!$D:$D,$D:$D,'BD Qtde Servidores Aposentados '!G:G)</f>
        <v>16</v>
      </c>
      <c r="AM80" s="7">
        <f>SUMIF('BD Qtde Servidores Aposentados '!$D:$D,$D:$D,'BD Qtde Servidores Aposentados '!H:H)</f>
        <v>0</v>
      </c>
      <c r="AN80" s="7">
        <f>SUMIF('BD Qtde Servidores Aposentados '!$D:$D,$D:$D,'BD Qtde Servidores Aposentados '!I:I)</f>
        <v>68</v>
      </c>
      <c r="AO80" s="7">
        <f>SUMIF('BD Qtde Servidores Aposentados '!$D:$D,$D:$D,'BD Qtde Servidores Aposentados '!J:J)</f>
        <v>17</v>
      </c>
      <c r="AP80" s="7">
        <f>SUMIF('BD Qtde Servidores Aposentados '!$D:$D,$D:$D,'BD Qtde Servidores Aposentados '!K:K)</f>
        <v>0</v>
      </c>
      <c r="AQ80" s="7">
        <f>SUMIF('BD Qtde Servidores Aposentados '!$D:$D,$D:$D,'BD Qtde Servidores Aposentados '!L:L)</f>
        <v>0</v>
      </c>
      <c r="AR80" s="24">
        <f t="shared" si="12"/>
        <v>862</v>
      </c>
      <c r="AS80" s="26"/>
      <c r="AT80" s="26"/>
      <c r="AU80" s="27">
        <f t="shared" si="50"/>
        <v>1650479.3867902593</v>
      </c>
      <c r="AV80" s="27">
        <f t="shared" si="50"/>
        <v>23039.686871437629</v>
      </c>
      <c r="AW80" s="27">
        <f t="shared" si="50"/>
        <v>0</v>
      </c>
      <c r="AX80" s="27">
        <f t="shared" si="50"/>
        <v>276476.24245725153</v>
      </c>
      <c r="AY80" s="27">
        <f t="shared" si="50"/>
        <v>4869751.9978265902</v>
      </c>
      <c r="AZ80" s="27">
        <f t="shared" si="50"/>
        <v>15999596.370321615</v>
      </c>
      <c r="BA80" s="27">
        <f t="shared" si="50"/>
        <v>7500716.6771857021</v>
      </c>
      <c r="BB80" s="27">
        <f t="shared" si="50"/>
        <v>1517477.5580324146</v>
      </c>
      <c r="BC80" s="28">
        <f t="shared" si="14"/>
        <v>31837537.919485271</v>
      </c>
      <c r="BF80" s="26"/>
      <c r="BG80" s="27">
        <f t="shared" si="51"/>
        <v>3171098.7203051429</v>
      </c>
      <c r="BH80" s="27">
        <f t="shared" si="51"/>
        <v>18431.749497150104</v>
      </c>
      <c r="BI80" s="27">
        <f t="shared" si="51"/>
        <v>77078.225169900426</v>
      </c>
      <c r="BJ80" s="27">
        <f t="shared" si="51"/>
        <v>0</v>
      </c>
      <c r="BK80" s="27">
        <f t="shared" si="51"/>
        <v>356067.88801312703</v>
      </c>
      <c r="BL80" s="27">
        <f t="shared" si="51"/>
        <v>92577.650883413022</v>
      </c>
      <c r="BM80" s="27">
        <f t="shared" si="51"/>
        <v>0</v>
      </c>
      <c r="BN80" s="27">
        <f t="shared" si="51"/>
        <v>0</v>
      </c>
      <c r="BO80" s="28">
        <f t="shared" si="16"/>
        <v>3715254.233868733</v>
      </c>
      <c r="BS80" s="12">
        <f t="shared" si="17"/>
        <v>1799022.5316013829</v>
      </c>
      <c r="BT80" s="12">
        <f t="shared" si="52"/>
        <v>25113.25868986702</v>
      </c>
      <c r="BU80" s="12">
        <f t="shared" si="52"/>
        <v>0</v>
      </c>
      <c r="BV80" s="12">
        <f t="shared" si="52"/>
        <v>301359.10427840421</v>
      </c>
      <c r="BW80" s="12">
        <f t="shared" si="52"/>
        <v>5308029.6776309833</v>
      </c>
      <c r="BX80" s="12">
        <f t="shared" si="52"/>
        <v>17439560.043650564</v>
      </c>
      <c r="BY80" s="12">
        <f t="shared" si="52"/>
        <v>8175781.1781324157</v>
      </c>
      <c r="BZ80" s="12">
        <f t="shared" si="52"/>
        <v>1654050.5382553323</v>
      </c>
      <c r="CA80" s="29">
        <f t="shared" si="19"/>
        <v>34702916.33223895</v>
      </c>
      <c r="CB80" s="9"/>
      <c r="CC80" s="97">
        <f>(Y80*'Quadro Resumo'!$L$8)*($O$109*25%)</f>
        <v>219791.46924396144</v>
      </c>
      <c r="CD80" s="12">
        <f>(Z80*'Quadro Resumo'!$L$8)*($O$109*15%)</f>
        <v>1673.5391059184878</v>
      </c>
      <c r="CE80" s="12">
        <f>(AA80*'Quadro Resumo'!$L$8)*($O$109*10%)</f>
        <v>0</v>
      </c>
      <c r="CF80" s="12">
        <f>(AB80*'Quadro Resumo'!$L$8)*($O$109*5%)</f>
        <v>6136.310055034457</v>
      </c>
      <c r="CG80" s="12">
        <f>(AC80*'Quadro Resumo'!$L$8)*($O$109*5%)</f>
        <v>103759.42456694627</v>
      </c>
      <c r="CH80" s="12">
        <f>(AD80*'Quadro Resumo'!$L$8)*(O80*22%)</f>
        <v>590262.03224663436</v>
      </c>
      <c r="CI80" s="12">
        <f>(AE80*'Quadro Resumo'!$L$8)*(O80*23%)</f>
        <v>247424.95670663894</v>
      </c>
      <c r="CJ80" s="12">
        <v>0</v>
      </c>
      <c r="CK80" s="29">
        <f t="shared" si="20"/>
        <v>1169047.7319251341</v>
      </c>
      <c r="CL80" s="9"/>
      <c r="CM80" s="9"/>
      <c r="CN80" s="12">
        <f t="shared" si="21"/>
        <v>3456497.6051326059</v>
      </c>
      <c r="CO80" s="12">
        <f t="shared" si="53"/>
        <v>20090.606951893616</v>
      </c>
      <c r="CP80" s="12">
        <f t="shared" si="53"/>
        <v>84015.265435191468</v>
      </c>
      <c r="CQ80" s="12">
        <f t="shared" si="53"/>
        <v>0</v>
      </c>
      <c r="CR80" s="12">
        <f t="shared" si="53"/>
        <v>388113.99793430843</v>
      </c>
      <c r="CS80" s="12">
        <f t="shared" si="53"/>
        <v>100909.63946292021</v>
      </c>
      <c r="CT80" s="12">
        <f t="shared" si="53"/>
        <v>0</v>
      </c>
      <c r="CU80" s="12">
        <f t="shared" si="53"/>
        <v>0</v>
      </c>
      <c r="CV80" s="29">
        <f t="shared" si="23"/>
        <v>4049627.1149169197</v>
      </c>
      <c r="CW80" s="9"/>
      <c r="CX80" s="9"/>
      <c r="CY80" s="9"/>
      <c r="CZ80" s="9"/>
      <c r="DA80" s="9"/>
      <c r="DB80" s="30"/>
      <c r="DC80" s="30"/>
    </row>
    <row r="81" spans="2:107" ht="15.75" customHeight="1" x14ac:dyDescent="0.3">
      <c r="B81" s="464"/>
      <c r="C81" s="7" t="s">
        <v>15</v>
      </c>
      <c r="D81" s="7" t="str">
        <f t="shared" si="47"/>
        <v>DP10</v>
      </c>
      <c r="E81" s="7">
        <v>10</v>
      </c>
      <c r="F81" s="8">
        <f>'2025'!O81</f>
        <v>4352.4063017133994</v>
      </c>
      <c r="G81" s="12">
        <f t="shared" si="2"/>
        <v>4787.6469318847394</v>
      </c>
      <c r="H81" s="12">
        <f t="shared" si="3"/>
        <v>5005.2672469704094</v>
      </c>
      <c r="I81" s="12">
        <f t="shared" si="4"/>
        <v>5222.8875620560793</v>
      </c>
      <c r="J81" s="12">
        <f t="shared" si="5"/>
        <v>5440.5078771417493</v>
      </c>
      <c r="K81" s="12">
        <f t="shared" si="6"/>
        <v>5658.1281922274193</v>
      </c>
      <c r="L81" s="12">
        <f t="shared" si="7"/>
        <v>6615.6575786043668</v>
      </c>
      <c r="M81" s="12">
        <f t="shared" si="8"/>
        <v>7616.711027998449</v>
      </c>
      <c r="O81" s="8">
        <f t="shared" si="49"/>
        <v>4744.1228688676056</v>
      </c>
      <c r="P81" s="23">
        <f t="shared" si="48"/>
        <v>9.000000000000008E-2</v>
      </c>
      <c r="Q81" s="12">
        <f t="shared" si="54"/>
        <v>5218.5351557543663</v>
      </c>
      <c r="R81" s="12">
        <f t="shared" si="54"/>
        <v>5455.7412991977462</v>
      </c>
      <c r="S81" s="12">
        <f t="shared" si="54"/>
        <v>5692.9474426411261</v>
      </c>
      <c r="T81" s="12">
        <f t="shared" si="54"/>
        <v>5930.153586084507</v>
      </c>
      <c r="U81" s="12">
        <f t="shared" si="54"/>
        <v>6167.3597295278878</v>
      </c>
      <c r="V81" s="12">
        <f t="shared" si="54"/>
        <v>7211.0667606787601</v>
      </c>
      <c r="W81" s="12">
        <f t="shared" si="54"/>
        <v>8302.2150205183098</v>
      </c>
      <c r="Y81" s="7">
        <f>SUMIF('BD Qtde Servidores Ativos'!$D:$D,$D:$D,'BD Qtde Servidores Ativos'!E:E)</f>
        <v>375</v>
      </c>
      <c r="Z81" s="7">
        <f>SUMIF('BD Qtde Servidores Ativos'!$D:$D,$D:$D,'BD Qtde Servidores Ativos'!F:F)</f>
        <v>6</v>
      </c>
      <c r="AA81" s="7">
        <f>SUMIF('BD Qtde Servidores Ativos'!$D:$D,$D:$D,'BD Qtde Servidores Ativos'!G:G)</f>
        <v>0</v>
      </c>
      <c r="AB81" s="7">
        <f>SUMIF('BD Qtde Servidores Ativos'!$D:$D,$D:$D,'BD Qtde Servidores Ativos'!H:H)</f>
        <v>54</v>
      </c>
      <c r="AC81" s="7">
        <f>SUMIF('BD Qtde Servidores Ativos'!$D:$D,$D:$D,'BD Qtde Servidores Ativos'!I:I)</f>
        <v>1166</v>
      </c>
      <c r="AD81" s="7">
        <f>SUMIF('BD Qtde Servidores Ativos'!$D:$D,$D:$D,'BD Qtde Servidores Ativos'!J:J)</f>
        <v>3966</v>
      </c>
      <c r="AE81" s="7">
        <f>SUMIF('BD Qtde Servidores Ativos'!$D:$D,$D:$D,'BD Qtde Servidores Ativos'!K:K)</f>
        <v>1758</v>
      </c>
      <c r="AF81" s="7">
        <f>SUMIF('BD Qtde Servidores Ativos'!$D:$D,$D:$D,'BD Qtde Servidores Ativos'!L:L)</f>
        <v>273</v>
      </c>
      <c r="AG81" s="24">
        <f t="shared" si="11"/>
        <v>7598</v>
      </c>
      <c r="AH81" s="25"/>
      <c r="AI81" s="25"/>
      <c r="AJ81" s="7">
        <f>SUMIF('BD Qtde Servidores Aposentados '!$D:$D,$D:$D,'BD Qtde Servidores Aposentados '!E:E)</f>
        <v>878</v>
      </c>
      <c r="AK81" s="7">
        <f>SUMIF('BD Qtde Servidores Aposentados '!$D:$D,$D:$D,'BD Qtde Servidores Aposentados '!F:F)</f>
        <v>4</v>
      </c>
      <c r="AL81" s="7">
        <f>SUMIF('BD Qtde Servidores Aposentados '!$D:$D,$D:$D,'BD Qtde Servidores Aposentados '!G:G)</f>
        <v>13</v>
      </c>
      <c r="AM81" s="7">
        <f>SUMIF('BD Qtde Servidores Aposentados '!$D:$D,$D:$D,'BD Qtde Servidores Aposentados '!H:H)</f>
        <v>1</v>
      </c>
      <c r="AN81" s="7">
        <f>SUMIF('BD Qtde Servidores Aposentados '!$D:$D,$D:$D,'BD Qtde Servidores Aposentados '!I:I)</f>
        <v>75</v>
      </c>
      <c r="AO81" s="7">
        <f>SUMIF('BD Qtde Servidores Aposentados '!$D:$D,$D:$D,'BD Qtde Servidores Aposentados '!J:J)</f>
        <v>19</v>
      </c>
      <c r="AP81" s="7">
        <f>SUMIF('BD Qtde Servidores Aposentados '!$D:$D,$D:$D,'BD Qtde Servidores Aposentados '!K:K)</f>
        <v>3</v>
      </c>
      <c r="AQ81" s="7">
        <f>SUMIF('BD Qtde Servidores Aposentados '!$D:$D,$D:$D,'BD Qtde Servidores Aposentados '!L:L)</f>
        <v>0</v>
      </c>
      <c r="AR81" s="24">
        <f t="shared" si="12"/>
        <v>993</v>
      </c>
      <c r="AS81" s="26"/>
      <c r="AT81" s="26"/>
      <c r="AU81" s="27">
        <f t="shared" si="50"/>
        <v>1632152.3631425248</v>
      </c>
      <c r="AV81" s="27">
        <f t="shared" si="50"/>
        <v>28725.881591308436</v>
      </c>
      <c r="AW81" s="27">
        <f t="shared" si="50"/>
        <v>0</v>
      </c>
      <c r="AX81" s="27">
        <f t="shared" si="50"/>
        <v>282035.9283510283</v>
      </c>
      <c r="AY81" s="27">
        <f t="shared" si="50"/>
        <v>6343632.1847472796</v>
      </c>
      <c r="AZ81" s="27">
        <f t="shared" si="50"/>
        <v>22440136.410373945</v>
      </c>
      <c r="BA81" s="27">
        <f t="shared" si="50"/>
        <v>11630326.023186477</v>
      </c>
      <c r="BB81" s="27">
        <f t="shared" si="50"/>
        <v>2079362.1106435766</v>
      </c>
      <c r="BC81" s="28">
        <f t="shared" si="14"/>
        <v>44436370.902036138</v>
      </c>
      <c r="BF81" s="26"/>
      <c r="BG81" s="27">
        <f t="shared" si="51"/>
        <v>3821412.7329043648</v>
      </c>
      <c r="BH81" s="27">
        <f t="shared" si="51"/>
        <v>19150.587727538958</v>
      </c>
      <c r="BI81" s="27">
        <f t="shared" si="51"/>
        <v>65068.474210615321</v>
      </c>
      <c r="BJ81" s="27">
        <f t="shared" si="51"/>
        <v>5222.8875620560793</v>
      </c>
      <c r="BK81" s="27">
        <f t="shared" si="51"/>
        <v>408038.09078563121</v>
      </c>
      <c r="BL81" s="27">
        <f t="shared" si="51"/>
        <v>107504.43565232097</v>
      </c>
      <c r="BM81" s="27">
        <f t="shared" si="51"/>
        <v>19846.972735813099</v>
      </c>
      <c r="BN81" s="27">
        <f t="shared" si="51"/>
        <v>0</v>
      </c>
      <c r="BO81" s="28">
        <f t="shared" si="16"/>
        <v>4446244.18157834</v>
      </c>
      <c r="BS81" s="12">
        <f t="shared" si="17"/>
        <v>1779046.075825352</v>
      </c>
      <c r="BT81" s="12">
        <f t="shared" si="52"/>
        <v>31311.2109345262</v>
      </c>
      <c r="BU81" s="12">
        <f t="shared" si="52"/>
        <v>0</v>
      </c>
      <c r="BV81" s="12">
        <f t="shared" si="52"/>
        <v>307419.16190262081</v>
      </c>
      <c r="BW81" s="12">
        <f t="shared" si="52"/>
        <v>6914559.0813745353</v>
      </c>
      <c r="BX81" s="12">
        <f t="shared" si="52"/>
        <v>24459748.687307604</v>
      </c>
      <c r="BY81" s="12">
        <f t="shared" si="52"/>
        <v>12677055.36527326</v>
      </c>
      <c r="BZ81" s="12">
        <f t="shared" si="52"/>
        <v>2266504.7006014986</v>
      </c>
      <c r="CA81" s="29">
        <f t="shared" si="19"/>
        <v>48435644.28321939</v>
      </c>
      <c r="CB81" s="9"/>
      <c r="CC81" s="97">
        <f>(Y81*'Quadro Resumo'!$L$8)*($O$109*25%)</f>
        <v>209192.388239811</v>
      </c>
      <c r="CD81" s="12">
        <f>(Z81*'Quadro Resumo'!$L$8)*($O$109*15%)</f>
        <v>2008.2469271021857</v>
      </c>
      <c r="CE81" s="12">
        <f>(AA81*'Quadro Resumo'!$L$8)*($O$109*10%)</f>
        <v>0</v>
      </c>
      <c r="CF81" s="12">
        <f>(AB81*'Quadro Resumo'!$L$8)*($O$109*5%)</f>
        <v>6024.7407813065574</v>
      </c>
      <c r="CG81" s="12">
        <f>(AC81*'Quadro Resumo'!$L$8)*($O$109*5%)</f>
        <v>130089.77316673049</v>
      </c>
      <c r="CH81" s="12">
        <f>(AD81*'Quadro Resumo'!$L$8)*(O81*22%)</f>
        <v>827868.41710887267</v>
      </c>
      <c r="CI81" s="12">
        <f>(AE81*'Quadro Resumo'!$L$8)*(O81*23%)</f>
        <v>383647.72815958556</v>
      </c>
      <c r="CJ81" s="12">
        <v>0</v>
      </c>
      <c r="CK81" s="29">
        <f t="shared" si="20"/>
        <v>1558831.2943834085</v>
      </c>
      <c r="CL81" s="9"/>
      <c r="CM81" s="9"/>
      <c r="CN81" s="12">
        <f t="shared" si="21"/>
        <v>4165339.8788657575</v>
      </c>
      <c r="CO81" s="12">
        <f t="shared" si="53"/>
        <v>20874.140623017465</v>
      </c>
      <c r="CP81" s="12">
        <f t="shared" si="53"/>
        <v>70924.636889570698</v>
      </c>
      <c r="CQ81" s="12">
        <f t="shared" si="53"/>
        <v>5692.9474426411261</v>
      </c>
      <c r="CR81" s="12">
        <f t="shared" si="53"/>
        <v>444761.518956338</v>
      </c>
      <c r="CS81" s="12">
        <f t="shared" si="53"/>
        <v>117179.83486102987</v>
      </c>
      <c r="CT81" s="12">
        <f t="shared" si="53"/>
        <v>21633.20028203628</v>
      </c>
      <c r="CU81" s="12">
        <f t="shared" si="53"/>
        <v>0</v>
      </c>
      <c r="CV81" s="29">
        <f t="shared" si="23"/>
        <v>4846406.1579203913</v>
      </c>
      <c r="CW81" s="9"/>
      <c r="CX81" s="9"/>
      <c r="CY81" s="9"/>
      <c r="CZ81" s="9"/>
      <c r="DA81" s="9"/>
      <c r="DB81" s="30"/>
      <c r="DC81" s="30"/>
    </row>
    <row r="82" spans="2:107" ht="15.75" customHeight="1" x14ac:dyDescent="0.3">
      <c r="B82" s="464"/>
      <c r="C82" s="7" t="s">
        <v>15</v>
      </c>
      <c r="D82" s="7" t="str">
        <f t="shared" si="47"/>
        <v>DP11</v>
      </c>
      <c r="E82" s="7">
        <v>11</v>
      </c>
      <c r="F82" s="8">
        <f>'2025'!O82</f>
        <v>4522.1501474802217</v>
      </c>
      <c r="G82" s="12">
        <f t="shared" si="2"/>
        <v>4974.3651622282441</v>
      </c>
      <c r="H82" s="12">
        <f t="shared" si="3"/>
        <v>5200.4726696022544</v>
      </c>
      <c r="I82" s="12">
        <f t="shared" si="4"/>
        <v>5426.5801769762656</v>
      </c>
      <c r="J82" s="12">
        <f t="shared" si="5"/>
        <v>5652.6876843502769</v>
      </c>
      <c r="K82" s="12">
        <f t="shared" si="6"/>
        <v>5878.7951917242881</v>
      </c>
      <c r="L82" s="12">
        <f t="shared" si="7"/>
        <v>6873.6682241699373</v>
      </c>
      <c r="M82" s="12">
        <f t="shared" si="8"/>
        <v>7913.7627580903882</v>
      </c>
      <c r="O82" s="8">
        <f t="shared" si="49"/>
        <v>4929.1436607534415</v>
      </c>
      <c r="P82" s="23">
        <f t="shared" si="48"/>
        <v>9.000000000000008E-2</v>
      </c>
      <c r="Q82" s="12">
        <f t="shared" si="54"/>
        <v>5422.0580268287858</v>
      </c>
      <c r="R82" s="12">
        <f t="shared" si="54"/>
        <v>5668.5152098664576</v>
      </c>
      <c r="S82" s="12">
        <f t="shared" si="54"/>
        <v>5914.9723929041293</v>
      </c>
      <c r="T82" s="12">
        <f t="shared" si="54"/>
        <v>6161.4295759418019</v>
      </c>
      <c r="U82" s="12">
        <f t="shared" si="54"/>
        <v>6407.8867589794745</v>
      </c>
      <c r="V82" s="12">
        <f t="shared" si="54"/>
        <v>7492.2983643452308</v>
      </c>
      <c r="W82" s="12">
        <f t="shared" si="54"/>
        <v>8626.0014063185226</v>
      </c>
      <c r="Y82" s="7">
        <f>SUMIF('BD Qtde Servidores Ativos'!$D:$D,$D:$D,'BD Qtde Servidores Ativos'!E:E)</f>
        <v>283</v>
      </c>
      <c r="Z82" s="7">
        <f>SUMIF('BD Qtde Servidores Ativos'!$D:$D,$D:$D,'BD Qtde Servidores Ativos'!F:F)</f>
        <v>4</v>
      </c>
      <c r="AA82" s="7">
        <f>SUMIF('BD Qtde Servidores Ativos'!$D:$D,$D:$D,'BD Qtde Servidores Ativos'!G:G)</f>
        <v>0</v>
      </c>
      <c r="AB82" s="7">
        <f>SUMIF('BD Qtde Servidores Ativos'!$D:$D,$D:$D,'BD Qtde Servidores Ativos'!H:H)</f>
        <v>27</v>
      </c>
      <c r="AC82" s="7">
        <f>SUMIF('BD Qtde Servidores Ativos'!$D:$D,$D:$D,'BD Qtde Servidores Ativos'!I:I)</f>
        <v>694</v>
      </c>
      <c r="AD82" s="7">
        <f>SUMIF('BD Qtde Servidores Ativos'!$D:$D,$D:$D,'BD Qtde Servidores Ativos'!J:J)</f>
        <v>2195</v>
      </c>
      <c r="AE82" s="7">
        <f>SUMIF('BD Qtde Servidores Ativos'!$D:$D,$D:$D,'BD Qtde Servidores Ativos'!K:K)</f>
        <v>1198</v>
      </c>
      <c r="AF82" s="7">
        <f>SUMIF('BD Qtde Servidores Ativos'!$D:$D,$D:$D,'BD Qtde Servidores Ativos'!L:L)</f>
        <v>209</v>
      </c>
      <c r="AG82" s="24">
        <f t="shared" si="11"/>
        <v>4610</v>
      </c>
      <c r="AH82" s="25"/>
      <c r="AI82" s="25"/>
      <c r="AJ82" s="7">
        <f>SUMIF('BD Qtde Servidores Aposentados '!$D:$D,$D:$D,'BD Qtde Servidores Aposentados '!E:E)</f>
        <v>1019</v>
      </c>
      <c r="AK82" s="7">
        <f>SUMIF('BD Qtde Servidores Aposentados '!$D:$D,$D:$D,'BD Qtde Servidores Aposentados '!F:F)</f>
        <v>4</v>
      </c>
      <c r="AL82" s="7">
        <f>SUMIF('BD Qtde Servidores Aposentados '!$D:$D,$D:$D,'BD Qtde Servidores Aposentados '!G:G)</f>
        <v>27</v>
      </c>
      <c r="AM82" s="7">
        <f>SUMIF('BD Qtde Servidores Aposentados '!$D:$D,$D:$D,'BD Qtde Servidores Aposentados '!H:H)</f>
        <v>0</v>
      </c>
      <c r="AN82" s="7">
        <f>SUMIF('BD Qtde Servidores Aposentados '!$D:$D,$D:$D,'BD Qtde Servidores Aposentados '!I:I)</f>
        <v>124</v>
      </c>
      <c r="AO82" s="7">
        <f>SUMIF('BD Qtde Servidores Aposentados '!$D:$D,$D:$D,'BD Qtde Servidores Aposentados '!J:J)</f>
        <v>35</v>
      </c>
      <c r="AP82" s="7">
        <f>SUMIF('BD Qtde Servidores Aposentados '!$D:$D,$D:$D,'BD Qtde Servidores Aposentados '!K:K)</f>
        <v>2</v>
      </c>
      <c r="AQ82" s="7">
        <f>SUMIF('BD Qtde Servidores Aposentados '!$D:$D,$D:$D,'BD Qtde Servidores Aposentados '!L:L)</f>
        <v>0</v>
      </c>
      <c r="AR82" s="24">
        <f t="shared" si="12"/>
        <v>1211</v>
      </c>
      <c r="AS82" s="26"/>
      <c r="AT82" s="26"/>
      <c r="AU82" s="27">
        <f t="shared" si="50"/>
        <v>1279768.4917369026</v>
      </c>
      <c r="AV82" s="27">
        <f t="shared" si="50"/>
        <v>19897.460648912976</v>
      </c>
      <c r="AW82" s="27">
        <f t="shared" si="50"/>
        <v>0</v>
      </c>
      <c r="AX82" s="27">
        <f t="shared" si="50"/>
        <v>146517.66477835918</v>
      </c>
      <c r="AY82" s="27">
        <f t="shared" si="50"/>
        <v>3922965.252939092</v>
      </c>
      <c r="AZ82" s="27">
        <f t="shared" si="50"/>
        <v>12903955.445834812</v>
      </c>
      <c r="BA82" s="27">
        <f t="shared" si="50"/>
        <v>8234654.5325555848</v>
      </c>
      <c r="BB82" s="27">
        <f t="shared" si="50"/>
        <v>1653976.4164408911</v>
      </c>
      <c r="BC82" s="28">
        <f t="shared" si="14"/>
        <v>28161735.264934555</v>
      </c>
      <c r="BF82" s="26"/>
      <c r="BG82" s="27">
        <f t="shared" si="51"/>
        <v>4608071.0002823463</v>
      </c>
      <c r="BH82" s="27">
        <f t="shared" si="51"/>
        <v>19897.460648912976</v>
      </c>
      <c r="BI82" s="27">
        <f t="shared" si="51"/>
        <v>140412.76207926086</v>
      </c>
      <c r="BJ82" s="27">
        <f t="shared" si="51"/>
        <v>0</v>
      </c>
      <c r="BK82" s="27">
        <f t="shared" si="51"/>
        <v>700933.27285943436</v>
      </c>
      <c r="BL82" s="27">
        <f t="shared" si="51"/>
        <v>205757.83171035009</v>
      </c>
      <c r="BM82" s="27">
        <f t="shared" si="51"/>
        <v>13747.336448339875</v>
      </c>
      <c r="BN82" s="27">
        <f t="shared" si="51"/>
        <v>0</v>
      </c>
      <c r="BO82" s="28">
        <f t="shared" si="16"/>
        <v>5688819.6640286446</v>
      </c>
      <c r="BS82" s="12">
        <f t="shared" si="17"/>
        <v>1394947.6559932239</v>
      </c>
      <c r="BT82" s="12">
        <f t="shared" si="52"/>
        <v>21688.232107315143</v>
      </c>
      <c r="BU82" s="12">
        <f t="shared" si="52"/>
        <v>0</v>
      </c>
      <c r="BV82" s="12">
        <f t="shared" si="52"/>
        <v>159704.25460841149</v>
      </c>
      <c r="BW82" s="12">
        <f t="shared" si="52"/>
        <v>4276032.1257036105</v>
      </c>
      <c r="BX82" s="12">
        <f t="shared" si="52"/>
        <v>14065311.435959946</v>
      </c>
      <c r="BY82" s="12">
        <f t="shared" si="52"/>
        <v>8975773.4404855873</v>
      </c>
      <c r="BZ82" s="12">
        <f t="shared" si="52"/>
        <v>1802834.2939205712</v>
      </c>
      <c r="CA82" s="29">
        <f t="shared" si="19"/>
        <v>30696291.438778665</v>
      </c>
      <c r="CB82" s="9"/>
      <c r="CC82" s="97">
        <f>(Y82*'Quadro Resumo'!$L$8)*($O$109*25%)</f>
        <v>157870.52232497738</v>
      </c>
      <c r="CD82" s="12">
        <f>(Z82*'Quadro Resumo'!$L$8)*($O$109*15%)</f>
        <v>1338.8312847347904</v>
      </c>
      <c r="CE82" s="12">
        <f>(AA82*'Quadro Resumo'!$L$8)*($O$109*10%)</f>
        <v>0</v>
      </c>
      <c r="CF82" s="12">
        <f>(AB82*'Quadro Resumo'!$L$8)*($O$109*5%)</f>
        <v>3012.3703906532787</v>
      </c>
      <c r="CG82" s="12">
        <f>(AC82*'Quadro Resumo'!$L$8)*($O$109*5%)</f>
        <v>77429.075967162062</v>
      </c>
      <c r="CH82" s="12">
        <f>(AD82*'Quadro Resumo'!$L$8)*(O82*22%)</f>
        <v>476056.69475556741</v>
      </c>
      <c r="CI82" s="12">
        <f>(AE82*'Quadro Resumo'!$L$8)*(O82*23%)</f>
        <v>271635.24885680072</v>
      </c>
      <c r="CJ82" s="12">
        <v>0</v>
      </c>
      <c r="CK82" s="29">
        <f t="shared" si="20"/>
        <v>987342.7435798957</v>
      </c>
      <c r="CL82" s="9"/>
      <c r="CM82" s="9"/>
      <c r="CN82" s="12">
        <f t="shared" si="21"/>
        <v>5022797.3903077571</v>
      </c>
      <c r="CO82" s="12">
        <f t="shared" si="53"/>
        <v>21688.232107315143</v>
      </c>
      <c r="CP82" s="12">
        <f t="shared" si="53"/>
        <v>153049.91066639437</v>
      </c>
      <c r="CQ82" s="12">
        <f t="shared" si="53"/>
        <v>0</v>
      </c>
      <c r="CR82" s="12">
        <f t="shared" si="53"/>
        <v>764017.26741678338</v>
      </c>
      <c r="CS82" s="12">
        <f t="shared" si="53"/>
        <v>224276.03656428162</v>
      </c>
      <c r="CT82" s="12">
        <f t="shared" si="53"/>
        <v>14984.596728690462</v>
      </c>
      <c r="CU82" s="12">
        <f t="shared" si="53"/>
        <v>0</v>
      </c>
      <c r="CV82" s="29">
        <f t="shared" si="23"/>
        <v>6200813.4337912221</v>
      </c>
      <c r="CW82" s="9"/>
      <c r="CX82" s="9"/>
      <c r="CY82" s="9"/>
      <c r="CZ82" s="9"/>
      <c r="DA82" s="9"/>
      <c r="DB82" s="30"/>
      <c r="DC82" s="30"/>
    </row>
    <row r="83" spans="2:107" ht="15.75" customHeight="1" x14ac:dyDescent="0.3">
      <c r="B83" s="464"/>
      <c r="C83" s="7" t="s">
        <v>15</v>
      </c>
      <c r="D83" s="7" t="str">
        <f t="shared" si="47"/>
        <v>DP12</v>
      </c>
      <c r="E83" s="7">
        <v>12</v>
      </c>
      <c r="F83" s="8">
        <f>'2025'!O83</f>
        <v>4698.5140032319496</v>
      </c>
      <c r="G83" s="12">
        <f t="shared" si="2"/>
        <v>5168.3654035551453</v>
      </c>
      <c r="H83" s="12">
        <f t="shared" si="3"/>
        <v>5403.2911037167414</v>
      </c>
      <c r="I83" s="12">
        <f t="shared" si="4"/>
        <v>5638.2168038783393</v>
      </c>
      <c r="J83" s="12">
        <f t="shared" si="5"/>
        <v>5873.1425040399372</v>
      </c>
      <c r="K83" s="12">
        <f t="shared" si="6"/>
        <v>6108.0682042015351</v>
      </c>
      <c r="L83" s="12">
        <f t="shared" si="7"/>
        <v>7141.7412849125631</v>
      </c>
      <c r="M83" s="12">
        <f t="shared" si="8"/>
        <v>8222.3995056559124</v>
      </c>
      <c r="O83" s="8">
        <f t="shared" si="49"/>
        <v>5121.3802635228258</v>
      </c>
      <c r="P83" s="23">
        <f t="shared" si="48"/>
        <v>9.000000000000008E-2</v>
      </c>
      <c r="Q83" s="12">
        <f t="shared" si="54"/>
        <v>5633.5182898751091</v>
      </c>
      <c r="R83" s="12">
        <f t="shared" si="54"/>
        <v>5889.5873030512494</v>
      </c>
      <c r="S83" s="12">
        <f t="shared" si="54"/>
        <v>6145.6563162273906</v>
      </c>
      <c r="T83" s="12">
        <f t="shared" si="54"/>
        <v>6401.7253294035327</v>
      </c>
      <c r="U83" s="12">
        <f t="shared" si="54"/>
        <v>6657.7943425796739</v>
      </c>
      <c r="V83" s="12">
        <f t="shared" si="54"/>
        <v>7784.498000554695</v>
      </c>
      <c r="W83" s="12">
        <f t="shared" si="54"/>
        <v>8962.4154611649446</v>
      </c>
      <c r="Y83" s="7">
        <f>SUMIF('BD Qtde Servidores Ativos'!$D:$D,$D:$D,'BD Qtde Servidores Ativos'!E:E)</f>
        <v>245</v>
      </c>
      <c r="Z83" s="7">
        <f>SUMIF('BD Qtde Servidores Ativos'!$D:$D,$D:$D,'BD Qtde Servidores Ativos'!F:F)</f>
        <v>2</v>
      </c>
      <c r="AA83" s="7">
        <f>SUMIF('BD Qtde Servidores Ativos'!$D:$D,$D:$D,'BD Qtde Servidores Ativos'!G:G)</f>
        <v>0</v>
      </c>
      <c r="AB83" s="7">
        <f>SUMIF('BD Qtde Servidores Ativos'!$D:$D,$D:$D,'BD Qtde Servidores Ativos'!H:H)</f>
        <v>33</v>
      </c>
      <c r="AC83" s="7">
        <f>SUMIF('BD Qtde Servidores Ativos'!$D:$D,$D:$D,'BD Qtde Servidores Ativos'!I:I)</f>
        <v>674</v>
      </c>
      <c r="AD83" s="7">
        <f>SUMIF('BD Qtde Servidores Ativos'!$D:$D,$D:$D,'BD Qtde Servidores Ativos'!J:J)</f>
        <v>2522</v>
      </c>
      <c r="AE83" s="7">
        <f>SUMIF('BD Qtde Servidores Ativos'!$D:$D,$D:$D,'BD Qtde Servidores Ativos'!K:K)</f>
        <v>1270</v>
      </c>
      <c r="AF83" s="7">
        <f>SUMIF('BD Qtde Servidores Ativos'!$D:$D,$D:$D,'BD Qtde Servidores Ativos'!L:L)</f>
        <v>206</v>
      </c>
      <c r="AG83" s="24">
        <f t="shared" si="11"/>
        <v>4952</v>
      </c>
      <c r="AH83" s="25"/>
      <c r="AI83" s="25"/>
      <c r="AJ83" s="7">
        <f>SUMIF('BD Qtde Servidores Aposentados '!$D:$D,$D:$D,'BD Qtde Servidores Aposentados '!E:E)</f>
        <v>1285</v>
      </c>
      <c r="AK83" s="7">
        <f>SUMIF('BD Qtde Servidores Aposentados '!$D:$D,$D:$D,'BD Qtde Servidores Aposentados '!F:F)</f>
        <v>5</v>
      </c>
      <c r="AL83" s="7">
        <f>SUMIF('BD Qtde Servidores Aposentados '!$D:$D,$D:$D,'BD Qtde Servidores Aposentados '!G:G)</f>
        <v>25</v>
      </c>
      <c r="AM83" s="7">
        <f>SUMIF('BD Qtde Servidores Aposentados '!$D:$D,$D:$D,'BD Qtde Servidores Aposentados '!H:H)</f>
        <v>1</v>
      </c>
      <c r="AN83" s="7">
        <f>SUMIF('BD Qtde Servidores Aposentados '!$D:$D,$D:$D,'BD Qtde Servidores Aposentados '!I:I)</f>
        <v>155</v>
      </c>
      <c r="AO83" s="7">
        <f>SUMIF('BD Qtde Servidores Aposentados '!$D:$D,$D:$D,'BD Qtde Servidores Aposentados '!J:J)</f>
        <v>47</v>
      </c>
      <c r="AP83" s="7">
        <f>SUMIF('BD Qtde Servidores Aposentados '!$D:$D,$D:$D,'BD Qtde Servidores Aposentados '!K:K)</f>
        <v>3</v>
      </c>
      <c r="AQ83" s="7">
        <f>SUMIF('BD Qtde Servidores Aposentados '!$D:$D,$D:$D,'BD Qtde Servidores Aposentados '!L:L)</f>
        <v>1</v>
      </c>
      <c r="AR83" s="24">
        <f t="shared" si="12"/>
        <v>1522</v>
      </c>
      <c r="AS83" s="26"/>
      <c r="AT83" s="26"/>
      <c r="AU83" s="27">
        <f t="shared" si="50"/>
        <v>1151135.9307918276</v>
      </c>
      <c r="AV83" s="27">
        <f t="shared" si="50"/>
        <v>10336.730807110291</v>
      </c>
      <c r="AW83" s="27">
        <f t="shared" si="50"/>
        <v>0</v>
      </c>
      <c r="AX83" s="27">
        <f t="shared" si="50"/>
        <v>186061.1545279852</v>
      </c>
      <c r="AY83" s="27">
        <f t="shared" si="50"/>
        <v>3958498.0477229175</v>
      </c>
      <c r="AZ83" s="27">
        <f t="shared" si="50"/>
        <v>15404548.010996271</v>
      </c>
      <c r="BA83" s="27">
        <f t="shared" si="50"/>
        <v>9070011.4318389557</v>
      </c>
      <c r="BB83" s="27">
        <f t="shared" si="50"/>
        <v>1693814.2981651179</v>
      </c>
      <c r="BC83" s="28">
        <f t="shared" si="14"/>
        <v>31474405.604850184</v>
      </c>
      <c r="BF83" s="26"/>
      <c r="BG83" s="27">
        <f t="shared" si="51"/>
        <v>6037590.4941530554</v>
      </c>
      <c r="BH83" s="27">
        <f t="shared" si="51"/>
        <v>25841.827017775726</v>
      </c>
      <c r="BI83" s="27">
        <f t="shared" si="51"/>
        <v>135082.27759291854</v>
      </c>
      <c r="BJ83" s="27">
        <f t="shared" si="51"/>
        <v>5638.2168038783393</v>
      </c>
      <c r="BK83" s="27">
        <f t="shared" si="51"/>
        <v>910337.08812619024</v>
      </c>
      <c r="BL83" s="27">
        <f t="shared" si="51"/>
        <v>287079.20559747214</v>
      </c>
      <c r="BM83" s="27">
        <f t="shared" si="51"/>
        <v>21425.223854737691</v>
      </c>
      <c r="BN83" s="27">
        <f t="shared" si="51"/>
        <v>8222.3995056559124</v>
      </c>
      <c r="BO83" s="28">
        <f t="shared" si="16"/>
        <v>7431216.7326516844</v>
      </c>
      <c r="BS83" s="12">
        <f t="shared" si="17"/>
        <v>1254738.1645630924</v>
      </c>
      <c r="BT83" s="12">
        <f t="shared" si="52"/>
        <v>11267.036579750218</v>
      </c>
      <c r="BU83" s="12">
        <f t="shared" si="52"/>
        <v>0</v>
      </c>
      <c r="BV83" s="12">
        <f t="shared" si="52"/>
        <v>202806.65843550389</v>
      </c>
      <c r="BW83" s="12">
        <f t="shared" si="52"/>
        <v>4314762.8720179815</v>
      </c>
      <c r="BX83" s="12">
        <f t="shared" si="52"/>
        <v>16790957.331985939</v>
      </c>
      <c r="BY83" s="12">
        <f t="shared" si="52"/>
        <v>9886312.4607044626</v>
      </c>
      <c r="BZ83" s="12">
        <f t="shared" si="52"/>
        <v>1846257.5849999785</v>
      </c>
      <c r="CA83" s="29">
        <f t="shared" si="19"/>
        <v>34307102.109286711</v>
      </c>
      <c r="CB83" s="9"/>
      <c r="CC83" s="97">
        <f>(Y83*'Quadro Resumo'!$L$8)*($O$109*25%)</f>
        <v>136672.36031667652</v>
      </c>
      <c r="CD83" s="12">
        <f>(Z83*'Quadro Resumo'!$L$8)*($O$109*15%)</f>
        <v>669.41564236739521</v>
      </c>
      <c r="CE83" s="12">
        <f>(AA83*'Quadro Resumo'!$L$8)*($O$109*10%)</f>
        <v>0</v>
      </c>
      <c r="CF83" s="12">
        <f>(AB83*'Quadro Resumo'!$L$8)*($O$109*5%)</f>
        <v>3681.7860330206745</v>
      </c>
      <c r="CG83" s="12">
        <f>(AC83*'Quadro Resumo'!$L$8)*($O$109*5%)</f>
        <v>75197.690492604073</v>
      </c>
      <c r="CH83" s="12">
        <f>(AD83*'Quadro Resumo'!$L$8)*(O83*22%)</f>
        <v>568309.32508260105</v>
      </c>
      <c r="CI83" s="12">
        <f>(AE83*'Quadro Resumo'!$L$8)*(O83*23%)</f>
        <v>299191.03499500349</v>
      </c>
      <c r="CJ83" s="12">
        <v>0</v>
      </c>
      <c r="CK83" s="29">
        <f t="shared" si="20"/>
        <v>1083721.6125622732</v>
      </c>
      <c r="CL83" s="9"/>
      <c r="CM83" s="9"/>
      <c r="CN83" s="12">
        <f t="shared" si="21"/>
        <v>6580973.6386268307</v>
      </c>
      <c r="CO83" s="12">
        <f t="shared" si="53"/>
        <v>28167.591449375544</v>
      </c>
      <c r="CP83" s="12">
        <f t="shared" si="53"/>
        <v>147239.68257628122</v>
      </c>
      <c r="CQ83" s="12">
        <f t="shared" si="53"/>
        <v>6145.6563162273906</v>
      </c>
      <c r="CR83" s="12">
        <f t="shared" si="53"/>
        <v>992267.42605754756</v>
      </c>
      <c r="CS83" s="12">
        <f t="shared" si="53"/>
        <v>312916.33410124469</v>
      </c>
      <c r="CT83" s="12">
        <f t="shared" si="53"/>
        <v>23353.494001664083</v>
      </c>
      <c r="CU83" s="12">
        <f t="shared" si="53"/>
        <v>8962.4154611649446</v>
      </c>
      <c r="CV83" s="29">
        <f t="shared" si="23"/>
        <v>8100026.2385903355</v>
      </c>
      <c r="CW83" s="9"/>
      <c r="CX83" s="9"/>
      <c r="CY83" s="9"/>
      <c r="CZ83" s="9"/>
      <c r="DA83" s="9"/>
      <c r="DB83" s="30"/>
      <c r="DC83" s="30"/>
    </row>
    <row r="84" spans="2:107" ht="15.75" customHeight="1" x14ac:dyDescent="0.3">
      <c r="B84" s="464"/>
      <c r="C84" s="7" t="s">
        <v>15</v>
      </c>
      <c r="D84" s="7" t="str">
        <f t="shared" si="47"/>
        <v>DP13</v>
      </c>
      <c r="E84" s="7">
        <v>13</v>
      </c>
      <c r="F84" s="8">
        <f>'2025'!O84</f>
        <v>4881.7560493579949</v>
      </c>
      <c r="G84" s="12">
        <f t="shared" si="2"/>
        <v>5369.931654293795</v>
      </c>
      <c r="H84" s="12">
        <f t="shared" si="3"/>
        <v>5614.0194567616936</v>
      </c>
      <c r="I84" s="12">
        <f t="shared" si="4"/>
        <v>5858.1072592295941</v>
      </c>
      <c r="J84" s="12">
        <f t="shared" si="5"/>
        <v>6102.1950616974937</v>
      </c>
      <c r="K84" s="12">
        <f t="shared" si="6"/>
        <v>6346.2828641653932</v>
      </c>
      <c r="L84" s="12">
        <f t="shared" si="7"/>
        <v>7420.2691950241524</v>
      </c>
      <c r="M84" s="12">
        <f t="shared" si="8"/>
        <v>8543.0730863764911</v>
      </c>
      <c r="O84" s="8">
        <f t="shared" si="49"/>
        <v>5321.1140938002154</v>
      </c>
      <c r="P84" s="23">
        <f t="shared" si="48"/>
        <v>9.0000000000000302E-2</v>
      </c>
      <c r="Q84" s="12">
        <f t="shared" si="54"/>
        <v>5853.2255031802379</v>
      </c>
      <c r="R84" s="12">
        <f t="shared" si="54"/>
        <v>6119.2812078702473</v>
      </c>
      <c r="S84" s="12">
        <f t="shared" si="54"/>
        <v>6385.3369125602585</v>
      </c>
      <c r="T84" s="12">
        <f t="shared" si="54"/>
        <v>6651.3926172502688</v>
      </c>
      <c r="U84" s="12">
        <f t="shared" si="54"/>
        <v>6917.44832194028</v>
      </c>
      <c r="V84" s="12">
        <f t="shared" si="54"/>
        <v>8088.0934225763276</v>
      </c>
      <c r="W84" s="12">
        <f t="shared" si="54"/>
        <v>9311.9496641503774</v>
      </c>
      <c r="Y84" s="7">
        <f>SUMIF('BD Qtde Servidores Ativos'!$D:$D,$D:$D,'BD Qtde Servidores Ativos'!E:E)</f>
        <v>229</v>
      </c>
      <c r="Z84" s="7">
        <f>SUMIF('BD Qtde Servidores Ativos'!$D:$D,$D:$D,'BD Qtde Servidores Ativos'!F:F)</f>
        <v>1</v>
      </c>
      <c r="AA84" s="7">
        <f>SUMIF('BD Qtde Servidores Ativos'!$D:$D,$D:$D,'BD Qtde Servidores Ativos'!G:G)</f>
        <v>0</v>
      </c>
      <c r="AB84" s="7">
        <f>SUMIF('BD Qtde Servidores Ativos'!$D:$D,$D:$D,'BD Qtde Servidores Ativos'!H:H)</f>
        <v>31</v>
      </c>
      <c r="AC84" s="7">
        <f>SUMIF('BD Qtde Servidores Ativos'!$D:$D,$D:$D,'BD Qtde Servidores Ativos'!I:I)</f>
        <v>506</v>
      </c>
      <c r="AD84" s="7">
        <f>SUMIF('BD Qtde Servidores Ativos'!$D:$D,$D:$D,'BD Qtde Servidores Ativos'!J:J)</f>
        <v>1815</v>
      </c>
      <c r="AE84" s="7">
        <f>SUMIF('BD Qtde Servidores Ativos'!$D:$D,$D:$D,'BD Qtde Servidores Ativos'!K:K)</f>
        <v>1050</v>
      </c>
      <c r="AF84" s="7">
        <f>SUMIF('BD Qtde Servidores Ativos'!$D:$D,$D:$D,'BD Qtde Servidores Ativos'!L:L)</f>
        <v>205</v>
      </c>
      <c r="AG84" s="24">
        <f t="shared" si="11"/>
        <v>3837</v>
      </c>
      <c r="AH84" s="25"/>
      <c r="AI84" s="25"/>
      <c r="AJ84" s="7">
        <f>SUMIF('BD Qtde Servidores Aposentados '!$D:$D,$D:$D,'BD Qtde Servidores Aposentados '!E:E)</f>
        <v>1556</v>
      </c>
      <c r="AK84" s="7">
        <f>SUMIF('BD Qtde Servidores Aposentados '!$D:$D,$D:$D,'BD Qtde Servidores Aposentados '!F:F)</f>
        <v>5</v>
      </c>
      <c r="AL84" s="7">
        <f>SUMIF('BD Qtde Servidores Aposentados '!$D:$D,$D:$D,'BD Qtde Servidores Aposentados '!G:G)</f>
        <v>31</v>
      </c>
      <c r="AM84" s="7">
        <f>SUMIF('BD Qtde Servidores Aposentados '!$D:$D,$D:$D,'BD Qtde Servidores Aposentados '!H:H)</f>
        <v>4</v>
      </c>
      <c r="AN84" s="7">
        <f>SUMIF('BD Qtde Servidores Aposentados '!$D:$D,$D:$D,'BD Qtde Servidores Aposentados '!I:I)</f>
        <v>137</v>
      </c>
      <c r="AO84" s="7">
        <f>SUMIF('BD Qtde Servidores Aposentados '!$D:$D,$D:$D,'BD Qtde Servidores Aposentados '!J:J)</f>
        <v>51</v>
      </c>
      <c r="AP84" s="7">
        <f>SUMIF('BD Qtde Servidores Aposentados '!$D:$D,$D:$D,'BD Qtde Servidores Aposentados '!K:K)</f>
        <v>4</v>
      </c>
      <c r="AQ84" s="7">
        <f>SUMIF('BD Qtde Servidores Aposentados '!$D:$D,$D:$D,'BD Qtde Servidores Aposentados '!L:L)</f>
        <v>0</v>
      </c>
      <c r="AR84" s="24">
        <f t="shared" si="12"/>
        <v>1788</v>
      </c>
      <c r="AS84" s="26"/>
      <c r="AT84" s="26"/>
      <c r="AU84" s="27">
        <f t="shared" si="50"/>
        <v>1117922.1353029809</v>
      </c>
      <c r="AV84" s="27">
        <f t="shared" si="50"/>
        <v>5369.931654293795</v>
      </c>
      <c r="AW84" s="27">
        <f t="shared" si="50"/>
        <v>0</v>
      </c>
      <c r="AX84" s="27">
        <f t="shared" si="50"/>
        <v>181601.32503611743</v>
      </c>
      <c r="AY84" s="27">
        <f t="shared" si="50"/>
        <v>3087710.7012189319</v>
      </c>
      <c r="AZ84" s="27">
        <f t="shared" si="50"/>
        <v>11518503.398460189</v>
      </c>
      <c r="BA84" s="27">
        <f t="shared" si="50"/>
        <v>7791282.6547753597</v>
      </c>
      <c r="BB84" s="27">
        <f t="shared" si="50"/>
        <v>1751329.9827071808</v>
      </c>
      <c r="BC84" s="28">
        <f t="shared" si="14"/>
        <v>25453720.129155051</v>
      </c>
      <c r="BF84" s="26"/>
      <c r="BG84" s="27">
        <f t="shared" si="51"/>
        <v>7596012.4128010403</v>
      </c>
      <c r="BH84" s="27">
        <f t="shared" si="51"/>
        <v>26849.658271468976</v>
      </c>
      <c r="BI84" s="27">
        <f t="shared" si="51"/>
        <v>174034.60315961251</v>
      </c>
      <c r="BJ84" s="27">
        <f t="shared" si="51"/>
        <v>23432.429036918376</v>
      </c>
      <c r="BK84" s="27">
        <f t="shared" si="51"/>
        <v>836000.72345255665</v>
      </c>
      <c r="BL84" s="27">
        <f t="shared" si="51"/>
        <v>323660.42607243505</v>
      </c>
      <c r="BM84" s="27">
        <f t="shared" si="51"/>
        <v>29681.07678009661</v>
      </c>
      <c r="BN84" s="27">
        <f t="shared" si="51"/>
        <v>0</v>
      </c>
      <c r="BO84" s="28">
        <f t="shared" si="16"/>
        <v>9009671.3295741268</v>
      </c>
      <c r="BS84" s="12">
        <f t="shared" si="17"/>
        <v>1218535.1274802494</v>
      </c>
      <c r="BT84" s="12">
        <f t="shared" si="52"/>
        <v>5853.2255031802379</v>
      </c>
      <c r="BU84" s="12">
        <f t="shared" si="52"/>
        <v>0</v>
      </c>
      <c r="BV84" s="12">
        <f t="shared" si="52"/>
        <v>197945.44428936802</v>
      </c>
      <c r="BW84" s="12">
        <f t="shared" si="52"/>
        <v>3365604.6643286361</v>
      </c>
      <c r="BX84" s="12">
        <f t="shared" si="52"/>
        <v>12555168.704321608</v>
      </c>
      <c r="BY84" s="12">
        <f t="shared" si="52"/>
        <v>8492498.0937051438</v>
      </c>
      <c r="BZ84" s="12">
        <f t="shared" si="52"/>
        <v>1908949.6811508273</v>
      </c>
      <c r="CA84" s="29">
        <f t="shared" si="19"/>
        <v>27744554.940779015</v>
      </c>
      <c r="CB84" s="9"/>
      <c r="CC84" s="97">
        <f>(Y84*'Quadro Resumo'!$L$8)*($O$109*25%)</f>
        <v>127746.8184184446</v>
      </c>
      <c r="CD84" s="12">
        <f>(Z84*'Quadro Resumo'!$L$8)*($O$109*15%)</f>
        <v>334.7078211836976</v>
      </c>
      <c r="CE84" s="12">
        <f>(AA84*'Quadro Resumo'!$L$8)*($O$109*10%)</f>
        <v>0</v>
      </c>
      <c r="CF84" s="12">
        <f>(AB84*'Quadro Resumo'!$L$8)*($O$109*5%)</f>
        <v>3458.6474855648758</v>
      </c>
      <c r="CG84" s="12">
        <f>(AC84*'Quadro Resumo'!$L$8)*($O$109*5%)</f>
        <v>56454.052506317006</v>
      </c>
      <c r="CH84" s="12">
        <f>(AD84*'Quadro Resumo'!$L$8)*(O84*22%)</f>
        <v>424944.17153088521</v>
      </c>
      <c r="CI84" s="12">
        <f>(AE84*'Quadro Resumo'!$L$8)*(O84*23%)</f>
        <v>257009.81073055041</v>
      </c>
      <c r="CJ84" s="12">
        <v>0</v>
      </c>
      <c r="CK84" s="29">
        <f t="shared" si="20"/>
        <v>869948.20849294588</v>
      </c>
      <c r="CL84" s="9"/>
      <c r="CM84" s="9"/>
      <c r="CN84" s="12">
        <f t="shared" si="21"/>
        <v>8279653.5299531352</v>
      </c>
      <c r="CO84" s="12">
        <f t="shared" si="53"/>
        <v>29266.127515901189</v>
      </c>
      <c r="CP84" s="12">
        <f t="shared" si="53"/>
        <v>189697.71744397766</v>
      </c>
      <c r="CQ84" s="12">
        <f t="shared" si="53"/>
        <v>25541.347650241034</v>
      </c>
      <c r="CR84" s="12">
        <f t="shared" si="53"/>
        <v>911240.78856328689</v>
      </c>
      <c r="CS84" s="12">
        <f t="shared" si="53"/>
        <v>352789.8644189543</v>
      </c>
      <c r="CT84" s="12">
        <f t="shared" si="53"/>
        <v>32352.37369030531</v>
      </c>
      <c r="CU84" s="12">
        <f t="shared" si="53"/>
        <v>0</v>
      </c>
      <c r="CV84" s="29">
        <f t="shared" si="23"/>
        <v>9820541.7492358014</v>
      </c>
      <c r="CW84" s="9"/>
      <c r="CX84" s="9"/>
      <c r="CY84" s="9"/>
      <c r="CZ84" s="9"/>
      <c r="DA84" s="9"/>
      <c r="DB84" s="30"/>
      <c r="DC84" s="30"/>
    </row>
    <row r="85" spans="2:107" ht="15.75" customHeight="1" x14ac:dyDescent="0.3">
      <c r="B85" s="464"/>
      <c r="C85" s="7" t="s">
        <v>15</v>
      </c>
      <c r="D85" s="7" t="str">
        <f t="shared" si="47"/>
        <v>DP14</v>
      </c>
      <c r="E85" s="7">
        <v>14</v>
      </c>
      <c r="F85" s="8">
        <f>'2025'!O85</f>
        <v>5072.144535282956</v>
      </c>
      <c r="G85" s="12">
        <f t="shared" si="2"/>
        <v>5579.3589888112519</v>
      </c>
      <c r="H85" s="12">
        <f t="shared" si="3"/>
        <v>5832.9662155753986</v>
      </c>
      <c r="I85" s="12">
        <f t="shared" si="4"/>
        <v>6086.573442339547</v>
      </c>
      <c r="J85" s="12">
        <f t="shared" si="5"/>
        <v>6340.1806691036945</v>
      </c>
      <c r="K85" s="12">
        <f t="shared" si="6"/>
        <v>6593.787895867843</v>
      </c>
      <c r="L85" s="12">
        <f t="shared" si="7"/>
        <v>7709.659693630093</v>
      </c>
      <c r="M85" s="12">
        <f t="shared" si="8"/>
        <v>8876.2529367451734</v>
      </c>
      <c r="O85" s="8">
        <f t="shared" si="49"/>
        <v>5528.6375434584234</v>
      </c>
      <c r="P85" s="23">
        <f t="shared" si="48"/>
        <v>9.0000000000000302E-2</v>
      </c>
      <c r="Q85" s="12">
        <f t="shared" si="54"/>
        <v>6081.501297804266</v>
      </c>
      <c r="R85" s="12">
        <f t="shared" si="54"/>
        <v>6357.9331749771864</v>
      </c>
      <c r="S85" s="12">
        <f t="shared" si="54"/>
        <v>6634.3650521501077</v>
      </c>
      <c r="T85" s="12">
        <f t="shared" si="54"/>
        <v>6910.796929323029</v>
      </c>
      <c r="U85" s="12">
        <f t="shared" si="54"/>
        <v>7187.2288064959503</v>
      </c>
      <c r="V85" s="12">
        <f t="shared" si="54"/>
        <v>8403.5290660568044</v>
      </c>
      <c r="W85" s="12">
        <f t="shared" si="54"/>
        <v>9675.1157010522402</v>
      </c>
      <c r="Y85" s="7">
        <f>SUMIF('BD Qtde Servidores Ativos'!$D:$D,$D:$D,'BD Qtde Servidores Ativos'!E:E)</f>
        <v>206</v>
      </c>
      <c r="Z85" s="7">
        <f>SUMIF('BD Qtde Servidores Ativos'!$D:$D,$D:$D,'BD Qtde Servidores Ativos'!F:F)</f>
        <v>3</v>
      </c>
      <c r="AA85" s="7">
        <f>SUMIF('BD Qtde Servidores Ativos'!$D:$D,$D:$D,'BD Qtde Servidores Ativos'!G:G)</f>
        <v>0</v>
      </c>
      <c r="AB85" s="7">
        <f>SUMIF('BD Qtde Servidores Ativos'!$D:$D,$D:$D,'BD Qtde Servidores Ativos'!H:H)</f>
        <v>30</v>
      </c>
      <c r="AC85" s="7">
        <f>SUMIF('BD Qtde Servidores Ativos'!$D:$D,$D:$D,'BD Qtde Servidores Ativos'!I:I)</f>
        <v>441</v>
      </c>
      <c r="AD85" s="7">
        <f>SUMIF('BD Qtde Servidores Ativos'!$D:$D,$D:$D,'BD Qtde Servidores Ativos'!J:J)</f>
        <v>1546</v>
      </c>
      <c r="AE85" s="7">
        <f>SUMIF('BD Qtde Servidores Ativos'!$D:$D,$D:$D,'BD Qtde Servidores Ativos'!K:K)</f>
        <v>964</v>
      </c>
      <c r="AF85" s="7">
        <f>SUMIF('BD Qtde Servidores Ativos'!$D:$D,$D:$D,'BD Qtde Servidores Ativos'!L:L)</f>
        <v>158</v>
      </c>
      <c r="AG85" s="24">
        <f t="shared" si="11"/>
        <v>3348</v>
      </c>
      <c r="AH85" s="25"/>
      <c r="AI85" s="25"/>
      <c r="AJ85" s="7">
        <f>SUMIF('BD Qtde Servidores Aposentados '!$D:$D,$D:$D,'BD Qtde Servidores Aposentados '!E:E)</f>
        <v>1663</v>
      </c>
      <c r="AK85" s="7">
        <f>SUMIF('BD Qtde Servidores Aposentados '!$D:$D,$D:$D,'BD Qtde Servidores Aposentados '!F:F)</f>
        <v>4</v>
      </c>
      <c r="AL85" s="7">
        <f>SUMIF('BD Qtde Servidores Aposentados '!$D:$D,$D:$D,'BD Qtde Servidores Aposentados '!G:G)</f>
        <v>30</v>
      </c>
      <c r="AM85" s="7">
        <f>SUMIF('BD Qtde Servidores Aposentados '!$D:$D,$D:$D,'BD Qtde Servidores Aposentados '!H:H)</f>
        <v>2</v>
      </c>
      <c r="AN85" s="7">
        <f>SUMIF('BD Qtde Servidores Aposentados '!$D:$D,$D:$D,'BD Qtde Servidores Aposentados '!I:I)</f>
        <v>145</v>
      </c>
      <c r="AO85" s="7">
        <f>SUMIF('BD Qtde Servidores Aposentados '!$D:$D,$D:$D,'BD Qtde Servidores Aposentados '!J:J)</f>
        <v>58</v>
      </c>
      <c r="AP85" s="7">
        <f>SUMIF('BD Qtde Servidores Aposentados '!$D:$D,$D:$D,'BD Qtde Servidores Aposentados '!K:K)</f>
        <v>9</v>
      </c>
      <c r="AQ85" s="7">
        <f>SUMIF('BD Qtde Servidores Aposentados '!$D:$D,$D:$D,'BD Qtde Servidores Aposentados '!L:L)</f>
        <v>1</v>
      </c>
      <c r="AR85" s="24">
        <f t="shared" si="12"/>
        <v>1912</v>
      </c>
      <c r="AS85" s="26"/>
      <c r="AT85" s="26"/>
      <c r="AU85" s="27">
        <f t="shared" si="50"/>
        <v>1044861.774268289</v>
      </c>
      <c r="AV85" s="27">
        <f t="shared" si="50"/>
        <v>16738.076966433757</v>
      </c>
      <c r="AW85" s="27">
        <f t="shared" si="50"/>
        <v>0</v>
      </c>
      <c r="AX85" s="27">
        <f t="shared" si="50"/>
        <v>182597.20327018641</v>
      </c>
      <c r="AY85" s="27">
        <f t="shared" si="50"/>
        <v>2796019.6750747291</v>
      </c>
      <c r="AZ85" s="27">
        <f t="shared" si="50"/>
        <v>10193996.087011686</v>
      </c>
      <c r="BA85" s="27">
        <f t="shared" si="50"/>
        <v>7432111.94465941</v>
      </c>
      <c r="BB85" s="27">
        <f t="shared" si="50"/>
        <v>1402447.9640057373</v>
      </c>
      <c r="BC85" s="28">
        <f t="shared" si="14"/>
        <v>23068772.725256473</v>
      </c>
      <c r="BF85" s="26"/>
      <c r="BG85" s="27">
        <f t="shared" si="51"/>
        <v>8434976.3621755559</v>
      </c>
      <c r="BH85" s="27">
        <f t="shared" si="51"/>
        <v>22317.435955245008</v>
      </c>
      <c r="BI85" s="27">
        <f t="shared" si="51"/>
        <v>174988.98646726194</v>
      </c>
      <c r="BJ85" s="27">
        <f t="shared" si="51"/>
        <v>12173.146884679094</v>
      </c>
      <c r="BK85" s="27">
        <f t="shared" si="51"/>
        <v>919326.1970200357</v>
      </c>
      <c r="BL85" s="27">
        <f t="shared" si="51"/>
        <v>382439.69796033489</v>
      </c>
      <c r="BM85" s="27">
        <f t="shared" si="51"/>
        <v>69386.937242670843</v>
      </c>
      <c r="BN85" s="27">
        <f t="shared" si="51"/>
        <v>8876.2529367451734</v>
      </c>
      <c r="BO85" s="28">
        <f t="shared" si="16"/>
        <v>10024485.01664253</v>
      </c>
      <c r="BS85" s="12">
        <f t="shared" si="17"/>
        <v>1138899.3339524353</v>
      </c>
      <c r="BT85" s="12">
        <f t="shared" si="52"/>
        <v>18244.503893412799</v>
      </c>
      <c r="BU85" s="12">
        <f t="shared" si="52"/>
        <v>0</v>
      </c>
      <c r="BV85" s="12">
        <f t="shared" si="52"/>
        <v>199030.95156450322</v>
      </c>
      <c r="BW85" s="12">
        <f t="shared" si="52"/>
        <v>3047661.4458314558</v>
      </c>
      <c r="BX85" s="12">
        <f t="shared" si="52"/>
        <v>11111455.73484274</v>
      </c>
      <c r="BY85" s="12">
        <f t="shared" si="52"/>
        <v>8101002.0196787594</v>
      </c>
      <c r="BZ85" s="12">
        <f t="shared" si="52"/>
        <v>1528668.2807662541</v>
      </c>
      <c r="CA85" s="29">
        <f t="shared" si="19"/>
        <v>25144962.270529561</v>
      </c>
      <c r="CB85" s="9"/>
      <c r="CC85" s="97">
        <f>(Y85*'Quadro Resumo'!$L$8)*($O$109*25%)</f>
        <v>114916.35193973618</v>
      </c>
      <c r="CD85" s="12">
        <f>(Z85*'Quadro Resumo'!$L$8)*($O$109*15%)</f>
        <v>1004.1234635510929</v>
      </c>
      <c r="CE85" s="12">
        <f>(AA85*'Quadro Resumo'!$L$8)*($O$109*10%)</f>
        <v>0</v>
      </c>
      <c r="CF85" s="12">
        <f>(AB85*'Quadro Resumo'!$L$8)*($O$109*5%)</f>
        <v>3347.0782118369762</v>
      </c>
      <c r="CG85" s="12">
        <f>(AC85*'Quadro Resumo'!$L$8)*($O$109*5%)</f>
        <v>49202.049714003551</v>
      </c>
      <c r="CH85" s="12">
        <f>(AD85*'Quadro Resumo'!$L$8)*(O85*22%)</f>
        <v>376080.04025621584</v>
      </c>
      <c r="CI85" s="12">
        <f>(AE85*'Quadro Resumo'!$L$8)*(O85*23%)</f>
        <v>245161.90322712035</v>
      </c>
      <c r="CJ85" s="12">
        <v>0</v>
      </c>
      <c r="CK85" s="29">
        <f t="shared" si="20"/>
        <v>789711.54681246402</v>
      </c>
      <c r="CL85" s="9"/>
      <c r="CM85" s="9"/>
      <c r="CN85" s="12">
        <f t="shared" si="21"/>
        <v>9194124.2347713578</v>
      </c>
      <c r="CO85" s="12">
        <f t="shared" si="53"/>
        <v>24326.005191217064</v>
      </c>
      <c r="CP85" s="12">
        <f t="shared" si="53"/>
        <v>190737.9952493156</v>
      </c>
      <c r="CQ85" s="12">
        <f t="shared" si="53"/>
        <v>13268.730104300215</v>
      </c>
      <c r="CR85" s="12">
        <f t="shared" si="53"/>
        <v>1002065.5547518393</v>
      </c>
      <c r="CS85" s="12">
        <f t="shared" si="53"/>
        <v>416859.27077676513</v>
      </c>
      <c r="CT85" s="12">
        <f t="shared" si="53"/>
        <v>75631.761594511234</v>
      </c>
      <c r="CU85" s="12">
        <f t="shared" si="53"/>
        <v>9675.1157010522402</v>
      </c>
      <c r="CV85" s="29">
        <f t="shared" si="23"/>
        <v>10926688.668140359</v>
      </c>
      <c r="CW85" s="9"/>
      <c r="CX85" s="9"/>
      <c r="CY85" s="9"/>
      <c r="CZ85" s="9"/>
      <c r="DA85" s="9"/>
      <c r="DB85" s="30"/>
      <c r="DC85" s="30"/>
    </row>
    <row r="86" spans="2:107" ht="15.75" customHeight="1" x14ac:dyDescent="0.3">
      <c r="B86" s="464"/>
      <c r="C86" s="7" t="s">
        <v>15</v>
      </c>
      <c r="D86" s="7" t="str">
        <f t="shared" si="47"/>
        <v>DP15</v>
      </c>
      <c r="E86" s="7">
        <v>15</v>
      </c>
      <c r="F86" s="8">
        <f>'2025'!O86</f>
        <v>5269.9581721589911</v>
      </c>
      <c r="G86" s="12">
        <f t="shared" si="2"/>
        <v>5796.9539893748906</v>
      </c>
      <c r="H86" s="12">
        <f t="shared" si="3"/>
        <v>6060.451897982839</v>
      </c>
      <c r="I86" s="12">
        <f t="shared" si="4"/>
        <v>6323.9498065907892</v>
      </c>
      <c r="J86" s="12">
        <f t="shared" si="5"/>
        <v>6587.4477151987394</v>
      </c>
      <c r="K86" s="12">
        <f t="shared" si="6"/>
        <v>6850.9456238066887</v>
      </c>
      <c r="L86" s="12">
        <f t="shared" si="7"/>
        <v>8010.3364216816663</v>
      </c>
      <c r="M86" s="12">
        <f t="shared" si="8"/>
        <v>9222.4268012782341</v>
      </c>
      <c r="O86" s="8">
        <f t="shared" si="49"/>
        <v>5744.2544076533013</v>
      </c>
      <c r="P86" s="23">
        <f t="shared" si="48"/>
        <v>9.000000000000008E-2</v>
      </c>
      <c r="Q86" s="12">
        <f t="shared" si="54"/>
        <v>6318.679848418632</v>
      </c>
      <c r="R86" s="12">
        <f t="shared" si="54"/>
        <v>6605.892568801296</v>
      </c>
      <c r="S86" s="12">
        <f t="shared" si="54"/>
        <v>6893.1052891839618</v>
      </c>
      <c r="T86" s="12">
        <f t="shared" si="54"/>
        <v>7180.3180095666266</v>
      </c>
      <c r="U86" s="12">
        <f t="shared" si="54"/>
        <v>7467.5307299492915</v>
      </c>
      <c r="V86" s="12">
        <f t="shared" si="54"/>
        <v>8731.2666996330172</v>
      </c>
      <c r="W86" s="12">
        <f t="shared" si="54"/>
        <v>10052.445213393277</v>
      </c>
      <c r="Y86" s="7">
        <f>SUMIF('BD Qtde Servidores Ativos'!$D:$D,$D:$D,'BD Qtde Servidores Ativos'!E:E)</f>
        <v>151</v>
      </c>
      <c r="Z86" s="7">
        <f>SUMIF('BD Qtde Servidores Ativos'!$D:$D,$D:$D,'BD Qtde Servidores Ativos'!F:F)</f>
        <v>2</v>
      </c>
      <c r="AA86" s="7">
        <f>SUMIF('BD Qtde Servidores Ativos'!$D:$D,$D:$D,'BD Qtde Servidores Ativos'!G:G)</f>
        <v>0</v>
      </c>
      <c r="AB86" s="7">
        <f>SUMIF('BD Qtde Servidores Ativos'!$D:$D,$D:$D,'BD Qtde Servidores Ativos'!H:H)</f>
        <v>10</v>
      </c>
      <c r="AC86" s="7">
        <f>SUMIF('BD Qtde Servidores Ativos'!$D:$D,$D:$D,'BD Qtde Servidores Ativos'!I:I)</f>
        <v>241</v>
      </c>
      <c r="AD86" s="7">
        <f>SUMIF('BD Qtde Servidores Ativos'!$D:$D,$D:$D,'BD Qtde Servidores Ativos'!J:J)</f>
        <v>832</v>
      </c>
      <c r="AE86" s="7">
        <f>SUMIF('BD Qtde Servidores Ativos'!$D:$D,$D:$D,'BD Qtde Servidores Ativos'!K:K)</f>
        <v>351</v>
      </c>
      <c r="AF86" s="7">
        <f>SUMIF('BD Qtde Servidores Ativos'!$D:$D,$D:$D,'BD Qtde Servidores Ativos'!L:L)</f>
        <v>68</v>
      </c>
      <c r="AG86" s="24">
        <f t="shared" si="11"/>
        <v>1655</v>
      </c>
      <c r="AH86" s="25"/>
      <c r="AI86" s="25"/>
      <c r="AJ86" s="7">
        <f>SUMIF('BD Qtde Servidores Aposentados '!$D:$D,$D:$D,'BD Qtde Servidores Aposentados '!E:E)</f>
        <v>2110</v>
      </c>
      <c r="AK86" s="7">
        <f>SUMIF('BD Qtde Servidores Aposentados '!$D:$D,$D:$D,'BD Qtde Servidores Aposentados '!F:F)</f>
        <v>2</v>
      </c>
      <c r="AL86" s="7">
        <f>SUMIF('BD Qtde Servidores Aposentados '!$D:$D,$D:$D,'BD Qtde Servidores Aposentados '!G:G)</f>
        <v>39</v>
      </c>
      <c r="AM86" s="7">
        <f>SUMIF('BD Qtde Servidores Aposentados '!$D:$D,$D:$D,'BD Qtde Servidores Aposentados '!H:H)</f>
        <v>6</v>
      </c>
      <c r="AN86" s="7">
        <f>SUMIF('BD Qtde Servidores Aposentados '!$D:$D,$D:$D,'BD Qtde Servidores Aposentados '!I:I)</f>
        <v>174</v>
      </c>
      <c r="AO86" s="7">
        <f>SUMIF('BD Qtde Servidores Aposentados '!$D:$D,$D:$D,'BD Qtde Servidores Aposentados '!J:J)</f>
        <v>98</v>
      </c>
      <c r="AP86" s="7">
        <f>SUMIF('BD Qtde Servidores Aposentados '!$D:$D,$D:$D,'BD Qtde Servidores Aposentados '!K:K)</f>
        <v>7</v>
      </c>
      <c r="AQ86" s="7">
        <f>SUMIF('BD Qtde Servidores Aposentados '!$D:$D,$D:$D,'BD Qtde Servidores Aposentados '!L:L)</f>
        <v>3</v>
      </c>
      <c r="AR86" s="24">
        <f t="shared" si="12"/>
        <v>2439</v>
      </c>
      <c r="AS86" s="26"/>
      <c r="AT86" s="26"/>
      <c r="AU86" s="27">
        <f t="shared" si="50"/>
        <v>795763.68399600766</v>
      </c>
      <c r="AV86" s="27">
        <f t="shared" si="50"/>
        <v>11593.907978749781</v>
      </c>
      <c r="AW86" s="27">
        <f t="shared" si="50"/>
        <v>0</v>
      </c>
      <c r="AX86" s="27">
        <f t="shared" si="50"/>
        <v>63239.498065907894</v>
      </c>
      <c r="AY86" s="27">
        <f t="shared" si="50"/>
        <v>1587574.8993628961</v>
      </c>
      <c r="AZ86" s="27">
        <f t="shared" si="50"/>
        <v>5699986.7590071652</v>
      </c>
      <c r="BA86" s="27">
        <f t="shared" si="50"/>
        <v>2811628.0840102648</v>
      </c>
      <c r="BB86" s="27">
        <f t="shared" si="50"/>
        <v>627125.02248691989</v>
      </c>
      <c r="BC86" s="28">
        <f t="shared" si="14"/>
        <v>11596911.854907911</v>
      </c>
      <c r="BF86" s="26"/>
      <c r="BG86" s="27">
        <f t="shared" si="51"/>
        <v>11119611.743255472</v>
      </c>
      <c r="BH86" s="27">
        <f t="shared" si="51"/>
        <v>11593.907978749781</v>
      </c>
      <c r="BI86" s="27">
        <f t="shared" si="51"/>
        <v>236357.62402133073</v>
      </c>
      <c r="BJ86" s="27">
        <f t="shared" si="51"/>
        <v>37943.698839544733</v>
      </c>
      <c r="BK86" s="27">
        <f t="shared" si="51"/>
        <v>1146215.9024445806</v>
      </c>
      <c r="BL86" s="27">
        <f t="shared" si="51"/>
        <v>671392.67113305547</v>
      </c>
      <c r="BM86" s="27">
        <f t="shared" si="51"/>
        <v>56072.35495177166</v>
      </c>
      <c r="BN86" s="27">
        <f t="shared" si="51"/>
        <v>27667.280403834702</v>
      </c>
      <c r="BO86" s="28">
        <f t="shared" si="16"/>
        <v>13306855.183028338</v>
      </c>
      <c r="BS86" s="12">
        <f t="shared" si="17"/>
        <v>867382.41555564851</v>
      </c>
      <c r="BT86" s="12">
        <f t="shared" si="52"/>
        <v>12637.359696837264</v>
      </c>
      <c r="BU86" s="12">
        <f t="shared" si="52"/>
        <v>0</v>
      </c>
      <c r="BV86" s="12">
        <f t="shared" si="52"/>
        <v>68931.052891839616</v>
      </c>
      <c r="BW86" s="12">
        <f t="shared" si="52"/>
        <v>1730456.6403055571</v>
      </c>
      <c r="BX86" s="12">
        <f t="shared" si="52"/>
        <v>6212985.5673178108</v>
      </c>
      <c r="BY86" s="12">
        <f t="shared" si="52"/>
        <v>3064674.611571189</v>
      </c>
      <c r="BZ86" s="12">
        <f t="shared" si="52"/>
        <v>683566.27451074286</v>
      </c>
      <c r="CA86" s="29">
        <f t="shared" si="19"/>
        <v>12640633.921849625</v>
      </c>
      <c r="CB86" s="9"/>
      <c r="CC86" s="97">
        <f>(Y86*'Quadro Resumo'!$L$8)*($O$109*25%)</f>
        <v>84234.8016645639</v>
      </c>
      <c r="CD86" s="12">
        <f>(Z86*'Quadro Resumo'!$L$8)*($O$109*15%)</f>
        <v>669.41564236739521</v>
      </c>
      <c r="CE86" s="12">
        <f>(AA86*'Quadro Resumo'!$L$8)*($O$109*10%)</f>
        <v>0</v>
      </c>
      <c r="CF86" s="12">
        <f>(AB86*'Quadro Resumo'!$L$8)*($O$109*5%)</f>
        <v>1115.6927372789921</v>
      </c>
      <c r="CG86" s="12">
        <f>(AC86*'Quadro Resumo'!$L$8)*($O$109*5%)</f>
        <v>26888.194968423712</v>
      </c>
      <c r="CH86" s="12">
        <f>(AD86*'Quadro Resumo'!$L$8)*(O86*22%)</f>
        <v>210285.66535537207</v>
      </c>
      <c r="CI86" s="12">
        <f>(AE86*'Quadro Resumo'!$L$8)*(O86*23%)</f>
        <v>92746.731665970219</v>
      </c>
      <c r="CJ86" s="12">
        <v>0</v>
      </c>
      <c r="CK86" s="29">
        <f t="shared" si="20"/>
        <v>415940.50203397631</v>
      </c>
      <c r="CL86" s="9"/>
      <c r="CM86" s="9"/>
      <c r="CN86" s="12">
        <f t="shared" si="21"/>
        <v>12120376.800148467</v>
      </c>
      <c r="CO86" s="12">
        <f t="shared" si="53"/>
        <v>12637.359696837264</v>
      </c>
      <c r="CP86" s="12">
        <f t="shared" si="53"/>
        <v>257629.81018325055</v>
      </c>
      <c r="CQ86" s="12">
        <f t="shared" si="53"/>
        <v>41358.631735103772</v>
      </c>
      <c r="CR86" s="12">
        <f t="shared" si="53"/>
        <v>1249375.3336645931</v>
      </c>
      <c r="CS86" s="12">
        <f t="shared" si="53"/>
        <v>731818.01153503056</v>
      </c>
      <c r="CT86" s="12">
        <f t="shared" si="53"/>
        <v>61118.866897431122</v>
      </c>
      <c r="CU86" s="12">
        <f t="shared" si="53"/>
        <v>30157.33564017983</v>
      </c>
      <c r="CV86" s="29">
        <f t="shared" si="23"/>
        <v>14504472.14950089</v>
      </c>
      <c r="CW86" s="9"/>
      <c r="CX86" s="9"/>
      <c r="CY86" s="9"/>
      <c r="CZ86" s="9"/>
      <c r="DA86" s="9"/>
      <c r="DB86" s="30"/>
      <c r="DC86" s="30"/>
    </row>
    <row r="87" spans="2:107" ht="15.75" customHeight="1" x14ac:dyDescent="0.3">
      <c r="B87" s="464"/>
      <c r="C87" s="7" t="s">
        <v>15</v>
      </c>
      <c r="D87" s="7" t="str">
        <f t="shared" si="47"/>
        <v>DP16</v>
      </c>
      <c r="E87" s="7">
        <v>16</v>
      </c>
      <c r="F87" s="8">
        <f>'2025'!O87</f>
        <v>5475.4865408731912</v>
      </c>
      <c r="G87" s="12">
        <f t="shared" si="2"/>
        <v>6023.035194960511</v>
      </c>
      <c r="H87" s="12">
        <f t="shared" si="3"/>
        <v>6296.8095220041696</v>
      </c>
      <c r="I87" s="12">
        <f t="shared" si="4"/>
        <v>6570.5838490478291</v>
      </c>
      <c r="J87" s="12">
        <f t="shared" si="5"/>
        <v>6844.3581760914894</v>
      </c>
      <c r="K87" s="12">
        <f t="shared" si="6"/>
        <v>7118.1325031351489</v>
      </c>
      <c r="L87" s="12">
        <f t="shared" si="7"/>
        <v>8322.7395421272504</v>
      </c>
      <c r="M87" s="12">
        <f t="shared" si="8"/>
        <v>9582.1014465280841</v>
      </c>
      <c r="O87" s="8">
        <f t="shared" si="49"/>
        <v>5968.2803295517797</v>
      </c>
      <c r="P87" s="23">
        <f t="shared" si="48"/>
        <v>9.0000000000000302E-2</v>
      </c>
      <c r="Q87" s="12">
        <f t="shared" si="54"/>
        <v>6565.1083625069577</v>
      </c>
      <c r="R87" s="12">
        <f t="shared" si="54"/>
        <v>6863.5223789845459</v>
      </c>
      <c r="S87" s="12">
        <f t="shared" si="54"/>
        <v>7161.9363954621358</v>
      </c>
      <c r="T87" s="12">
        <f t="shared" si="54"/>
        <v>7460.3504119397248</v>
      </c>
      <c r="U87" s="12">
        <f t="shared" si="54"/>
        <v>7758.7644284173139</v>
      </c>
      <c r="V87" s="12">
        <f t="shared" si="54"/>
        <v>9071.7861009187054</v>
      </c>
      <c r="W87" s="12">
        <f t="shared" si="54"/>
        <v>10444.490576715614</v>
      </c>
      <c r="Y87" s="7">
        <f>SUMIF('BD Qtde Servidores Ativos'!$D:$D,$D:$D,'BD Qtde Servidores Ativos'!E:E)</f>
        <v>505</v>
      </c>
      <c r="Z87" s="7">
        <f>SUMIF('BD Qtde Servidores Ativos'!$D:$D,$D:$D,'BD Qtde Servidores Ativos'!F:F)</f>
        <v>3</v>
      </c>
      <c r="AA87" s="7">
        <f>SUMIF('BD Qtde Servidores Ativos'!$D:$D,$D:$D,'BD Qtde Servidores Ativos'!G:G)</f>
        <v>0</v>
      </c>
      <c r="AB87" s="7">
        <f>SUMIF('BD Qtde Servidores Ativos'!$D:$D,$D:$D,'BD Qtde Servidores Ativos'!H:H)</f>
        <v>23</v>
      </c>
      <c r="AC87" s="7">
        <f>SUMIF('BD Qtde Servidores Ativos'!$D:$D,$D:$D,'BD Qtde Servidores Ativos'!I:I)</f>
        <v>420</v>
      </c>
      <c r="AD87" s="7">
        <f>SUMIF('BD Qtde Servidores Ativos'!$D:$D,$D:$D,'BD Qtde Servidores Ativos'!J:J)</f>
        <v>1270</v>
      </c>
      <c r="AE87" s="7">
        <f>SUMIF('BD Qtde Servidores Ativos'!$D:$D,$D:$D,'BD Qtde Servidores Ativos'!K:K)</f>
        <v>475</v>
      </c>
      <c r="AF87" s="7">
        <f>SUMIF('BD Qtde Servidores Ativos'!$D:$D,$D:$D,'BD Qtde Servidores Ativos'!L:L)</f>
        <v>99</v>
      </c>
      <c r="AG87" s="24">
        <f t="shared" si="11"/>
        <v>2795</v>
      </c>
      <c r="AH87" s="25"/>
      <c r="AI87" s="25"/>
      <c r="AJ87" s="7">
        <f>SUMIF('BD Qtde Servidores Aposentados '!$D:$D,$D:$D,'BD Qtde Servidores Aposentados '!E:E)</f>
        <v>5337</v>
      </c>
      <c r="AK87" s="7">
        <f>SUMIF('BD Qtde Servidores Aposentados '!$D:$D,$D:$D,'BD Qtde Servidores Aposentados '!F:F)</f>
        <v>15</v>
      </c>
      <c r="AL87" s="7">
        <f>SUMIF('BD Qtde Servidores Aposentados '!$D:$D,$D:$D,'BD Qtde Servidores Aposentados '!G:G)</f>
        <v>57</v>
      </c>
      <c r="AM87" s="7">
        <f>SUMIF('BD Qtde Servidores Aposentados '!$D:$D,$D:$D,'BD Qtde Servidores Aposentados '!H:H)</f>
        <v>24</v>
      </c>
      <c r="AN87" s="7">
        <f>SUMIF('BD Qtde Servidores Aposentados '!$D:$D,$D:$D,'BD Qtde Servidores Aposentados '!I:I)</f>
        <v>433</v>
      </c>
      <c r="AO87" s="7">
        <f>SUMIF('BD Qtde Servidores Aposentados '!$D:$D,$D:$D,'BD Qtde Servidores Aposentados '!J:J)</f>
        <v>225</v>
      </c>
      <c r="AP87" s="7">
        <f>SUMIF('BD Qtde Servidores Aposentados '!$D:$D,$D:$D,'BD Qtde Servidores Aposentados '!K:K)</f>
        <v>34</v>
      </c>
      <c r="AQ87" s="7">
        <f>SUMIF('BD Qtde Servidores Aposentados '!$D:$D,$D:$D,'BD Qtde Servidores Aposentados '!L:L)</f>
        <v>7</v>
      </c>
      <c r="AR87" s="24">
        <f t="shared" si="12"/>
        <v>6132</v>
      </c>
      <c r="AS87" s="26"/>
      <c r="AT87" s="26"/>
      <c r="AU87" s="27">
        <f t="shared" si="50"/>
        <v>2765120.7031409615</v>
      </c>
      <c r="AV87" s="27">
        <f t="shared" si="50"/>
        <v>18069.105584881534</v>
      </c>
      <c r="AW87" s="27">
        <f t="shared" si="50"/>
        <v>0</v>
      </c>
      <c r="AX87" s="27">
        <f t="shared" si="50"/>
        <v>151123.42852810008</v>
      </c>
      <c r="AY87" s="27">
        <f t="shared" si="50"/>
        <v>2874630.4339584257</v>
      </c>
      <c r="AZ87" s="27">
        <f t="shared" si="50"/>
        <v>9040028.2789816391</v>
      </c>
      <c r="BA87" s="27">
        <f t="shared" si="50"/>
        <v>3953301.2825104441</v>
      </c>
      <c r="BB87" s="27">
        <f t="shared" si="50"/>
        <v>948628.04320628033</v>
      </c>
      <c r="BC87" s="28">
        <f t="shared" si="14"/>
        <v>19750901.275910735</v>
      </c>
      <c r="BF87" s="26"/>
      <c r="BG87" s="27">
        <f t="shared" si="51"/>
        <v>29222671.668640222</v>
      </c>
      <c r="BH87" s="27">
        <f t="shared" si="51"/>
        <v>90345.527924407666</v>
      </c>
      <c r="BI87" s="27">
        <f t="shared" si="51"/>
        <v>358918.14275423769</v>
      </c>
      <c r="BJ87" s="27">
        <f t="shared" si="51"/>
        <v>157694.01237714791</v>
      </c>
      <c r="BK87" s="27">
        <f t="shared" si="51"/>
        <v>2963607.0902476148</v>
      </c>
      <c r="BL87" s="27">
        <f t="shared" si="51"/>
        <v>1601579.8132054084</v>
      </c>
      <c r="BM87" s="27">
        <f t="shared" si="51"/>
        <v>282973.14443232649</v>
      </c>
      <c r="BN87" s="27">
        <f t="shared" si="51"/>
        <v>67074.710125696583</v>
      </c>
      <c r="BO87" s="28">
        <f t="shared" si="16"/>
        <v>34744864.109707065</v>
      </c>
      <c r="BS87" s="12">
        <f t="shared" si="17"/>
        <v>3013981.566423649</v>
      </c>
      <c r="BT87" s="12">
        <f t="shared" si="52"/>
        <v>19695.325087520872</v>
      </c>
      <c r="BU87" s="12">
        <f t="shared" si="52"/>
        <v>0</v>
      </c>
      <c r="BV87" s="12">
        <f t="shared" si="52"/>
        <v>164724.53709562912</v>
      </c>
      <c r="BW87" s="12">
        <f t="shared" si="52"/>
        <v>3133347.1730146846</v>
      </c>
      <c r="BX87" s="12">
        <f t="shared" si="52"/>
        <v>9853630.8240899891</v>
      </c>
      <c r="BY87" s="12">
        <f t="shared" si="52"/>
        <v>4309098.3979363851</v>
      </c>
      <c r="BZ87" s="12">
        <f t="shared" si="52"/>
        <v>1034004.5670948458</v>
      </c>
      <c r="CA87" s="29">
        <f t="shared" si="19"/>
        <v>21528482.390742704</v>
      </c>
      <c r="CB87" s="9"/>
      <c r="CC87" s="97">
        <f>(Y87*'Quadro Resumo'!$L$8)*($O$109*25%)</f>
        <v>281712.4161629455</v>
      </c>
      <c r="CD87" s="12">
        <f>(Z87*'Quadro Resumo'!$L$8)*($O$109*15%)</f>
        <v>1004.1234635510929</v>
      </c>
      <c r="CE87" s="12">
        <f>(AA87*'Quadro Resumo'!$L$8)*($O$109*10%)</f>
        <v>0</v>
      </c>
      <c r="CF87" s="12">
        <f>(AB87*'Quadro Resumo'!$L$8)*($O$109*5%)</f>
        <v>2566.0932957416821</v>
      </c>
      <c r="CG87" s="12">
        <f>(AC87*'Quadro Resumo'!$L$8)*($O$109*5%)</f>
        <v>46859.094965717668</v>
      </c>
      <c r="CH87" s="12">
        <f>(AD87*'Quadro Resumo'!$L$8)*(O87*22%)</f>
        <v>333507.50481535343</v>
      </c>
      <c r="CI87" s="12">
        <f>(AE87*'Quadro Resumo'!$L$8)*(O87*23%)</f>
        <v>130406.92520070641</v>
      </c>
      <c r="CJ87" s="12">
        <v>0</v>
      </c>
      <c r="CK87" s="29">
        <f t="shared" si="20"/>
        <v>796056.15790401585</v>
      </c>
      <c r="CL87" s="9"/>
      <c r="CM87" s="9"/>
      <c r="CN87" s="12">
        <f t="shared" si="21"/>
        <v>31852712.118817847</v>
      </c>
      <c r="CO87" s="12">
        <f t="shared" si="53"/>
        <v>98476.625437604365</v>
      </c>
      <c r="CP87" s="12">
        <f t="shared" si="53"/>
        <v>391220.7756021191</v>
      </c>
      <c r="CQ87" s="12">
        <f t="shared" si="53"/>
        <v>171886.47349109125</v>
      </c>
      <c r="CR87" s="12">
        <f t="shared" si="53"/>
        <v>3230331.728369901</v>
      </c>
      <c r="CS87" s="12">
        <f t="shared" si="53"/>
        <v>1745721.9963938957</v>
      </c>
      <c r="CT87" s="12">
        <f t="shared" si="53"/>
        <v>308440.72743123601</v>
      </c>
      <c r="CU87" s="12">
        <f t="shared" si="53"/>
        <v>73111.434037009298</v>
      </c>
      <c r="CV87" s="29">
        <f t="shared" si="23"/>
        <v>37871901.879580706</v>
      </c>
      <c r="CW87" s="9"/>
      <c r="CX87" s="9"/>
      <c r="CY87" s="9"/>
      <c r="CZ87" s="9"/>
      <c r="DA87" s="9"/>
      <c r="DB87" s="30"/>
      <c r="DC87" s="30"/>
    </row>
    <row r="88" spans="2:107" ht="15.75" customHeight="1" x14ac:dyDescent="0.3">
      <c r="B88" s="464"/>
      <c r="C88" s="7" t="s">
        <v>15</v>
      </c>
      <c r="D88" s="7" t="str">
        <f t="shared" si="47"/>
        <v>DP17</v>
      </c>
      <c r="E88" s="7">
        <v>17</v>
      </c>
      <c r="F88" s="8">
        <f>'2025'!O88</f>
        <v>5689.0305159672453</v>
      </c>
      <c r="G88" s="12">
        <f t="shared" si="2"/>
        <v>6257.9335675639704</v>
      </c>
      <c r="H88" s="12">
        <f t="shared" si="3"/>
        <v>6542.3850933623316</v>
      </c>
      <c r="I88" s="12">
        <f t="shared" si="4"/>
        <v>6826.8366191606938</v>
      </c>
      <c r="J88" s="12">
        <f t="shared" si="5"/>
        <v>7111.2881449590568</v>
      </c>
      <c r="K88" s="12">
        <f t="shared" si="6"/>
        <v>7395.7396707574189</v>
      </c>
      <c r="L88" s="12">
        <f t="shared" si="7"/>
        <v>8647.3263842702127</v>
      </c>
      <c r="M88" s="12">
        <f t="shared" si="8"/>
        <v>9955.8034029426799</v>
      </c>
      <c r="O88" s="8">
        <f t="shared" si="49"/>
        <v>6201.0432624042987</v>
      </c>
      <c r="P88" s="23">
        <f t="shared" si="48"/>
        <v>9.0000000000000302E-2</v>
      </c>
      <c r="Q88" s="12">
        <f t="shared" si="54"/>
        <v>6821.1475886447288</v>
      </c>
      <c r="R88" s="12">
        <f t="shared" si="54"/>
        <v>7131.1997517649434</v>
      </c>
      <c r="S88" s="12">
        <f t="shared" si="54"/>
        <v>7441.2519148851579</v>
      </c>
      <c r="T88" s="12">
        <f t="shared" si="54"/>
        <v>7751.3040780053734</v>
      </c>
      <c r="U88" s="12">
        <f t="shared" si="54"/>
        <v>8061.3562411255889</v>
      </c>
      <c r="V88" s="12">
        <f t="shared" si="54"/>
        <v>9425.585758854535</v>
      </c>
      <c r="W88" s="12">
        <f t="shared" si="54"/>
        <v>10851.825709207522</v>
      </c>
      <c r="Y88" s="7">
        <f>SUMIF('BD Qtde Servidores Ativos'!$D:$D,$D:$D,'BD Qtde Servidores Ativos'!E:E)</f>
        <v>354</v>
      </c>
      <c r="Z88" s="7">
        <f>SUMIF('BD Qtde Servidores Ativos'!$D:$D,$D:$D,'BD Qtde Servidores Ativos'!F:F)</f>
        <v>2</v>
      </c>
      <c r="AA88" s="7">
        <f>SUMIF('BD Qtde Servidores Ativos'!$D:$D,$D:$D,'BD Qtde Servidores Ativos'!G:G)</f>
        <v>0</v>
      </c>
      <c r="AB88" s="7">
        <f>SUMIF('BD Qtde Servidores Ativos'!$D:$D,$D:$D,'BD Qtde Servidores Ativos'!H:H)</f>
        <v>12</v>
      </c>
      <c r="AC88" s="7">
        <f>SUMIF('BD Qtde Servidores Ativos'!$D:$D,$D:$D,'BD Qtde Servidores Ativos'!I:I)</f>
        <v>196</v>
      </c>
      <c r="AD88" s="7">
        <f>SUMIF('BD Qtde Servidores Ativos'!$D:$D,$D:$D,'BD Qtde Servidores Ativos'!J:J)</f>
        <v>555</v>
      </c>
      <c r="AE88" s="7">
        <f>SUMIF('BD Qtde Servidores Ativos'!$D:$D,$D:$D,'BD Qtde Servidores Ativos'!K:K)</f>
        <v>99</v>
      </c>
      <c r="AF88" s="7">
        <f>SUMIF('BD Qtde Servidores Ativos'!$D:$D,$D:$D,'BD Qtde Servidores Ativos'!L:L)</f>
        <v>20</v>
      </c>
      <c r="AG88" s="24">
        <f t="shared" si="11"/>
        <v>1238</v>
      </c>
      <c r="AH88" s="25"/>
      <c r="AI88" s="25"/>
      <c r="AJ88" s="7">
        <f>SUMIF('BD Qtde Servidores Aposentados '!$D:$D,$D:$D,'BD Qtde Servidores Aposentados '!E:E)</f>
        <v>1695</v>
      </c>
      <c r="AK88" s="7">
        <f>SUMIF('BD Qtde Servidores Aposentados '!$D:$D,$D:$D,'BD Qtde Servidores Aposentados '!F:F)</f>
        <v>3</v>
      </c>
      <c r="AL88" s="7">
        <f>SUMIF('BD Qtde Servidores Aposentados '!$D:$D,$D:$D,'BD Qtde Servidores Aposentados '!G:G)</f>
        <v>69</v>
      </c>
      <c r="AM88" s="7">
        <f>SUMIF('BD Qtde Servidores Aposentados '!$D:$D,$D:$D,'BD Qtde Servidores Aposentados '!H:H)</f>
        <v>20</v>
      </c>
      <c r="AN88" s="7">
        <f>SUMIF('BD Qtde Servidores Aposentados '!$D:$D,$D:$D,'BD Qtde Servidores Aposentados '!I:I)</f>
        <v>273</v>
      </c>
      <c r="AO88" s="7">
        <f>SUMIF('BD Qtde Servidores Aposentados '!$D:$D,$D:$D,'BD Qtde Servidores Aposentados '!J:J)</f>
        <v>288</v>
      </c>
      <c r="AP88" s="7">
        <f>SUMIF('BD Qtde Servidores Aposentados '!$D:$D,$D:$D,'BD Qtde Servidores Aposentados '!K:K)</f>
        <v>53</v>
      </c>
      <c r="AQ88" s="7">
        <f>SUMIF('BD Qtde Servidores Aposentados '!$D:$D,$D:$D,'BD Qtde Servidores Aposentados '!L:L)</f>
        <v>5</v>
      </c>
      <c r="AR88" s="24">
        <f t="shared" si="12"/>
        <v>2406</v>
      </c>
      <c r="AS88" s="26"/>
      <c r="AT88" s="26"/>
      <c r="AU88" s="27">
        <f t="shared" si="50"/>
        <v>2013916.8026524049</v>
      </c>
      <c r="AV88" s="27">
        <f t="shared" si="50"/>
        <v>12515.867135127941</v>
      </c>
      <c r="AW88" s="27">
        <f t="shared" si="50"/>
        <v>0</v>
      </c>
      <c r="AX88" s="27">
        <f t="shared" si="50"/>
        <v>81922.039429928322</v>
      </c>
      <c r="AY88" s="27">
        <f t="shared" si="50"/>
        <v>1393812.4764119752</v>
      </c>
      <c r="AZ88" s="27">
        <f t="shared" si="50"/>
        <v>4104635.5172703676</v>
      </c>
      <c r="BA88" s="27">
        <f t="shared" si="50"/>
        <v>856085.312042751</v>
      </c>
      <c r="BB88" s="27">
        <f t="shared" si="50"/>
        <v>199116.06805885359</v>
      </c>
      <c r="BC88" s="28">
        <f t="shared" si="14"/>
        <v>8662004.0830014087</v>
      </c>
      <c r="BF88" s="26"/>
      <c r="BG88" s="27">
        <f t="shared" si="51"/>
        <v>9642906.7245644815</v>
      </c>
      <c r="BH88" s="27">
        <f t="shared" si="51"/>
        <v>18773.800702691911</v>
      </c>
      <c r="BI88" s="27">
        <f t="shared" si="51"/>
        <v>451424.57144200086</v>
      </c>
      <c r="BJ88" s="27">
        <f t="shared" si="51"/>
        <v>136536.73238321388</v>
      </c>
      <c r="BK88" s="27">
        <f t="shared" si="51"/>
        <v>1941381.6635738225</v>
      </c>
      <c r="BL88" s="27">
        <f t="shared" si="51"/>
        <v>2129973.0251781368</v>
      </c>
      <c r="BM88" s="27">
        <f t="shared" si="51"/>
        <v>458308.29836632125</v>
      </c>
      <c r="BN88" s="27">
        <f t="shared" si="51"/>
        <v>49779.017014713398</v>
      </c>
      <c r="BO88" s="28">
        <f t="shared" si="16"/>
        <v>14829083.833225381</v>
      </c>
      <c r="BS88" s="12">
        <f t="shared" si="17"/>
        <v>2195169.3148911218</v>
      </c>
      <c r="BT88" s="12">
        <f t="shared" si="52"/>
        <v>13642.295177289458</v>
      </c>
      <c r="BU88" s="12">
        <f t="shared" si="52"/>
        <v>0</v>
      </c>
      <c r="BV88" s="12">
        <f t="shared" si="52"/>
        <v>89295.022978621899</v>
      </c>
      <c r="BW88" s="12">
        <f t="shared" si="52"/>
        <v>1519255.5992890531</v>
      </c>
      <c r="BX88" s="12">
        <f t="shared" si="52"/>
        <v>4474052.7138247015</v>
      </c>
      <c r="BY88" s="12">
        <f t="shared" si="52"/>
        <v>933132.99012659898</v>
      </c>
      <c r="BZ88" s="12">
        <f t="shared" si="52"/>
        <v>217036.51418415044</v>
      </c>
      <c r="CA88" s="29">
        <f t="shared" si="19"/>
        <v>9441584.4504715372</v>
      </c>
      <c r="CB88" s="9"/>
      <c r="CC88" s="97">
        <f>(Y88*'Quadro Resumo'!$L$8)*($O$109*25%)</f>
        <v>197477.61449838156</v>
      </c>
      <c r="CD88" s="12">
        <f>(Z88*'Quadro Resumo'!$L$8)*($O$109*15%)</f>
        <v>669.41564236739521</v>
      </c>
      <c r="CE88" s="12">
        <f>(AA88*'Quadro Resumo'!$L$8)*($O$109*10%)</f>
        <v>0</v>
      </c>
      <c r="CF88" s="12">
        <f>(AB88*'Quadro Resumo'!$L$8)*($O$109*5%)</f>
        <v>1338.8312847347906</v>
      </c>
      <c r="CG88" s="12">
        <f>(AC88*'Quadro Resumo'!$L$8)*($O$109*5%)</f>
        <v>21867.577650668249</v>
      </c>
      <c r="CH88" s="12">
        <f>(AD88*'Quadro Resumo'!$L$8)*(O88*22%)</f>
        <v>151429.47646791296</v>
      </c>
      <c r="CI88" s="12">
        <f>(AE88*'Quadro Resumo'!$L$8)*(O88*23%)</f>
        <v>28239.551016989175</v>
      </c>
      <c r="CJ88" s="12">
        <v>0</v>
      </c>
      <c r="CK88" s="29">
        <f t="shared" si="20"/>
        <v>401022.46656105411</v>
      </c>
      <c r="CL88" s="9"/>
      <c r="CM88" s="9"/>
      <c r="CN88" s="12">
        <f t="shared" si="21"/>
        <v>10510768.329775287</v>
      </c>
      <c r="CO88" s="12">
        <f t="shared" si="53"/>
        <v>20463.442765934185</v>
      </c>
      <c r="CP88" s="12">
        <f t="shared" si="53"/>
        <v>492052.78287178109</v>
      </c>
      <c r="CQ88" s="12">
        <f t="shared" si="53"/>
        <v>148825.03829770317</v>
      </c>
      <c r="CR88" s="12">
        <f t="shared" si="53"/>
        <v>2116106.013295467</v>
      </c>
      <c r="CS88" s="12">
        <f t="shared" si="53"/>
        <v>2321670.5974441697</v>
      </c>
      <c r="CT88" s="12">
        <f t="shared" si="53"/>
        <v>499556.04521929036</v>
      </c>
      <c r="CU88" s="12">
        <f t="shared" si="53"/>
        <v>54259.128546037609</v>
      </c>
      <c r="CV88" s="29">
        <f t="shared" si="23"/>
        <v>16163701.378215671</v>
      </c>
      <c r="CW88" s="9"/>
      <c r="CX88" s="9"/>
      <c r="CY88" s="9"/>
      <c r="CZ88" s="9"/>
      <c r="DA88" s="9"/>
      <c r="DB88" s="30"/>
      <c r="DC88" s="30"/>
    </row>
    <row r="89" spans="2:107" ht="15.75" customHeight="1" x14ac:dyDescent="0.3">
      <c r="B89" s="464"/>
      <c r="C89" s="7" t="s">
        <v>15</v>
      </c>
      <c r="D89" s="7" t="str">
        <f t="shared" si="47"/>
        <v>DP18</v>
      </c>
      <c r="E89" s="7">
        <v>18</v>
      </c>
      <c r="F89" s="8">
        <f>'2025'!O89</f>
        <v>5910.9027060899671</v>
      </c>
      <c r="G89" s="12">
        <f t="shared" si="2"/>
        <v>6501.9929766989644</v>
      </c>
      <c r="H89" s="12">
        <f t="shared" si="3"/>
        <v>6797.5381120034617</v>
      </c>
      <c r="I89" s="12">
        <f t="shared" si="4"/>
        <v>7093.0832473079599</v>
      </c>
      <c r="J89" s="12">
        <f t="shared" si="5"/>
        <v>7388.6283826124591</v>
      </c>
      <c r="K89" s="12">
        <f t="shared" si="6"/>
        <v>7684.1735179169573</v>
      </c>
      <c r="L89" s="12">
        <f t="shared" si="7"/>
        <v>8984.5721132567505</v>
      </c>
      <c r="M89" s="12">
        <f t="shared" si="8"/>
        <v>10344.079735657442</v>
      </c>
      <c r="O89" s="8">
        <f t="shared" si="49"/>
        <v>6442.883949638066</v>
      </c>
      <c r="P89" s="23">
        <f t="shared" si="48"/>
        <v>9.0000000000000302E-2</v>
      </c>
      <c r="Q89" s="12">
        <f t="shared" si="54"/>
        <v>7087.1723446018732</v>
      </c>
      <c r="R89" s="12">
        <f t="shared" si="54"/>
        <v>7409.3165420837749</v>
      </c>
      <c r="S89" s="12">
        <f t="shared" si="54"/>
        <v>7731.4607395656785</v>
      </c>
      <c r="T89" s="12">
        <f t="shared" si="54"/>
        <v>8053.604937047583</v>
      </c>
      <c r="U89" s="12">
        <f t="shared" si="54"/>
        <v>8375.7491345294857</v>
      </c>
      <c r="V89" s="12">
        <f t="shared" si="54"/>
        <v>9793.183603449861</v>
      </c>
      <c r="W89" s="12">
        <f t="shared" si="54"/>
        <v>11275.046911866615</v>
      </c>
      <c r="Y89" s="7">
        <f>SUMIF('BD Qtde Servidores Ativos'!$D:$D,$D:$D,'BD Qtde Servidores Ativos'!E:E)</f>
        <v>311</v>
      </c>
      <c r="Z89" s="7">
        <f>SUMIF('BD Qtde Servidores Ativos'!$D:$D,$D:$D,'BD Qtde Servidores Ativos'!F:F)</f>
        <v>2</v>
      </c>
      <c r="AA89" s="7">
        <f>SUMIF('BD Qtde Servidores Ativos'!$D:$D,$D:$D,'BD Qtde Servidores Ativos'!G:G)</f>
        <v>0</v>
      </c>
      <c r="AB89" s="7">
        <f>SUMIF('BD Qtde Servidores Ativos'!$D:$D,$D:$D,'BD Qtde Servidores Ativos'!H:H)</f>
        <v>18</v>
      </c>
      <c r="AC89" s="7">
        <f>SUMIF('BD Qtde Servidores Ativos'!$D:$D,$D:$D,'BD Qtde Servidores Ativos'!I:I)</f>
        <v>170</v>
      </c>
      <c r="AD89" s="7">
        <f>SUMIF('BD Qtde Servidores Ativos'!$D:$D,$D:$D,'BD Qtde Servidores Ativos'!J:J)</f>
        <v>238</v>
      </c>
      <c r="AE89" s="7">
        <f>SUMIF('BD Qtde Servidores Ativos'!$D:$D,$D:$D,'BD Qtde Servidores Ativos'!K:K)</f>
        <v>67</v>
      </c>
      <c r="AF89" s="7">
        <f>SUMIF('BD Qtde Servidores Ativos'!$D:$D,$D:$D,'BD Qtde Servidores Ativos'!L:L)</f>
        <v>17</v>
      </c>
      <c r="AG89" s="24">
        <f t="shared" si="11"/>
        <v>823</v>
      </c>
      <c r="AH89" s="25"/>
      <c r="AI89" s="25"/>
      <c r="AJ89" s="7">
        <f>SUMIF('BD Qtde Servidores Aposentados '!$D:$D,$D:$D,'BD Qtde Servidores Aposentados '!E:E)</f>
        <v>1482</v>
      </c>
      <c r="AK89" s="7">
        <f>SUMIF('BD Qtde Servidores Aposentados '!$D:$D,$D:$D,'BD Qtde Servidores Aposentados '!F:F)</f>
        <v>3</v>
      </c>
      <c r="AL89" s="7">
        <f>SUMIF('BD Qtde Servidores Aposentados '!$D:$D,$D:$D,'BD Qtde Servidores Aposentados '!G:G)</f>
        <v>65</v>
      </c>
      <c r="AM89" s="7">
        <f>SUMIF('BD Qtde Servidores Aposentados '!$D:$D,$D:$D,'BD Qtde Servidores Aposentados '!H:H)</f>
        <v>33</v>
      </c>
      <c r="AN89" s="7">
        <f>SUMIF('BD Qtde Servidores Aposentados '!$D:$D,$D:$D,'BD Qtde Servidores Aposentados '!I:I)</f>
        <v>328</v>
      </c>
      <c r="AO89" s="7">
        <f>SUMIF('BD Qtde Servidores Aposentados '!$D:$D,$D:$D,'BD Qtde Servidores Aposentados '!J:J)</f>
        <v>406</v>
      </c>
      <c r="AP89" s="7">
        <f>SUMIF('BD Qtde Servidores Aposentados '!$D:$D,$D:$D,'BD Qtde Servidores Aposentados '!K:K)</f>
        <v>79</v>
      </c>
      <c r="AQ89" s="7">
        <f>SUMIF('BD Qtde Servidores Aposentados '!$D:$D,$D:$D,'BD Qtde Servidores Aposentados '!L:L)</f>
        <v>9</v>
      </c>
      <c r="AR89" s="24">
        <f t="shared" si="12"/>
        <v>2405</v>
      </c>
      <c r="AS89" s="26"/>
      <c r="AT89" s="26"/>
      <c r="AU89" s="27">
        <f t="shared" si="50"/>
        <v>1838290.7415939798</v>
      </c>
      <c r="AV89" s="27">
        <f t="shared" si="50"/>
        <v>13003.985953397929</v>
      </c>
      <c r="AW89" s="27">
        <f t="shared" si="50"/>
        <v>0</v>
      </c>
      <c r="AX89" s="27">
        <f t="shared" si="50"/>
        <v>127675.49845154327</v>
      </c>
      <c r="AY89" s="27">
        <f t="shared" si="50"/>
        <v>1256066.8250441181</v>
      </c>
      <c r="AZ89" s="27">
        <f t="shared" si="50"/>
        <v>1828833.2972642358</v>
      </c>
      <c r="BA89" s="27">
        <f t="shared" si="50"/>
        <v>601966.33158820227</v>
      </c>
      <c r="BB89" s="27">
        <f t="shared" si="50"/>
        <v>175849.35550617651</v>
      </c>
      <c r="BC89" s="28">
        <f t="shared" si="14"/>
        <v>5841686.0354016535</v>
      </c>
      <c r="BF89" s="26"/>
      <c r="BG89" s="27">
        <f t="shared" si="51"/>
        <v>8759957.8104253318</v>
      </c>
      <c r="BH89" s="27">
        <f t="shared" si="51"/>
        <v>19505.978930096891</v>
      </c>
      <c r="BI89" s="27">
        <f t="shared" si="51"/>
        <v>441839.97728022502</v>
      </c>
      <c r="BJ89" s="27">
        <f t="shared" si="51"/>
        <v>234071.74716116267</v>
      </c>
      <c r="BK89" s="27">
        <f t="shared" si="51"/>
        <v>2423470.1094968864</v>
      </c>
      <c r="BL89" s="27">
        <f t="shared" si="51"/>
        <v>3119774.4482742846</v>
      </c>
      <c r="BM89" s="27">
        <f t="shared" si="51"/>
        <v>709781.19694728334</v>
      </c>
      <c r="BN89" s="27">
        <f t="shared" si="51"/>
        <v>93096.717620916985</v>
      </c>
      <c r="BO89" s="28">
        <f t="shared" si="16"/>
        <v>15801497.986136189</v>
      </c>
      <c r="BS89" s="12">
        <f t="shared" si="17"/>
        <v>2003736.9083374385</v>
      </c>
      <c r="BT89" s="12">
        <f t="shared" si="52"/>
        <v>14174.344689203746</v>
      </c>
      <c r="BU89" s="12">
        <f t="shared" si="52"/>
        <v>0</v>
      </c>
      <c r="BV89" s="12">
        <f t="shared" si="52"/>
        <v>139166.29331218221</v>
      </c>
      <c r="BW89" s="12">
        <f t="shared" si="52"/>
        <v>1369112.839298089</v>
      </c>
      <c r="BX89" s="12">
        <f t="shared" si="52"/>
        <v>1993428.2940180176</v>
      </c>
      <c r="BY89" s="12">
        <f t="shared" si="52"/>
        <v>656143.30143114075</v>
      </c>
      <c r="BZ89" s="12">
        <f t="shared" si="52"/>
        <v>191675.79750173245</v>
      </c>
      <c r="CA89" s="29">
        <f t="shared" si="19"/>
        <v>6367437.7785878051</v>
      </c>
      <c r="CB89" s="9"/>
      <c r="CC89" s="97">
        <f>(Y89*'Quadro Resumo'!$L$8)*($O$109*25%)</f>
        <v>173490.22064688327</v>
      </c>
      <c r="CD89" s="12">
        <f>(Z89*'Quadro Resumo'!$L$8)*($O$109*15%)</f>
        <v>669.41564236739521</v>
      </c>
      <c r="CE89" s="12">
        <f>(AA89*'Quadro Resumo'!$L$8)*($O$109*10%)</f>
        <v>0</v>
      </c>
      <c r="CF89" s="12">
        <f>(AB89*'Quadro Resumo'!$L$8)*($O$109*5%)</f>
        <v>2008.246927102186</v>
      </c>
      <c r="CG89" s="12">
        <f>(AC89*'Quadro Resumo'!$L$8)*($O$109*5%)</f>
        <v>18966.776533742865</v>
      </c>
      <c r="CH89" s="12">
        <f>(AD89*'Quadro Resumo'!$L$8)*(O89*22%)</f>
        <v>67469.880720609828</v>
      </c>
      <c r="CI89" s="12">
        <f>(AE89*'Quadro Resumo'!$L$8)*(O89*23%)</f>
        <v>19856.96833278452</v>
      </c>
      <c r="CJ89" s="12">
        <v>0</v>
      </c>
      <c r="CK89" s="29">
        <f t="shared" si="20"/>
        <v>282461.50880349008</v>
      </c>
      <c r="CL89" s="9"/>
      <c r="CM89" s="9"/>
      <c r="CN89" s="12">
        <f t="shared" si="21"/>
        <v>9548354.0133636147</v>
      </c>
      <c r="CO89" s="12">
        <f t="shared" si="53"/>
        <v>21261.51703380562</v>
      </c>
      <c r="CP89" s="12">
        <f t="shared" si="53"/>
        <v>481605.57523544534</v>
      </c>
      <c r="CQ89" s="12">
        <f t="shared" si="53"/>
        <v>255138.20440566738</v>
      </c>
      <c r="CR89" s="12">
        <f t="shared" si="53"/>
        <v>2641582.4193516071</v>
      </c>
      <c r="CS89" s="12">
        <f t="shared" si="53"/>
        <v>3400554.148618971</v>
      </c>
      <c r="CT89" s="12">
        <f t="shared" si="53"/>
        <v>773661.50467253907</v>
      </c>
      <c r="CU89" s="12">
        <f t="shared" si="53"/>
        <v>101475.42220679953</v>
      </c>
      <c r="CV89" s="29">
        <f t="shared" si="23"/>
        <v>17223632.80488845</v>
      </c>
      <c r="CW89" s="9"/>
      <c r="CX89" s="9"/>
      <c r="CY89" s="9"/>
      <c r="CZ89" s="9"/>
      <c r="DA89" s="9"/>
      <c r="DB89" s="30"/>
      <c r="DC89" s="30"/>
    </row>
    <row r="90" spans="2:107" ht="15.75" customHeight="1" x14ac:dyDescent="0.3">
      <c r="B90" s="465"/>
      <c r="C90" s="7" t="s">
        <v>15</v>
      </c>
      <c r="D90" s="7" t="str">
        <f t="shared" si="47"/>
        <v>DP19</v>
      </c>
      <c r="E90" s="7">
        <v>19</v>
      </c>
      <c r="F90" s="8">
        <f>'2025'!O90</f>
        <v>6141.4279116274756</v>
      </c>
      <c r="G90" s="12">
        <f t="shared" si="2"/>
        <v>6755.5707027902235</v>
      </c>
      <c r="H90" s="12">
        <f t="shared" si="3"/>
        <v>7062.6420983715961</v>
      </c>
      <c r="I90" s="12">
        <f t="shared" si="4"/>
        <v>7369.7134939529706</v>
      </c>
      <c r="J90" s="12">
        <f t="shared" si="5"/>
        <v>7676.784889534345</v>
      </c>
      <c r="K90" s="12">
        <f t="shared" si="6"/>
        <v>7983.8562851157185</v>
      </c>
      <c r="L90" s="12">
        <f t="shared" si="7"/>
        <v>9334.9704256737623</v>
      </c>
      <c r="M90" s="12">
        <f t="shared" si="8"/>
        <v>10747.498845348082</v>
      </c>
      <c r="O90" s="8">
        <f t="shared" si="49"/>
        <v>6694.1564236739505</v>
      </c>
      <c r="P90" s="23">
        <f t="shared" si="48"/>
        <v>9.0000000000000302E-2</v>
      </c>
      <c r="Q90" s="12">
        <f t="shared" si="54"/>
        <v>7363.5720660413463</v>
      </c>
      <c r="R90" s="12">
        <f t="shared" si="54"/>
        <v>7698.2798872250423</v>
      </c>
      <c r="S90" s="12">
        <f t="shared" si="54"/>
        <v>8032.9877084087402</v>
      </c>
      <c r="T90" s="12">
        <f t="shared" si="54"/>
        <v>8367.6955295924381</v>
      </c>
      <c r="U90" s="12">
        <f t="shared" si="54"/>
        <v>8702.403350776136</v>
      </c>
      <c r="V90" s="12">
        <f t="shared" si="54"/>
        <v>10175.117763984405</v>
      </c>
      <c r="W90" s="12">
        <f t="shared" si="54"/>
        <v>11714.773741429413</v>
      </c>
      <c r="Y90" s="7">
        <f>SUMIF('BD Qtde Servidores Ativos'!$D:$D,$D:$D,'BD Qtde Servidores Ativos'!E:E)</f>
        <v>1588</v>
      </c>
      <c r="Z90" s="7">
        <f>SUMIF('BD Qtde Servidores Ativos'!$D:$D,$D:$D,'BD Qtde Servidores Ativos'!F:F)</f>
        <v>10</v>
      </c>
      <c r="AA90" s="7">
        <f>SUMIF('BD Qtde Servidores Ativos'!$D:$D,$D:$D,'BD Qtde Servidores Ativos'!G:G)</f>
        <v>0</v>
      </c>
      <c r="AB90" s="7">
        <f>SUMIF('BD Qtde Servidores Ativos'!$D:$D,$D:$D,'BD Qtde Servidores Ativos'!H:H)</f>
        <v>125</v>
      </c>
      <c r="AC90" s="7">
        <f>SUMIF('BD Qtde Servidores Ativos'!$D:$D,$D:$D,'BD Qtde Servidores Ativos'!I:I)</f>
        <v>1176</v>
      </c>
      <c r="AD90" s="7">
        <f>SUMIF('BD Qtde Servidores Ativos'!$D:$D,$D:$D,'BD Qtde Servidores Ativos'!J:J)</f>
        <v>3779</v>
      </c>
      <c r="AE90" s="7">
        <f>SUMIF('BD Qtde Servidores Ativos'!$D:$D,$D:$D,'BD Qtde Servidores Ativos'!K:K)</f>
        <v>1022</v>
      </c>
      <c r="AF90" s="7">
        <f>SUMIF('BD Qtde Servidores Ativos'!$D:$D,$D:$D,'BD Qtde Servidores Ativos'!L:L)</f>
        <v>234</v>
      </c>
      <c r="AG90" s="24">
        <f t="shared" si="11"/>
        <v>7934</v>
      </c>
      <c r="AH90" s="25"/>
      <c r="AI90" s="25"/>
      <c r="AJ90" s="7">
        <f>SUMIF('BD Qtde Servidores Aposentados '!$D:$D,$D:$D,'BD Qtde Servidores Aposentados '!E:E)</f>
        <v>4452</v>
      </c>
      <c r="AK90" s="7">
        <f>SUMIF('BD Qtde Servidores Aposentados '!$D:$D,$D:$D,'BD Qtde Servidores Aposentados '!F:F)</f>
        <v>17</v>
      </c>
      <c r="AL90" s="7">
        <f>SUMIF('BD Qtde Servidores Aposentados '!$D:$D,$D:$D,'BD Qtde Servidores Aposentados '!G:G)</f>
        <v>352</v>
      </c>
      <c r="AM90" s="7">
        <f>SUMIF('BD Qtde Servidores Aposentados '!$D:$D,$D:$D,'BD Qtde Servidores Aposentados '!H:H)</f>
        <v>164</v>
      </c>
      <c r="AN90" s="7">
        <f>SUMIF('BD Qtde Servidores Aposentados '!$D:$D,$D:$D,'BD Qtde Servidores Aposentados '!I:I)</f>
        <v>1412</v>
      </c>
      <c r="AO90" s="7">
        <f>SUMIF('BD Qtde Servidores Aposentados '!$D:$D,$D:$D,'BD Qtde Servidores Aposentados '!J:J)</f>
        <v>4014</v>
      </c>
      <c r="AP90" s="7">
        <f>SUMIF('BD Qtde Servidores Aposentados '!$D:$D,$D:$D,'BD Qtde Servidores Aposentados '!K:K)</f>
        <v>552</v>
      </c>
      <c r="AQ90" s="7">
        <f>SUMIF('BD Qtde Servidores Aposentados '!$D:$D,$D:$D,'BD Qtde Servidores Aposentados '!L:L)</f>
        <v>89</v>
      </c>
      <c r="AR90" s="24">
        <f t="shared" si="12"/>
        <v>11052</v>
      </c>
      <c r="AS90" s="26"/>
      <c r="AT90" s="26"/>
      <c r="AU90" s="27">
        <f t="shared" si="50"/>
        <v>9752587.5236644316</v>
      </c>
      <c r="AV90" s="27">
        <f t="shared" si="50"/>
        <v>67555.70702790223</v>
      </c>
      <c r="AW90" s="27">
        <f t="shared" si="50"/>
        <v>0</v>
      </c>
      <c r="AX90" s="27">
        <f t="shared" si="50"/>
        <v>921214.18674412137</v>
      </c>
      <c r="AY90" s="27">
        <f t="shared" si="50"/>
        <v>9027899.0300923903</v>
      </c>
      <c r="AZ90" s="27">
        <f t="shared" si="50"/>
        <v>30170992.901452299</v>
      </c>
      <c r="BA90" s="27">
        <f t="shared" si="50"/>
        <v>9540339.7750385851</v>
      </c>
      <c r="BB90" s="27">
        <f t="shared" si="50"/>
        <v>2514914.7298114509</v>
      </c>
      <c r="BC90" s="28">
        <f t="shared" si="14"/>
        <v>61995503.853831179</v>
      </c>
      <c r="BF90" s="26"/>
      <c r="BG90" s="27">
        <f t="shared" si="51"/>
        <v>27341637.06256552</v>
      </c>
      <c r="BH90" s="27">
        <f t="shared" si="51"/>
        <v>114844.7019474338</v>
      </c>
      <c r="BI90" s="27">
        <f t="shared" si="51"/>
        <v>2486050.0186268017</v>
      </c>
      <c r="BJ90" s="27">
        <f t="shared" si="51"/>
        <v>1208633.0130082872</v>
      </c>
      <c r="BK90" s="27">
        <f t="shared" si="51"/>
        <v>10839620.264022496</v>
      </c>
      <c r="BL90" s="27">
        <f t="shared" si="51"/>
        <v>32047199.128454495</v>
      </c>
      <c r="BM90" s="27">
        <f t="shared" si="51"/>
        <v>5152903.6749719167</v>
      </c>
      <c r="BN90" s="27">
        <f t="shared" si="51"/>
        <v>956527.39723597933</v>
      </c>
      <c r="BO90" s="28">
        <f t="shared" si="16"/>
        <v>80147415.260832921</v>
      </c>
      <c r="BS90" s="12">
        <f t="shared" si="17"/>
        <v>10630320.400794234</v>
      </c>
      <c r="BT90" s="12">
        <f t="shared" si="52"/>
        <v>73635.72066041347</v>
      </c>
      <c r="BU90" s="12">
        <f t="shared" si="52"/>
        <v>0</v>
      </c>
      <c r="BV90" s="12">
        <f t="shared" si="52"/>
        <v>1004123.4635510925</v>
      </c>
      <c r="BW90" s="12">
        <f t="shared" si="52"/>
        <v>9840409.9428007081</v>
      </c>
      <c r="BX90" s="12">
        <f t="shared" si="52"/>
        <v>32886382.262583017</v>
      </c>
      <c r="BY90" s="12">
        <f t="shared" si="52"/>
        <v>10398970.354792062</v>
      </c>
      <c r="BZ90" s="12">
        <f t="shared" si="52"/>
        <v>2741257.0554944826</v>
      </c>
      <c r="CA90" s="29">
        <f t="shared" si="19"/>
        <v>67575099.200676009</v>
      </c>
      <c r="CB90" s="9"/>
      <c r="CC90" s="97">
        <f>(Y90*'Quadro Resumo'!$L$8)*($O$109*25%)</f>
        <v>885860.03339951974</v>
      </c>
      <c r="CD90" s="12">
        <f>(Z90*'Quadro Resumo'!$L$8)*($O$109*15%)</f>
        <v>3347.0782118369757</v>
      </c>
      <c r="CE90" s="12">
        <f>(AA90*'Quadro Resumo'!$L$8)*($O$109*10%)</f>
        <v>0</v>
      </c>
      <c r="CF90" s="12">
        <f>(AB90*'Quadro Resumo'!$L$8)*($O$109*5%)</f>
        <v>13946.159215987402</v>
      </c>
      <c r="CG90" s="12">
        <f>(AC90*'Quadro Resumo'!$L$8)*($O$109*5%)</f>
        <v>131205.46590400947</v>
      </c>
      <c r="CH90" s="12">
        <f>(AD90*'Quadro Resumo'!$L$8)*(O90*22%)</f>
        <v>1113077.55350281</v>
      </c>
      <c r="CI90" s="12">
        <f>(AE90*'Quadro Resumo'!$L$8)*(O90*23%)</f>
        <v>314705.68178975978</v>
      </c>
      <c r="CJ90" s="12">
        <v>0</v>
      </c>
      <c r="CK90" s="29">
        <f t="shared" si="20"/>
        <v>2462141.972023923</v>
      </c>
      <c r="CL90" s="9"/>
      <c r="CM90" s="9"/>
      <c r="CN90" s="12">
        <f t="shared" si="21"/>
        <v>29802384.398196429</v>
      </c>
      <c r="CO90" s="12">
        <f t="shared" si="53"/>
        <v>125180.72512270289</v>
      </c>
      <c r="CP90" s="12">
        <f t="shared" si="53"/>
        <v>2709794.5203032149</v>
      </c>
      <c r="CQ90" s="12">
        <f t="shared" si="53"/>
        <v>1317409.9841790334</v>
      </c>
      <c r="CR90" s="12">
        <f t="shared" si="53"/>
        <v>11815186.087784523</v>
      </c>
      <c r="CS90" s="12">
        <f t="shared" si="53"/>
        <v>34931447.050015412</v>
      </c>
      <c r="CT90" s="12">
        <f t="shared" si="53"/>
        <v>5616665.0057193916</v>
      </c>
      <c r="CU90" s="12">
        <f t="shared" si="53"/>
        <v>1042614.8629872178</v>
      </c>
      <c r="CV90" s="29">
        <f t="shared" si="23"/>
        <v>87360682.634307921</v>
      </c>
      <c r="CW90" s="9"/>
      <c r="CX90" s="9"/>
      <c r="CY90" s="9"/>
      <c r="CZ90" s="9"/>
      <c r="DA90" s="9"/>
      <c r="DB90" s="30"/>
      <c r="DC90" s="30"/>
    </row>
    <row r="91" spans="2:107" ht="15.75" customHeight="1" x14ac:dyDescent="0.3">
      <c r="B91" s="463" t="s">
        <v>16</v>
      </c>
      <c r="C91" s="7" t="s">
        <v>16</v>
      </c>
      <c r="D91" s="7" t="str">
        <f t="shared" ref="D91:D109" si="55">CONCATENATE("EP",E91)</f>
        <v>EP1</v>
      </c>
      <c r="E91" s="7">
        <v>1</v>
      </c>
      <c r="F91" s="8">
        <f>'2025'!O91</f>
        <v>5140.8892980000001</v>
      </c>
      <c r="G91" s="12">
        <f t="shared" ref="G91:G109" si="56">F91*1.1</f>
        <v>5654.9782278000002</v>
      </c>
      <c r="H91" s="12">
        <f t="shared" ref="H91:H109" si="57">F91*1.15</f>
        <v>5912.0226926999994</v>
      </c>
      <c r="I91" s="12">
        <f t="shared" ref="I91:I109" si="58">F91*1.2</f>
        <v>6169.0671575999995</v>
      </c>
      <c r="J91" s="12">
        <f t="shared" ref="J91:J109" si="59">F91*1.25</f>
        <v>6426.1116225000005</v>
      </c>
      <c r="K91" s="12">
        <f t="shared" si="6"/>
        <v>6683.1560874000006</v>
      </c>
      <c r="L91" s="12">
        <f t="shared" si="7"/>
        <v>7814.1517329600001</v>
      </c>
      <c r="M91" s="12">
        <f t="shared" si="8"/>
        <v>8996.5562714999996</v>
      </c>
      <c r="O91" s="211">
        <f>F91*(1+P91)</f>
        <v>5603.5693348200002</v>
      </c>
      <c r="P91" s="210">
        <f>IF('Quadro Resumo'!I42="Nenhum",0,'Quadro Resumo'!$I$43)</f>
        <v>0.09</v>
      </c>
      <c r="Q91" s="12">
        <f t="shared" si="54"/>
        <v>6163.9262683020006</v>
      </c>
      <c r="R91" s="12">
        <f t="shared" si="54"/>
        <v>6444.1047350429999</v>
      </c>
      <c r="S91" s="12">
        <f t="shared" si="54"/>
        <v>6724.2832017840001</v>
      </c>
      <c r="T91" s="12">
        <f t="shared" si="54"/>
        <v>7004.4616685250003</v>
      </c>
      <c r="U91" s="12">
        <f t="shared" si="54"/>
        <v>7284.6401352660005</v>
      </c>
      <c r="V91" s="12">
        <f t="shared" si="54"/>
        <v>8517.4253889264</v>
      </c>
      <c r="W91" s="12">
        <f t="shared" si="54"/>
        <v>9806.2463359350004</v>
      </c>
      <c r="Y91" s="7">
        <f>SUMIF('BD Qtde Servidores Ativos'!$D:$D,$D:$D,'BD Qtde Servidores Ativos'!E:E)</f>
        <v>454</v>
      </c>
      <c r="Z91" s="7">
        <f>SUMIF('BD Qtde Servidores Ativos'!$D:$D,$D:$D,'BD Qtde Servidores Ativos'!F:F)</f>
        <v>0</v>
      </c>
      <c r="AA91" s="7">
        <f>SUMIF('BD Qtde Servidores Ativos'!$D:$D,$D:$D,'BD Qtde Servidores Ativos'!G:G)</f>
        <v>0</v>
      </c>
      <c r="AB91" s="7">
        <f>SUMIF('BD Qtde Servidores Ativos'!$D:$D,$D:$D,'BD Qtde Servidores Ativos'!H:H)</f>
        <v>3</v>
      </c>
      <c r="AC91" s="7">
        <f>SUMIF('BD Qtde Servidores Ativos'!$D:$D,$D:$D,'BD Qtde Servidores Ativos'!I:I)</f>
        <v>0</v>
      </c>
      <c r="AD91" s="7">
        <f>SUMIF('BD Qtde Servidores Ativos'!$D:$D,$D:$D,'BD Qtde Servidores Ativos'!J:J)</f>
        <v>1149</v>
      </c>
      <c r="AE91" s="7">
        <f>SUMIF('BD Qtde Servidores Ativos'!$D:$D,$D:$D,'BD Qtde Servidores Ativos'!K:K)</f>
        <v>573</v>
      </c>
      <c r="AF91" s="7">
        <f>SUMIF('BD Qtde Servidores Ativos'!$D:$D,$D:$D,'BD Qtde Servidores Ativos'!L:L)</f>
        <v>173</v>
      </c>
      <c r="AG91" s="24">
        <f t="shared" si="11"/>
        <v>2352</v>
      </c>
      <c r="AH91" s="25"/>
      <c r="AI91" s="25"/>
      <c r="AJ91" s="7">
        <f>SUMIF('BD Qtde Servidores Aposentados '!$D:$D,$D:$D,'BD Qtde Servidores Aposentados '!E:E)</f>
        <v>43</v>
      </c>
      <c r="AK91" s="7">
        <f>SUMIF('BD Qtde Servidores Aposentados '!$D:$D,$D:$D,'BD Qtde Servidores Aposentados '!F:F)</f>
        <v>0</v>
      </c>
      <c r="AL91" s="7">
        <f>SUMIF('BD Qtde Servidores Aposentados '!$D:$D,$D:$D,'BD Qtde Servidores Aposentados '!G:G)</f>
        <v>0</v>
      </c>
      <c r="AM91" s="7">
        <f>SUMIF('BD Qtde Servidores Aposentados '!$D:$D,$D:$D,'BD Qtde Servidores Aposentados '!H:H)</f>
        <v>0</v>
      </c>
      <c r="AN91" s="7">
        <f>SUMIF('BD Qtde Servidores Aposentados '!$D:$D,$D:$D,'BD Qtde Servidores Aposentados '!I:I)</f>
        <v>0</v>
      </c>
      <c r="AO91" s="7">
        <f>SUMIF('BD Qtde Servidores Aposentados '!$D:$D,$D:$D,'BD Qtde Servidores Aposentados '!J:J)</f>
        <v>0</v>
      </c>
      <c r="AP91" s="7">
        <f>SUMIF('BD Qtde Servidores Aposentados '!$D:$D,$D:$D,'BD Qtde Servidores Aposentados '!K:K)</f>
        <v>0</v>
      </c>
      <c r="AQ91" s="7">
        <f>SUMIF('BD Qtde Servidores Aposentados '!$D:$D,$D:$D,'BD Qtde Servidores Aposentados '!L:L)</f>
        <v>0</v>
      </c>
      <c r="AR91" s="24">
        <f t="shared" si="12"/>
        <v>43</v>
      </c>
      <c r="AS91" s="26"/>
      <c r="AT91" s="26"/>
      <c r="AU91" s="27">
        <f t="shared" si="50"/>
        <v>2333963.7412919998</v>
      </c>
      <c r="AV91" s="27">
        <f t="shared" si="50"/>
        <v>0</v>
      </c>
      <c r="AW91" s="27">
        <f t="shared" si="50"/>
        <v>0</v>
      </c>
      <c r="AX91" s="27">
        <f t="shared" si="50"/>
        <v>18507.201472799999</v>
      </c>
      <c r="AY91" s="27">
        <f t="shared" si="50"/>
        <v>0</v>
      </c>
      <c r="AZ91" s="27">
        <f t="shared" si="50"/>
        <v>7678946.3444226012</v>
      </c>
      <c r="BA91" s="27">
        <f t="shared" si="50"/>
        <v>4477508.9429860804</v>
      </c>
      <c r="BB91" s="27">
        <f t="shared" si="50"/>
        <v>1556404.2349695</v>
      </c>
      <c r="BC91" s="28">
        <f t="shared" si="14"/>
        <v>16065330.465142982</v>
      </c>
      <c r="BF91" s="26"/>
      <c r="BG91" s="27">
        <f t="shared" si="51"/>
        <v>221058.239814</v>
      </c>
      <c r="BH91" s="27">
        <f t="shared" si="51"/>
        <v>0</v>
      </c>
      <c r="BI91" s="27">
        <f t="shared" si="51"/>
        <v>0</v>
      </c>
      <c r="BJ91" s="27">
        <f t="shared" si="51"/>
        <v>0</v>
      </c>
      <c r="BK91" s="27">
        <f t="shared" si="51"/>
        <v>0</v>
      </c>
      <c r="BL91" s="27">
        <f t="shared" si="51"/>
        <v>0</v>
      </c>
      <c r="BM91" s="27">
        <f t="shared" si="51"/>
        <v>0</v>
      </c>
      <c r="BN91" s="27">
        <f t="shared" si="51"/>
        <v>0</v>
      </c>
      <c r="BO91" s="28">
        <f t="shared" si="16"/>
        <v>221058.239814</v>
      </c>
      <c r="BS91" s="12">
        <f t="shared" si="17"/>
        <v>2544020.47800828</v>
      </c>
      <c r="BT91" s="12">
        <f t="shared" si="52"/>
        <v>0</v>
      </c>
      <c r="BU91" s="12">
        <f t="shared" si="52"/>
        <v>0</v>
      </c>
      <c r="BV91" s="12">
        <f t="shared" si="52"/>
        <v>20172.849605351999</v>
      </c>
      <c r="BW91" s="12">
        <f t="shared" si="52"/>
        <v>0</v>
      </c>
      <c r="BX91" s="12">
        <f t="shared" si="52"/>
        <v>8370051.5154206343</v>
      </c>
      <c r="BY91" s="12">
        <f t="shared" si="52"/>
        <v>4880484.747854827</v>
      </c>
      <c r="BZ91" s="12">
        <f t="shared" si="52"/>
        <v>1696480.6161167552</v>
      </c>
      <c r="CA91" s="29">
        <f t="shared" si="19"/>
        <v>17511210.207005851</v>
      </c>
      <c r="CB91" s="9"/>
      <c r="CC91" s="12">
        <v>0</v>
      </c>
      <c r="CD91" s="12">
        <f>(Z91*'Quadro Resumo'!$L$8)*($O$109*15%)</f>
        <v>0</v>
      </c>
      <c r="CE91" s="12">
        <f>(AA91*'Quadro Resumo'!$L$8)*($O$109*10%)</f>
        <v>0</v>
      </c>
      <c r="CF91" s="12">
        <f>(AB91*'Quadro Resumo'!$L$8)*($O$109*5%)</f>
        <v>334.70782118369766</v>
      </c>
      <c r="CG91" s="12">
        <f>(AC91*'Quadro Resumo'!$L$8)*($O$109*5%)</f>
        <v>0</v>
      </c>
      <c r="CH91" s="12">
        <f>(AD91*'Quadro Resumo'!$L$8)*(O91*22%)</f>
        <v>283294.05129115994</v>
      </c>
      <c r="CI91" s="12">
        <f>(AE91*'Quadro Resumo'!$L$8)*(O91*23%)</f>
        <v>147698.8805271856</v>
      </c>
      <c r="CJ91" s="12">
        <v>0</v>
      </c>
      <c r="CK91" s="29">
        <f t="shared" si="20"/>
        <v>431327.63963952928</v>
      </c>
      <c r="CL91" s="9"/>
      <c r="CM91" s="9"/>
      <c r="CN91" s="12">
        <f t="shared" si="21"/>
        <v>240953.48139726001</v>
      </c>
      <c r="CO91" s="12">
        <f t="shared" si="53"/>
        <v>0</v>
      </c>
      <c r="CP91" s="12">
        <f t="shared" si="53"/>
        <v>0</v>
      </c>
      <c r="CQ91" s="12">
        <f t="shared" si="53"/>
        <v>0</v>
      </c>
      <c r="CR91" s="12">
        <f t="shared" si="53"/>
        <v>0</v>
      </c>
      <c r="CS91" s="12">
        <f t="shared" si="53"/>
        <v>0</v>
      </c>
      <c r="CT91" s="12">
        <f t="shared" si="53"/>
        <v>0</v>
      </c>
      <c r="CU91" s="12">
        <f t="shared" si="53"/>
        <v>0</v>
      </c>
      <c r="CV91" s="29">
        <f t="shared" si="23"/>
        <v>240953.48139726001</v>
      </c>
      <c r="CW91" s="9"/>
      <c r="CX91" s="9"/>
      <c r="CY91" s="9"/>
      <c r="CZ91" s="9"/>
      <c r="DA91" s="9"/>
      <c r="DB91" s="30"/>
      <c r="DC91" s="30"/>
    </row>
    <row r="92" spans="2:107" ht="15.75" customHeight="1" x14ac:dyDescent="0.3">
      <c r="B92" s="464"/>
      <c r="C92" s="7" t="s">
        <v>16</v>
      </c>
      <c r="D92" s="7" t="str">
        <f t="shared" si="55"/>
        <v>EP2</v>
      </c>
      <c r="E92" s="7">
        <v>2</v>
      </c>
      <c r="F92" s="8">
        <f>'2025'!O92</f>
        <v>5341.3839806219994</v>
      </c>
      <c r="G92" s="12">
        <f t="shared" si="56"/>
        <v>5875.5223786841998</v>
      </c>
      <c r="H92" s="12">
        <f t="shared" si="57"/>
        <v>6142.5915777152986</v>
      </c>
      <c r="I92" s="12">
        <f t="shared" si="58"/>
        <v>6409.6607767463993</v>
      </c>
      <c r="J92" s="12">
        <f t="shared" si="59"/>
        <v>6676.729975777499</v>
      </c>
      <c r="K92" s="12">
        <f t="shared" si="6"/>
        <v>6943.7991748085997</v>
      </c>
      <c r="L92" s="12">
        <f t="shared" si="7"/>
        <v>8118.9036505454396</v>
      </c>
      <c r="M92" s="12">
        <f t="shared" si="8"/>
        <v>9347.4219660884992</v>
      </c>
      <c r="O92" s="8">
        <f>O91*$C$7</f>
        <v>5822.1085388779802</v>
      </c>
      <c r="P92" s="23">
        <f>O92/F92-1</f>
        <v>9.000000000000008E-2</v>
      </c>
      <c r="Q92" s="12">
        <f t="shared" si="54"/>
        <v>6404.3193927657785</v>
      </c>
      <c r="R92" s="12">
        <f t="shared" si="54"/>
        <v>6695.4248197096767</v>
      </c>
      <c r="S92" s="12">
        <f t="shared" si="54"/>
        <v>6986.5302466535759</v>
      </c>
      <c r="T92" s="12">
        <f t="shared" si="54"/>
        <v>7277.635673597475</v>
      </c>
      <c r="U92" s="12">
        <f t="shared" si="54"/>
        <v>7568.7411005413742</v>
      </c>
      <c r="V92" s="12">
        <f t="shared" si="54"/>
        <v>8849.6049790945308</v>
      </c>
      <c r="W92" s="12">
        <f t="shared" si="54"/>
        <v>10188.689943036465</v>
      </c>
      <c r="Y92" s="7">
        <f>SUMIF('BD Qtde Servidores Ativos'!$D:$D,$D:$D,'BD Qtde Servidores Ativos'!E:E)</f>
        <v>51</v>
      </c>
      <c r="Z92" s="7">
        <f>SUMIF('BD Qtde Servidores Ativos'!$D:$D,$D:$D,'BD Qtde Servidores Ativos'!F:F)</f>
        <v>0</v>
      </c>
      <c r="AA92" s="7">
        <f>SUMIF('BD Qtde Servidores Ativos'!$D:$D,$D:$D,'BD Qtde Servidores Ativos'!G:G)</f>
        <v>0</v>
      </c>
      <c r="AB92" s="7">
        <f>SUMIF('BD Qtde Servidores Ativos'!$D:$D,$D:$D,'BD Qtde Servidores Ativos'!H:H)</f>
        <v>0</v>
      </c>
      <c r="AC92" s="7">
        <f>SUMIF('BD Qtde Servidores Ativos'!$D:$D,$D:$D,'BD Qtde Servidores Ativos'!I:I)</f>
        <v>0</v>
      </c>
      <c r="AD92" s="7">
        <f>SUMIF('BD Qtde Servidores Ativos'!$D:$D,$D:$D,'BD Qtde Servidores Ativos'!J:J)</f>
        <v>123</v>
      </c>
      <c r="AE92" s="7">
        <f>SUMIF('BD Qtde Servidores Ativos'!$D:$D,$D:$D,'BD Qtde Servidores Ativos'!K:K)</f>
        <v>69</v>
      </c>
      <c r="AF92" s="7">
        <f>SUMIF('BD Qtde Servidores Ativos'!$D:$D,$D:$D,'BD Qtde Servidores Ativos'!L:L)</f>
        <v>31</v>
      </c>
      <c r="AG92" s="24">
        <f t="shared" si="11"/>
        <v>274</v>
      </c>
      <c r="AH92" s="25"/>
      <c r="AI92" s="25"/>
      <c r="AJ92" s="7">
        <f>SUMIF('BD Qtde Servidores Aposentados '!$D:$D,$D:$D,'BD Qtde Servidores Aposentados '!E:E)</f>
        <v>36</v>
      </c>
      <c r="AK92" s="7">
        <f>SUMIF('BD Qtde Servidores Aposentados '!$D:$D,$D:$D,'BD Qtde Servidores Aposentados '!F:F)</f>
        <v>1</v>
      </c>
      <c r="AL92" s="7">
        <f>SUMIF('BD Qtde Servidores Aposentados '!$D:$D,$D:$D,'BD Qtde Servidores Aposentados '!G:G)</f>
        <v>0</v>
      </c>
      <c r="AM92" s="7">
        <f>SUMIF('BD Qtde Servidores Aposentados '!$D:$D,$D:$D,'BD Qtde Servidores Aposentados '!H:H)</f>
        <v>0</v>
      </c>
      <c r="AN92" s="7">
        <f>SUMIF('BD Qtde Servidores Aposentados '!$D:$D,$D:$D,'BD Qtde Servidores Aposentados '!I:I)</f>
        <v>0</v>
      </c>
      <c r="AO92" s="7">
        <f>SUMIF('BD Qtde Servidores Aposentados '!$D:$D,$D:$D,'BD Qtde Servidores Aposentados '!J:J)</f>
        <v>8</v>
      </c>
      <c r="AP92" s="7">
        <f>SUMIF('BD Qtde Servidores Aposentados '!$D:$D,$D:$D,'BD Qtde Servidores Aposentados '!K:K)</f>
        <v>3</v>
      </c>
      <c r="AQ92" s="7">
        <f>SUMIF('BD Qtde Servidores Aposentados '!$D:$D,$D:$D,'BD Qtde Servidores Aposentados '!L:L)</f>
        <v>0</v>
      </c>
      <c r="AR92" s="24">
        <f t="shared" si="12"/>
        <v>48</v>
      </c>
      <c r="AS92" s="26"/>
      <c r="AT92" s="26"/>
      <c r="AU92" s="27">
        <f t="shared" si="50"/>
        <v>272410.58301172196</v>
      </c>
      <c r="AV92" s="27">
        <f t="shared" si="50"/>
        <v>0</v>
      </c>
      <c r="AW92" s="27">
        <f t="shared" si="50"/>
        <v>0</v>
      </c>
      <c r="AX92" s="27">
        <f t="shared" si="50"/>
        <v>0</v>
      </c>
      <c r="AY92" s="27">
        <f t="shared" si="50"/>
        <v>0</v>
      </c>
      <c r="AZ92" s="27">
        <f t="shared" si="50"/>
        <v>854087.29850145779</v>
      </c>
      <c r="BA92" s="27">
        <f t="shared" si="50"/>
        <v>560204.3518876353</v>
      </c>
      <c r="BB92" s="27">
        <f t="shared" si="50"/>
        <v>289770.0809487435</v>
      </c>
      <c r="BC92" s="28">
        <f t="shared" si="14"/>
        <v>1976472.3143495587</v>
      </c>
      <c r="BF92" s="26"/>
      <c r="BG92" s="27">
        <f t="shared" si="51"/>
        <v>192289.82330239197</v>
      </c>
      <c r="BH92" s="27">
        <f t="shared" si="51"/>
        <v>5875.5223786841998</v>
      </c>
      <c r="BI92" s="27">
        <f t="shared" si="51"/>
        <v>0</v>
      </c>
      <c r="BJ92" s="27">
        <f t="shared" si="51"/>
        <v>0</v>
      </c>
      <c r="BK92" s="27">
        <f t="shared" si="51"/>
        <v>0</v>
      </c>
      <c r="BL92" s="27">
        <f t="shared" si="51"/>
        <v>55550.393398468797</v>
      </c>
      <c r="BM92" s="27">
        <f t="shared" si="51"/>
        <v>24356.71095163632</v>
      </c>
      <c r="BN92" s="27">
        <f t="shared" si="51"/>
        <v>0</v>
      </c>
      <c r="BO92" s="28">
        <f t="shared" si="16"/>
        <v>278072.45003118127</v>
      </c>
      <c r="BS92" s="12">
        <f t="shared" si="17"/>
        <v>296927.53548277699</v>
      </c>
      <c r="BT92" s="12">
        <f t="shared" si="52"/>
        <v>0</v>
      </c>
      <c r="BU92" s="12">
        <f t="shared" si="52"/>
        <v>0</v>
      </c>
      <c r="BV92" s="12">
        <f t="shared" si="52"/>
        <v>0</v>
      </c>
      <c r="BW92" s="12">
        <f t="shared" si="52"/>
        <v>0</v>
      </c>
      <c r="BX92" s="12">
        <f t="shared" si="52"/>
        <v>930955.15536658908</v>
      </c>
      <c r="BY92" s="12">
        <f t="shared" si="52"/>
        <v>610622.74355752266</v>
      </c>
      <c r="BZ92" s="12">
        <f t="shared" si="52"/>
        <v>315849.3882341304</v>
      </c>
      <c r="CA92" s="29">
        <f t="shared" si="19"/>
        <v>2154354.8226410192</v>
      </c>
      <c r="CB92" s="9"/>
      <c r="CC92" s="12">
        <v>0</v>
      </c>
      <c r="CD92" s="12">
        <f>(Z92*'Quadro Resumo'!$L$8)*($O$109*15%)</f>
        <v>0</v>
      </c>
      <c r="CE92" s="12">
        <f>(AA92*'Quadro Resumo'!$L$8)*($O$109*10%)</f>
        <v>0</v>
      </c>
      <c r="CF92" s="12">
        <f>(AB92*'Quadro Resumo'!$L$8)*($O$109*5%)</f>
        <v>0</v>
      </c>
      <c r="CG92" s="12">
        <f>(AC92*'Quadro Resumo'!$L$8)*($O$109*5%)</f>
        <v>0</v>
      </c>
      <c r="CH92" s="12">
        <f>(AD92*'Quadro Resumo'!$L$8)*(O92*22%)</f>
        <v>31509.251412407633</v>
      </c>
      <c r="CI92" s="12">
        <f>(AE92*'Quadro Resumo'!$L$8)*(O92*23%)</f>
        <v>18479.37250239871</v>
      </c>
      <c r="CJ92" s="12">
        <v>0</v>
      </c>
      <c r="CK92" s="29">
        <f t="shared" si="20"/>
        <v>49988.623914806347</v>
      </c>
      <c r="CL92" s="9"/>
      <c r="CM92" s="9"/>
      <c r="CN92" s="12">
        <f t="shared" si="21"/>
        <v>209595.9073996073</v>
      </c>
      <c r="CO92" s="12">
        <f t="shared" si="53"/>
        <v>6404.3193927657785</v>
      </c>
      <c r="CP92" s="12">
        <f t="shared" si="53"/>
        <v>0</v>
      </c>
      <c r="CQ92" s="12">
        <f t="shared" si="53"/>
        <v>0</v>
      </c>
      <c r="CR92" s="12">
        <f t="shared" si="53"/>
        <v>0</v>
      </c>
      <c r="CS92" s="12">
        <f t="shared" si="53"/>
        <v>60549.928804330993</v>
      </c>
      <c r="CT92" s="12">
        <f t="shared" si="53"/>
        <v>26548.814937283591</v>
      </c>
      <c r="CU92" s="12">
        <f t="shared" si="53"/>
        <v>0</v>
      </c>
      <c r="CV92" s="29">
        <f t="shared" si="23"/>
        <v>303098.97053398768</v>
      </c>
      <c r="CW92" s="9"/>
      <c r="CX92" s="9"/>
      <c r="CY92" s="9"/>
      <c r="CZ92" s="9"/>
      <c r="DA92" s="9"/>
      <c r="DB92" s="30"/>
      <c r="DC92" s="30"/>
    </row>
    <row r="93" spans="2:107" ht="15.75" customHeight="1" x14ac:dyDescent="0.3">
      <c r="B93" s="464"/>
      <c r="C93" s="7" t="s">
        <v>16</v>
      </c>
      <c r="D93" s="7" t="str">
        <f t="shared" si="55"/>
        <v>EP3</v>
      </c>
      <c r="E93" s="7">
        <v>3</v>
      </c>
      <c r="F93" s="8">
        <f>'2025'!O93</f>
        <v>5549.697955866257</v>
      </c>
      <c r="G93" s="12">
        <f t="shared" si="56"/>
        <v>6104.6677514528828</v>
      </c>
      <c r="H93" s="12">
        <f t="shared" si="57"/>
        <v>6382.1526492461953</v>
      </c>
      <c r="I93" s="12">
        <f t="shared" si="58"/>
        <v>6659.6375470395078</v>
      </c>
      <c r="J93" s="12">
        <f t="shared" si="59"/>
        <v>6937.1224448328212</v>
      </c>
      <c r="K93" s="12">
        <f t="shared" si="6"/>
        <v>7214.6073426261346</v>
      </c>
      <c r="L93" s="12">
        <f t="shared" si="7"/>
        <v>8435.5408929167115</v>
      </c>
      <c r="M93" s="12">
        <f t="shared" si="8"/>
        <v>9711.9714227659497</v>
      </c>
      <c r="O93" s="8">
        <f t="shared" ref="O93:O109" si="60">O92*$C$7</f>
        <v>6049.1707718942207</v>
      </c>
      <c r="P93" s="23">
        <f t="shared" ref="P93:P109" si="61">O93/F93-1</f>
        <v>9.000000000000008E-2</v>
      </c>
      <c r="Q93" s="12">
        <f t="shared" si="54"/>
        <v>6654.0878490836431</v>
      </c>
      <c r="R93" s="12">
        <f t="shared" si="54"/>
        <v>6956.5463876783533</v>
      </c>
      <c r="S93" s="12">
        <f t="shared" si="54"/>
        <v>7259.0049262730645</v>
      </c>
      <c r="T93" s="12">
        <f t="shared" si="54"/>
        <v>7561.4634648677757</v>
      </c>
      <c r="U93" s="12">
        <f t="shared" si="54"/>
        <v>7863.9220034624868</v>
      </c>
      <c r="V93" s="12">
        <f t="shared" si="54"/>
        <v>9194.7395732792156</v>
      </c>
      <c r="W93" s="12">
        <f t="shared" si="54"/>
        <v>10586.048850814886</v>
      </c>
      <c r="Y93" s="7">
        <f>SUMIF('BD Qtde Servidores Ativos'!$D:$D,$D:$D,'BD Qtde Servidores Ativos'!E:E)</f>
        <v>91</v>
      </c>
      <c r="Z93" s="7">
        <f>SUMIF('BD Qtde Servidores Ativos'!$D:$D,$D:$D,'BD Qtde Servidores Ativos'!F:F)</f>
        <v>0</v>
      </c>
      <c r="AA93" s="7">
        <f>SUMIF('BD Qtde Servidores Ativos'!$D:$D,$D:$D,'BD Qtde Servidores Ativos'!G:G)</f>
        <v>0</v>
      </c>
      <c r="AB93" s="7">
        <f>SUMIF('BD Qtde Servidores Ativos'!$D:$D,$D:$D,'BD Qtde Servidores Ativos'!H:H)</f>
        <v>0</v>
      </c>
      <c r="AC93" s="7">
        <f>SUMIF('BD Qtde Servidores Ativos'!$D:$D,$D:$D,'BD Qtde Servidores Ativos'!I:I)</f>
        <v>0</v>
      </c>
      <c r="AD93" s="7">
        <f>SUMIF('BD Qtde Servidores Ativos'!$D:$D,$D:$D,'BD Qtde Servidores Ativos'!J:J)</f>
        <v>698</v>
      </c>
      <c r="AE93" s="7">
        <f>SUMIF('BD Qtde Servidores Ativos'!$D:$D,$D:$D,'BD Qtde Servidores Ativos'!K:K)</f>
        <v>297</v>
      </c>
      <c r="AF93" s="7">
        <f>SUMIF('BD Qtde Servidores Ativos'!$D:$D,$D:$D,'BD Qtde Servidores Ativos'!L:L)</f>
        <v>109</v>
      </c>
      <c r="AG93" s="24">
        <f t="shared" si="11"/>
        <v>1195</v>
      </c>
      <c r="AH93" s="25"/>
      <c r="AI93" s="25"/>
      <c r="AJ93" s="7">
        <f>SUMIF('BD Qtde Servidores Aposentados '!$D:$D,$D:$D,'BD Qtde Servidores Aposentados '!E:E)</f>
        <v>59</v>
      </c>
      <c r="AK93" s="7">
        <f>SUMIF('BD Qtde Servidores Aposentados '!$D:$D,$D:$D,'BD Qtde Servidores Aposentados '!F:F)</f>
        <v>0</v>
      </c>
      <c r="AL93" s="7">
        <f>SUMIF('BD Qtde Servidores Aposentados '!$D:$D,$D:$D,'BD Qtde Servidores Aposentados '!G:G)</f>
        <v>0</v>
      </c>
      <c r="AM93" s="7">
        <f>SUMIF('BD Qtde Servidores Aposentados '!$D:$D,$D:$D,'BD Qtde Servidores Aposentados '!H:H)</f>
        <v>0</v>
      </c>
      <c r="AN93" s="7">
        <f>SUMIF('BD Qtde Servidores Aposentados '!$D:$D,$D:$D,'BD Qtde Servidores Aposentados '!I:I)</f>
        <v>0</v>
      </c>
      <c r="AO93" s="7">
        <f>SUMIF('BD Qtde Servidores Aposentados '!$D:$D,$D:$D,'BD Qtde Servidores Aposentados '!J:J)</f>
        <v>7</v>
      </c>
      <c r="AP93" s="7">
        <f>SUMIF('BD Qtde Servidores Aposentados '!$D:$D,$D:$D,'BD Qtde Servidores Aposentados '!K:K)</f>
        <v>2</v>
      </c>
      <c r="AQ93" s="7">
        <f>SUMIF('BD Qtde Servidores Aposentados '!$D:$D,$D:$D,'BD Qtde Servidores Aposentados '!L:L)</f>
        <v>0</v>
      </c>
      <c r="AR93" s="24">
        <f t="shared" si="12"/>
        <v>68</v>
      </c>
      <c r="AS93" s="26"/>
      <c r="AT93" s="26"/>
      <c r="AU93" s="27">
        <f t="shared" si="50"/>
        <v>505022.51398382941</v>
      </c>
      <c r="AV93" s="27">
        <f t="shared" si="50"/>
        <v>0</v>
      </c>
      <c r="AW93" s="27">
        <f t="shared" si="50"/>
        <v>0</v>
      </c>
      <c r="AX93" s="27">
        <f t="shared" si="50"/>
        <v>0</v>
      </c>
      <c r="AY93" s="27">
        <f t="shared" si="50"/>
        <v>0</v>
      </c>
      <c r="AZ93" s="27">
        <f t="shared" si="50"/>
        <v>5035795.9251530422</v>
      </c>
      <c r="BA93" s="27">
        <f t="shared" si="50"/>
        <v>2505355.6451962632</v>
      </c>
      <c r="BB93" s="27">
        <f t="shared" si="50"/>
        <v>1058604.8850814884</v>
      </c>
      <c r="BC93" s="28">
        <f t="shared" si="14"/>
        <v>9104778.9694146235</v>
      </c>
      <c r="BF93" s="26"/>
      <c r="BG93" s="27">
        <f t="shared" si="51"/>
        <v>327432.17939610919</v>
      </c>
      <c r="BH93" s="27">
        <f t="shared" si="51"/>
        <v>0</v>
      </c>
      <c r="BI93" s="27">
        <f t="shared" si="51"/>
        <v>0</v>
      </c>
      <c r="BJ93" s="27">
        <f t="shared" si="51"/>
        <v>0</v>
      </c>
      <c r="BK93" s="27">
        <f t="shared" si="51"/>
        <v>0</v>
      </c>
      <c r="BL93" s="27">
        <f t="shared" si="51"/>
        <v>50502.251398382941</v>
      </c>
      <c r="BM93" s="27">
        <f t="shared" si="51"/>
        <v>16871.081785833423</v>
      </c>
      <c r="BN93" s="27">
        <f t="shared" si="51"/>
        <v>0</v>
      </c>
      <c r="BO93" s="28">
        <f t="shared" si="16"/>
        <v>394805.51258032554</v>
      </c>
      <c r="BS93" s="12">
        <f t="shared" si="17"/>
        <v>550474.54024237406</v>
      </c>
      <c r="BT93" s="12">
        <f t="shared" si="52"/>
        <v>0</v>
      </c>
      <c r="BU93" s="12">
        <f t="shared" si="52"/>
        <v>0</v>
      </c>
      <c r="BV93" s="12">
        <f t="shared" si="52"/>
        <v>0</v>
      </c>
      <c r="BW93" s="12">
        <f t="shared" si="52"/>
        <v>0</v>
      </c>
      <c r="BX93" s="12">
        <f t="shared" si="52"/>
        <v>5489017.5584168155</v>
      </c>
      <c r="BY93" s="12">
        <f t="shared" si="52"/>
        <v>2730837.653263927</v>
      </c>
      <c r="BZ93" s="12">
        <f t="shared" si="52"/>
        <v>1153879.3247388226</v>
      </c>
      <c r="CA93" s="29">
        <f t="shared" si="19"/>
        <v>9924209.0766619388</v>
      </c>
      <c r="CB93" s="9"/>
      <c r="CC93" s="12">
        <v>0</v>
      </c>
      <c r="CD93" s="12">
        <f>(Z93*'Quadro Resumo'!$L$8)*($O$109*15%)</f>
        <v>0</v>
      </c>
      <c r="CE93" s="12">
        <f>(AA93*'Quadro Resumo'!$L$8)*($O$109*10%)</f>
        <v>0</v>
      </c>
      <c r="CF93" s="12">
        <f>(AB93*'Quadro Resumo'!$L$8)*($O$109*5%)</f>
        <v>0</v>
      </c>
      <c r="CG93" s="12">
        <f>(AC93*'Quadro Resumo'!$L$8)*($O$109*5%)</f>
        <v>0</v>
      </c>
      <c r="CH93" s="12">
        <f>(AD93*'Quadro Resumo'!$L$8)*(O93*22%)</f>
        <v>185782.1327464153</v>
      </c>
      <c r="CI93" s="12">
        <f>(AE93*'Quadro Resumo'!$L$8)*(O93*23%)</f>
        <v>82643.77108561885</v>
      </c>
      <c r="CJ93" s="12">
        <v>0</v>
      </c>
      <c r="CK93" s="29">
        <f t="shared" si="20"/>
        <v>268425.90383203415</v>
      </c>
      <c r="CL93" s="9"/>
      <c r="CM93" s="9"/>
      <c r="CN93" s="12">
        <f t="shared" si="21"/>
        <v>356901.07554175903</v>
      </c>
      <c r="CO93" s="12">
        <f t="shared" si="53"/>
        <v>0</v>
      </c>
      <c r="CP93" s="12">
        <f t="shared" si="53"/>
        <v>0</v>
      </c>
      <c r="CQ93" s="12">
        <f t="shared" si="53"/>
        <v>0</v>
      </c>
      <c r="CR93" s="12">
        <f t="shared" si="53"/>
        <v>0</v>
      </c>
      <c r="CS93" s="12">
        <f t="shared" si="53"/>
        <v>55047.454024237406</v>
      </c>
      <c r="CT93" s="12">
        <f t="shared" si="53"/>
        <v>18389.479146558431</v>
      </c>
      <c r="CU93" s="12">
        <f t="shared" si="53"/>
        <v>0</v>
      </c>
      <c r="CV93" s="29">
        <f t="shared" si="23"/>
        <v>430338.00871255487</v>
      </c>
      <c r="CW93" s="9"/>
      <c r="CX93" s="9"/>
      <c r="CY93" s="9"/>
      <c r="CZ93" s="9"/>
      <c r="DA93" s="9"/>
      <c r="DB93" s="30"/>
      <c r="DC93" s="30"/>
    </row>
    <row r="94" spans="2:107" ht="15.75" customHeight="1" x14ac:dyDescent="0.3">
      <c r="B94" s="464"/>
      <c r="C94" s="7" t="s">
        <v>16</v>
      </c>
      <c r="D94" s="7" t="str">
        <f t="shared" si="55"/>
        <v>EP4</v>
      </c>
      <c r="E94" s="7">
        <v>4</v>
      </c>
      <c r="F94" s="8">
        <f>'2025'!O94</f>
        <v>5766.1361761450407</v>
      </c>
      <c r="G94" s="12">
        <f t="shared" si="56"/>
        <v>6342.7497937595454</v>
      </c>
      <c r="H94" s="12">
        <f t="shared" si="57"/>
        <v>6631.0566025667968</v>
      </c>
      <c r="I94" s="12">
        <f t="shared" si="58"/>
        <v>6919.3634113740491</v>
      </c>
      <c r="J94" s="12">
        <f t="shared" si="59"/>
        <v>7207.6702201813005</v>
      </c>
      <c r="K94" s="12">
        <f t="shared" si="6"/>
        <v>7495.9770289885528</v>
      </c>
      <c r="L94" s="12">
        <f t="shared" si="7"/>
        <v>8764.5269877404626</v>
      </c>
      <c r="M94" s="12">
        <f t="shared" si="8"/>
        <v>10090.738308253822</v>
      </c>
      <c r="O94" s="8">
        <f t="shared" si="60"/>
        <v>6285.0884319980951</v>
      </c>
      <c r="P94" s="23">
        <f t="shared" si="61"/>
        <v>9.000000000000008E-2</v>
      </c>
      <c r="Q94" s="12">
        <f t="shared" si="54"/>
        <v>6913.5972751979052</v>
      </c>
      <c r="R94" s="12">
        <f t="shared" si="54"/>
        <v>7227.8516967978085</v>
      </c>
      <c r="S94" s="12">
        <f t="shared" si="54"/>
        <v>7542.1061183977135</v>
      </c>
      <c r="T94" s="12">
        <f t="shared" si="54"/>
        <v>7856.3605399976186</v>
      </c>
      <c r="U94" s="12">
        <f t="shared" si="54"/>
        <v>8170.6149615975237</v>
      </c>
      <c r="V94" s="12">
        <f t="shared" si="54"/>
        <v>9553.3344166371044</v>
      </c>
      <c r="W94" s="12">
        <f t="shared" si="54"/>
        <v>10998.904755996666</v>
      </c>
      <c r="Y94" s="7">
        <f>SUMIF('BD Qtde Servidores Ativos'!$D:$D,$D:$D,'BD Qtde Servidores Ativos'!E:E)</f>
        <v>79</v>
      </c>
      <c r="Z94" s="7">
        <f>SUMIF('BD Qtde Servidores Ativos'!$D:$D,$D:$D,'BD Qtde Servidores Ativos'!F:F)</f>
        <v>0</v>
      </c>
      <c r="AA94" s="7">
        <f>SUMIF('BD Qtde Servidores Ativos'!$D:$D,$D:$D,'BD Qtde Servidores Ativos'!G:G)</f>
        <v>0</v>
      </c>
      <c r="AB94" s="7">
        <f>SUMIF('BD Qtde Servidores Ativos'!$D:$D,$D:$D,'BD Qtde Servidores Ativos'!H:H)</f>
        <v>0</v>
      </c>
      <c r="AC94" s="7">
        <f>SUMIF('BD Qtde Servidores Ativos'!$D:$D,$D:$D,'BD Qtde Servidores Ativos'!I:I)</f>
        <v>0</v>
      </c>
      <c r="AD94" s="7">
        <f>SUMIF('BD Qtde Servidores Ativos'!$D:$D,$D:$D,'BD Qtde Servidores Ativos'!J:J)</f>
        <v>262</v>
      </c>
      <c r="AE94" s="7">
        <f>SUMIF('BD Qtde Servidores Ativos'!$D:$D,$D:$D,'BD Qtde Servidores Ativos'!K:K)</f>
        <v>164</v>
      </c>
      <c r="AF94" s="7">
        <f>SUMIF('BD Qtde Servidores Ativos'!$D:$D,$D:$D,'BD Qtde Servidores Ativos'!L:L)</f>
        <v>57</v>
      </c>
      <c r="AG94" s="24">
        <f t="shared" si="11"/>
        <v>562</v>
      </c>
      <c r="AH94" s="25"/>
      <c r="AI94" s="25"/>
      <c r="AJ94" s="7">
        <f>SUMIF('BD Qtde Servidores Aposentados '!$D:$D,$D:$D,'BD Qtde Servidores Aposentados '!E:E)</f>
        <v>82</v>
      </c>
      <c r="AK94" s="7">
        <f>SUMIF('BD Qtde Servidores Aposentados '!$D:$D,$D:$D,'BD Qtde Servidores Aposentados '!F:F)</f>
        <v>1</v>
      </c>
      <c r="AL94" s="7">
        <f>SUMIF('BD Qtde Servidores Aposentados '!$D:$D,$D:$D,'BD Qtde Servidores Aposentados '!G:G)</f>
        <v>0</v>
      </c>
      <c r="AM94" s="7">
        <f>SUMIF('BD Qtde Servidores Aposentados '!$D:$D,$D:$D,'BD Qtde Servidores Aposentados '!H:H)</f>
        <v>1</v>
      </c>
      <c r="AN94" s="7">
        <f>SUMIF('BD Qtde Servidores Aposentados '!$D:$D,$D:$D,'BD Qtde Servidores Aposentados '!I:I)</f>
        <v>0</v>
      </c>
      <c r="AO94" s="7">
        <f>SUMIF('BD Qtde Servidores Aposentados '!$D:$D,$D:$D,'BD Qtde Servidores Aposentados '!J:J)</f>
        <v>19</v>
      </c>
      <c r="AP94" s="7">
        <f>SUMIF('BD Qtde Servidores Aposentados '!$D:$D,$D:$D,'BD Qtde Servidores Aposentados '!K:K)</f>
        <v>3</v>
      </c>
      <c r="AQ94" s="7">
        <f>SUMIF('BD Qtde Servidores Aposentados '!$D:$D,$D:$D,'BD Qtde Servidores Aposentados '!L:L)</f>
        <v>2</v>
      </c>
      <c r="AR94" s="24">
        <f t="shared" si="12"/>
        <v>108</v>
      </c>
      <c r="AS94" s="26"/>
      <c r="AT94" s="26"/>
      <c r="AU94" s="27">
        <f t="shared" si="50"/>
        <v>455524.75791545823</v>
      </c>
      <c r="AV94" s="27">
        <f t="shared" si="50"/>
        <v>0</v>
      </c>
      <c r="AW94" s="27">
        <f t="shared" si="50"/>
        <v>0</v>
      </c>
      <c r="AX94" s="27">
        <f t="shared" si="50"/>
        <v>0</v>
      </c>
      <c r="AY94" s="27">
        <f t="shared" si="50"/>
        <v>0</v>
      </c>
      <c r="AZ94" s="27">
        <f t="shared" si="50"/>
        <v>1963945.9815950007</v>
      </c>
      <c r="BA94" s="27">
        <f t="shared" si="50"/>
        <v>1437382.4259894358</v>
      </c>
      <c r="BB94" s="27">
        <f t="shared" si="50"/>
        <v>575172.08357046789</v>
      </c>
      <c r="BC94" s="28">
        <f t="shared" si="14"/>
        <v>4432025.2490703631</v>
      </c>
      <c r="BF94" s="26"/>
      <c r="BG94" s="27">
        <f t="shared" si="51"/>
        <v>472823.16644389334</v>
      </c>
      <c r="BH94" s="27">
        <f t="shared" si="51"/>
        <v>6342.7497937595454</v>
      </c>
      <c r="BI94" s="27">
        <f t="shared" si="51"/>
        <v>0</v>
      </c>
      <c r="BJ94" s="27">
        <f t="shared" si="51"/>
        <v>6919.3634113740491</v>
      </c>
      <c r="BK94" s="27">
        <f t="shared" si="51"/>
        <v>0</v>
      </c>
      <c r="BL94" s="27">
        <f t="shared" si="51"/>
        <v>142423.56355078251</v>
      </c>
      <c r="BM94" s="27">
        <f t="shared" si="51"/>
        <v>26293.580963221386</v>
      </c>
      <c r="BN94" s="27">
        <f t="shared" si="51"/>
        <v>20181.476616507643</v>
      </c>
      <c r="BO94" s="28">
        <f t="shared" si="16"/>
        <v>674983.90077953844</v>
      </c>
      <c r="BS94" s="12">
        <f t="shared" si="17"/>
        <v>496521.98612784949</v>
      </c>
      <c r="BT94" s="12">
        <f t="shared" si="52"/>
        <v>0</v>
      </c>
      <c r="BU94" s="12">
        <f t="shared" si="52"/>
        <v>0</v>
      </c>
      <c r="BV94" s="12">
        <f t="shared" si="52"/>
        <v>0</v>
      </c>
      <c r="BW94" s="12">
        <f t="shared" si="52"/>
        <v>0</v>
      </c>
      <c r="BX94" s="12">
        <f t="shared" si="52"/>
        <v>2140701.119938551</v>
      </c>
      <c r="BY94" s="12">
        <f t="shared" si="52"/>
        <v>1566746.8443284852</v>
      </c>
      <c r="BZ94" s="12">
        <f t="shared" si="52"/>
        <v>626937.57109180989</v>
      </c>
      <c r="CA94" s="29">
        <f t="shared" si="19"/>
        <v>4830907.5214866959</v>
      </c>
      <c r="CB94" s="9"/>
      <c r="CC94" s="12">
        <v>0</v>
      </c>
      <c r="CD94" s="12">
        <f>(Z94*'Quadro Resumo'!$L$8)*($O$109*15%)</f>
        <v>0</v>
      </c>
      <c r="CE94" s="12">
        <f>(AA94*'Quadro Resumo'!$L$8)*($O$109*10%)</f>
        <v>0</v>
      </c>
      <c r="CF94" s="12">
        <f>(AB94*'Quadro Resumo'!$L$8)*($O$109*5%)</f>
        <v>0</v>
      </c>
      <c r="CG94" s="12">
        <f>(AC94*'Quadro Resumo'!$L$8)*($O$109*5%)</f>
        <v>0</v>
      </c>
      <c r="CH94" s="12">
        <f>(AD94*'Quadro Resumo'!$L$8)*(O94*22%)</f>
        <v>72454.499444074041</v>
      </c>
      <c r="CI94" s="12">
        <f>(AE94*'Quadro Resumo'!$L$8)*(O94*23%)</f>
        <v>47414.707130993644</v>
      </c>
      <c r="CJ94" s="12">
        <v>0</v>
      </c>
      <c r="CK94" s="29">
        <f t="shared" si="20"/>
        <v>119869.20657506768</v>
      </c>
      <c r="CL94" s="9"/>
      <c r="CM94" s="9"/>
      <c r="CN94" s="12">
        <f t="shared" si="21"/>
        <v>515377.25142384379</v>
      </c>
      <c r="CO94" s="12">
        <f t="shared" si="53"/>
        <v>6913.5972751979052</v>
      </c>
      <c r="CP94" s="12">
        <f t="shared" si="53"/>
        <v>0</v>
      </c>
      <c r="CQ94" s="12">
        <f t="shared" si="53"/>
        <v>7542.1061183977135</v>
      </c>
      <c r="CR94" s="12">
        <f t="shared" si="53"/>
        <v>0</v>
      </c>
      <c r="CS94" s="12">
        <f t="shared" si="53"/>
        <v>155241.68427035294</v>
      </c>
      <c r="CT94" s="12">
        <f t="shared" si="53"/>
        <v>28660.003249911315</v>
      </c>
      <c r="CU94" s="12">
        <f t="shared" si="53"/>
        <v>21997.809511993331</v>
      </c>
      <c r="CV94" s="29">
        <f t="shared" si="23"/>
        <v>735732.45184969704</v>
      </c>
      <c r="CW94" s="9"/>
      <c r="CX94" s="9"/>
      <c r="CY94" s="9"/>
      <c r="CZ94" s="9"/>
      <c r="DA94" s="9"/>
      <c r="DB94" s="30"/>
      <c r="DC94" s="30"/>
    </row>
    <row r="95" spans="2:107" ht="15.75" customHeight="1" x14ac:dyDescent="0.3">
      <c r="B95" s="464"/>
      <c r="C95" s="7" t="s">
        <v>16</v>
      </c>
      <c r="D95" s="7" t="str">
        <f t="shared" si="55"/>
        <v>EP5</v>
      </c>
      <c r="E95" s="7">
        <v>5</v>
      </c>
      <c r="F95" s="8">
        <f>'2025'!O95</f>
        <v>5991.0154870146971</v>
      </c>
      <c r="G95" s="12">
        <f t="shared" si="56"/>
        <v>6590.1170357161673</v>
      </c>
      <c r="H95" s="12">
        <f t="shared" si="57"/>
        <v>6889.6678100669014</v>
      </c>
      <c r="I95" s="12">
        <f t="shared" si="58"/>
        <v>7189.2185844176365</v>
      </c>
      <c r="J95" s="12">
        <f t="shared" si="59"/>
        <v>7488.7693587683716</v>
      </c>
      <c r="K95" s="12">
        <f t="shared" si="6"/>
        <v>7788.3201331191067</v>
      </c>
      <c r="L95" s="12">
        <f t="shared" si="7"/>
        <v>9106.34354026234</v>
      </c>
      <c r="M95" s="12">
        <f t="shared" si="8"/>
        <v>10484.277102275721</v>
      </c>
      <c r="O95" s="8">
        <f t="shared" si="60"/>
        <v>6530.2068808460199</v>
      </c>
      <c r="P95" s="23">
        <f t="shared" si="61"/>
        <v>9.000000000000008E-2</v>
      </c>
      <c r="Q95" s="12">
        <f t="shared" si="54"/>
        <v>7183.2275689306225</v>
      </c>
      <c r="R95" s="12">
        <f t="shared" si="54"/>
        <v>7509.7379129729225</v>
      </c>
      <c r="S95" s="12">
        <f t="shared" si="54"/>
        <v>7836.2482570152233</v>
      </c>
      <c r="T95" s="12">
        <f t="shared" si="54"/>
        <v>8162.7586010575251</v>
      </c>
      <c r="U95" s="12">
        <f t="shared" si="54"/>
        <v>8489.2689450998259</v>
      </c>
      <c r="V95" s="12">
        <f t="shared" si="54"/>
        <v>9925.9144588859508</v>
      </c>
      <c r="W95" s="12">
        <f t="shared" si="54"/>
        <v>11427.862041480535</v>
      </c>
      <c r="Y95" s="7">
        <f>SUMIF('BD Qtde Servidores Ativos'!$D:$D,$D:$D,'BD Qtde Servidores Ativos'!E:E)</f>
        <v>125</v>
      </c>
      <c r="Z95" s="7">
        <f>SUMIF('BD Qtde Servidores Ativos'!$D:$D,$D:$D,'BD Qtde Servidores Ativos'!F:F)</f>
        <v>0</v>
      </c>
      <c r="AA95" s="7">
        <f>SUMIF('BD Qtde Servidores Ativos'!$D:$D,$D:$D,'BD Qtde Servidores Ativos'!G:G)</f>
        <v>0</v>
      </c>
      <c r="AB95" s="7">
        <f>SUMIF('BD Qtde Servidores Ativos'!$D:$D,$D:$D,'BD Qtde Servidores Ativos'!H:H)</f>
        <v>1</v>
      </c>
      <c r="AC95" s="7">
        <f>SUMIF('BD Qtde Servidores Ativos'!$D:$D,$D:$D,'BD Qtde Servidores Ativos'!I:I)</f>
        <v>1</v>
      </c>
      <c r="AD95" s="7">
        <f>SUMIF('BD Qtde Servidores Ativos'!$D:$D,$D:$D,'BD Qtde Servidores Ativos'!J:J)</f>
        <v>884</v>
      </c>
      <c r="AE95" s="7">
        <f>SUMIF('BD Qtde Servidores Ativos'!$D:$D,$D:$D,'BD Qtde Servidores Ativos'!K:K)</f>
        <v>560</v>
      </c>
      <c r="AF95" s="7">
        <f>SUMIF('BD Qtde Servidores Ativos'!$D:$D,$D:$D,'BD Qtde Servidores Ativos'!L:L)</f>
        <v>182</v>
      </c>
      <c r="AG95" s="24">
        <f t="shared" si="11"/>
        <v>1753</v>
      </c>
      <c r="AH95" s="25"/>
      <c r="AI95" s="25"/>
      <c r="AJ95" s="7">
        <f>SUMIF('BD Qtde Servidores Aposentados '!$D:$D,$D:$D,'BD Qtde Servidores Aposentados '!E:E)</f>
        <v>109</v>
      </c>
      <c r="AK95" s="7">
        <f>SUMIF('BD Qtde Servidores Aposentados '!$D:$D,$D:$D,'BD Qtde Servidores Aposentados '!F:F)</f>
        <v>1</v>
      </c>
      <c r="AL95" s="7">
        <f>SUMIF('BD Qtde Servidores Aposentados '!$D:$D,$D:$D,'BD Qtde Servidores Aposentados '!G:G)</f>
        <v>0</v>
      </c>
      <c r="AM95" s="7">
        <f>SUMIF('BD Qtde Servidores Aposentados '!$D:$D,$D:$D,'BD Qtde Servidores Aposentados '!H:H)</f>
        <v>0</v>
      </c>
      <c r="AN95" s="7">
        <f>SUMIF('BD Qtde Servidores Aposentados '!$D:$D,$D:$D,'BD Qtde Servidores Aposentados '!I:I)</f>
        <v>0</v>
      </c>
      <c r="AO95" s="7">
        <f>SUMIF('BD Qtde Servidores Aposentados '!$D:$D,$D:$D,'BD Qtde Servidores Aposentados '!J:J)</f>
        <v>15</v>
      </c>
      <c r="AP95" s="7">
        <f>SUMIF('BD Qtde Servidores Aposentados '!$D:$D,$D:$D,'BD Qtde Servidores Aposentados '!K:K)</f>
        <v>6</v>
      </c>
      <c r="AQ95" s="7">
        <f>SUMIF('BD Qtde Servidores Aposentados '!$D:$D,$D:$D,'BD Qtde Servidores Aposentados '!L:L)</f>
        <v>1</v>
      </c>
      <c r="AR95" s="24">
        <f t="shared" si="12"/>
        <v>132</v>
      </c>
      <c r="AS95" s="26"/>
      <c r="AT95" s="26"/>
      <c r="AU95" s="27">
        <f t="shared" ref="AU95:BB109" si="62">Y95*F95</f>
        <v>748876.93587683712</v>
      </c>
      <c r="AV95" s="27">
        <f t="shared" si="62"/>
        <v>0</v>
      </c>
      <c r="AW95" s="27">
        <f t="shared" si="62"/>
        <v>0</v>
      </c>
      <c r="AX95" s="27">
        <f t="shared" si="62"/>
        <v>7189.2185844176365</v>
      </c>
      <c r="AY95" s="27">
        <f t="shared" si="62"/>
        <v>7488.7693587683716</v>
      </c>
      <c r="AZ95" s="27">
        <f t="shared" si="62"/>
        <v>6884874.9976772899</v>
      </c>
      <c r="BA95" s="27">
        <f t="shared" si="62"/>
        <v>5099552.3825469101</v>
      </c>
      <c r="BB95" s="27">
        <f t="shared" si="62"/>
        <v>1908138.4326141812</v>
      </c>
      <c r="BC95" s="28">
        <f t="shared" si="14"/>
        <v>14656120.736658406</v>
      </c>
      <c r="BF95" s="26"/>
      <c r="BG95" s="27">
        <f t="shared" ref="BG95:BN109" si="63">F95*AJ95</f>
        <v>653020.68808460201</v>
      </c>
      <c r="BH95" s="27">
        <f t="shared" si="63"/>
        <v>6590.1170357161673</v>
      </c>
      <c r="BI95" s="27">
        <f t="shared" si="63"/>
        <v>0</v>
      </c>
      <c r="BJ95" s="27">
        <f t="shared" si="63"/>
        <v>0</v>
      </c>
      <c r="BK95" s="27">
        <f t="shared" si="63"/>
        <v>0</v>
      </c>
      <c r="BL95" s="27">
        <f t="shared" si="63"/>
        <v>116824.8019967866</v>
      </c>
      <c r="BM95" s="27">
        <f t="shared" si="63"/>
        <v>54638.06124157404</v>
      </c>
      <c r="BN95" s="27">
        <f t="shared" si="63"/>
        <v>10484.277102275721</v>
      </c>
      <c r="BO95" s="28">
        <f t="shared" si="16"/>
        <v>841557.94546095456</v>
      </c>
      <c r="BS95" s="12">
        <f t="shared" si="17"/>
        <v>816275.86010575248</v>
      </c>
      <c r="BT95" s="12">
        <f t="shared" ref="BT95:BZ109" si="64">Z95*Q95</f>
        <v>0</v>
      </c>
      <c r="BU95" s="12">
        <f t="shared" si="64"/>
        <v>0</v>
      </c>
      <c r="BV95" s="12">
        <f t="shared" si="64"/>
        <v>7836.2482570152233</v>
      </c>
      <c r="BW95" s="12">
        <f t="shared" si="64"/>
        <v>8162.7586010575251</v>
      </c>
      <c r="BX95" s="12">
        <f t="shared" si="64"/>
        <v>7504513.7474682461</v>
      </c>
      <c r="BY95" s="12">
        <f t="shared" si="64"/>
        <v>5558512.0969761321</v>
      </c>
      <c r="BZ95" s="12">
        <f t="shared" si="64"/>
        <v>2079870.8915494576</v>
      </c>
      <c r="CA95" s="29">
        <f t="shared" si="19"/>
        <v>15975171.60295766</v>
      </c>
      <c r="CB95" s="9"/>
      <c r="CC95" s="12">
        <v>0</v>
      </c>
      <c r="CD95" s="12">
        <f>(Z95*'Quadro Resumo'!$L$8)*($O$109*15%)</f>
        <v>0</v>
      </c>
      <c r="CE95" s="12">
        <f>(AA95*'Quadro Resumo'!$L$8)*($O$109*10%)</f>
        <v>0</v>
      </c>
      <c r="CF95" s="12">
        <f>(AB95*'Quadro Resumo'!$L$8)*($O$109*5%)</f>
        <v>111.56927372789922</v>
      </c>
      <c r="CG95" s="12">
        <f>(AC95*'Quadro Resumo'!$L$8)*($O$109*5%)</f>
        <v>111.56927372789922</v>
      </c>
      <c r="CH95" s="12">
        <f>(AD95*'Quadro Resumo'!$L$8)*(O95*22%)</f>
        <v>253998.92683738683</v>
      </c>
      <c r="CI95" s="12">
        <f>(AE95*'Quadro Resumo'!$L$8)*(O95*23%)</f>
        <v>168218.12925059348</v>
      </c>
      <c r="CJ95" s="12">
        <v>0</v>
      </c>
      <c r="CK95" s="29">
        <f t="shared" si="20"/>
        <v>422440.19463543611</v>
      </c>
      <c r="CL95" s="9"/>
      <c r="CM95" s="9"/>
      <c r="CN95" s="12">
        <f t="shared" si="21"/>
        <v>711792.5500122162</v>
      </c>
      <c r="CO95" s="12">
        <f t="shared" ref="CO95:CU109" si="65">AK95*Q95</f>
        <v>7183.2275689306225</v>
      </c>
      <c r="CP95" s="12">
        <f t="shared" si="65"/>
        <v>0</v>
      </c>
      <c r="CQ95" s="12">
        <f t="shared" si="65"/>
        <v>0</v>
      </c>
      <c r="CR95" s="12">
        <f t="shared" si="65"/>
        <v>0</v>
      </c>
      <c r="CS95" s="12">
        <f t="shared" si="65"/>
        <v>127339.03417649739</v>
      </c>
      <c r="CT95" s="12">
        <f t="shared" si="65"/>
        <v>59555.486753315708</v>
      </c>
      <c r="CU95" s="12">
        <f t="shared" si="65"/>
        <v>11427.862041480535</v>
      </c>
      <c r="CV95" s="29">
        <f t="shared" si="23"/>
        <v>917298.16055244033</v>
      </c>
      <c r="CW95" s="9"/>
      <c r="CX95" s="9"/>
      <c r="CY95" s="9"/>
      <c r="CZ95" s="9"/>
      <c r="DA95" s="9"/>
      <c r="DB95" s="30"/>
      <c r="DC95" s="30"/>
    </row>
    <row r="96" spans="2:107" ht="15.75" customHeight="1" x14ac:dyDescent="0.3">
      <c r="B96" s="464"/>
      <c r="C96" s="7" t="s">
        <v>16</v>
      </c>
      <c r="D96" s="7" t="str">
        <f t="shared" si="55"/>
        <v>EP6</v>
      </c>
      <c r="E96" s="7">
        <v>6</v>
      </c>
      <c r="F96" s="8">
        <f>'2025'!O96</f>
        <v>6224.6650910082699</v>
      </c>
      <c r="G96" s="12">
        <f t="shared" si="56"/>
        <v>6847.1316001090972</v>
      </c>
      <c r="H96" s="12">
        <f t="shared" si="57"/>
        <v>7158.3648546595095</v>
      </c>
      <c r="I96" s="12">
        <f t="shared" si="58"/>
        <v>7469.5981092099237</v>
      </c>
      <c r="J96" s="12">
        <f t="shared" si="59"/>
        <v>7780.8313637603369</v>
      </c>
      <c r="K96" s="12">
        <f t="shared" si="6"/>
        <v>8092.064618310751</v>
      </c>
      <c r="L96" s="12">
        <f t="shared" si="7"/>
        <v>9461.4909383325703</v>
      </c>
      <c r="M96" s="12">
        <f t="shared" si="8"/>
        <v>10893.163909264473</v>
      </c>
      <c r="O96" s="8">
        <f t="shared" si="60"/>
        <v>6784.884949199014</v>
      </c>
      <c r="P96" s="23">
        <f t="shared" si="61"/>
        <v>9.000000000000008E-2</v>
      </c>
      <c r="Q96" s="12">
        <f t="shared" ref="Q96:T109" si="66">$O96*Q$12</f>
        <v>7463.3734441189163</v>
      </c>
      <c r="R96" s="12">
        <f t="shared" si="66"/>
        <v>7802.6176915788656</v>
      </c>
      <c r="S96" s="12">
        <f t="shared" si="66"/>
        <v>8141.8619390388167</v>
      </c>
      <c r="T96" s="12">
        <f t="shared" si="66"/>
        <v>8481.1061864987678</v>
      </c>
      <c r="U96" s="12">
        <f t="shared" ref="U96:W109" si="67">$O96*U$12</f>
        <v>8820.350433958718</v>
      </c>
      <c r="V96" s="12">
        <f t="shared" si="67"/>
        <v>10313.025122782501</v>
      </c>
      <c r="W96" s="12">
        <f t="shared" si="67"/>
        <v>11873.548661098275</v>
      </c>
      <c r="Y96" s="7">
        <f>SUMIF('BD Qtde Servidores Ativos'!$D:$D,$D:$D,'BD Qtde Servidores Ativos'!E:E)</f>
        <v>82</v>
      </c>
      <c r="Z96" s="7">
        <f>SUMIF('BD Qtde Servidores Ativos'!$D:$D,$D:$D,'BD Qtde Servidores Ativos'!F:F)</f>
        <v>0</v>
      </c>
      <c r="AA96" s="7">
        <f>SUMIF('BD Qtde Servidores Ativos'!$D:$D,$D:$D,'BD Qtde Servidores Ativos'!G:G)</f>
        <v>0</v>
      </c>
      <c r="AB96" s="7">
        <f>SUMIF('BD Qtde Servidores Ativos'!$D:$D,$D:$D,'BD Qtde Servidores Ativos'!H:H)</f>
        <v>2</v>
      </c>
      <c r="AC96" s="7">
        <f>SUMIF('BD Qtde Servidores Ativos'!$D:$D,$D:$D,'BD Qtde Servidores Ativos'!I:I)</f>
        <v>0</v>
      </c>
      <c r="AD96" s="7">
        <f>SUMIF('BD Qtde Servidores Ativos'!$D:$D,$D:$D,'BD Qtde Servidores Ativos'!J:J)</f>
        <v>470</v>
      </c>
      <c r="AE96" s="7">
        <f>SUMIF('BD Qtde Servidores Ativos'!$D:$D,$D:$D,'BD Qtde Servidores Ativos'!K:K)</f>
        <v>332</v>
      </c>
      <c r="AF96" s="7">
        <f>SUMIF('BD Qtde Servidores Ativos'!$D:$D,$D:$D,'BD Qtde Servidores Ativos'!L:L)</f>
        <v>112</v>
      </c>
      <c r="AG96" s="24">
        <f t="shared" si="11"/>
        <v>998</v>
      </c>
      <c r="AH96" s="25"/>
      <c r="AI96" s="25"/>
      <c r="AJ96" s="7">
        <f>SUMIF('BD Qtde Servidores Aposentados '!$D:$D,$D:$D,'BD Qtde Servidores Aposentados '!E:E)</f>
        <v>154</v>
      </c>
      <c r="AK96" s="7">
        <f>SUMIF('BD Qtde Servidores Aposentados '!$D:$D,$D:$D,'BD Qtde Servidores Aposentados '!F:F)</f>
        <v>1</v>
      </c>
      <c r="AL96" s="7">
        <f>SUMIF('BD Qtde Servidores Aposentados '!$D:$D,$D:$D,'BD Qtde Servidores Aposentados '!G:G)</f>
        <v>0</v>
      </c>
      <c r="AM96" s="7">
        <f>SUMIF('BD Qtde Servidores Aposentados '!$D:$D,$D:$D,'BD Qtde Servidores Aposentados '!H:H)</f>
        <v>0</v>
      </c>
      <c r="AN96" s="7">
        <f>SUMIF('BD Qtde Servidores Aposentados '!$D:$D,$D:$D,'BD Qtde Servidores Aposentados '!I:I)</f>
        <v>0</v>
      </c>
      <c r="AO96" s="7">
        <f>SUMIF('BD Qtde Servidores Aposentados '!$D:$D,$D:$D,'BD Qtde Servidores Aposentados '!J:J)</f>
        <v>44</v>
      </c>
      <c r="AP96" s="7">
        <f>SUMIF('BD Qtde Servidores Aposentados '!$D:$D,$D:$D,'BD Qtde Servidores Aposentados '!K:K)</f>
        <v>9</v>
      </c>
      <c r="AQ96" s="7">
        <f>SUMIF('BD Qtde Servidores Aposentados '!$D:$D,$D:$D,'BD Qtde Servidores Aposentados '!L:L)</f>
        <v>0</v>
      </c>
      <c r="AR96" s="24">
        <f t="shared" si="12"/>
        <v>208</v>
      </c>
      <c r="AS96" s="26"/>
      <c r="AT96" s="26"/>
      <c r="AU96" s="27">
        <f t="shared" si="62"/>
        <v>510422.53746267816</v>
      </c>
      <c r="AV96" s="27">
        <f t="shared" si="62"/>
        <v>0</v>
      </c>
      <c r="AW96" s="27">
        <f t="shared" si="62"/>
        <v>0</v>
      </c>
      <c r="AX96" s="27">
        <f t="shared" si="62"/>
        <v>14939.196218419847</v>
      </c>
      <c r="AY96" s="27">
        <f t="shared" si="62"/>
        <v>0</v>
      </c>
      <c r="AZ96" s="27">
        <f t="shared" si="62"/>
        <v>3803270.3706060532</v>
      </c>
      <c r="BA96" s="27">
        <f t="shared" si="62"/>
        <v>3141214.9915264132</v>
      </c>
      <c r="BB96" s="27">
        <f t="shared" si="62"/>
        <v>1220034.3578376209</v>
      </c>
      <c r="BC96" s="28">
        <f t="shared" si="14"/>
        <v>8689881.4536511861</v>
      </c>
      <c r="BF96" s="26"/>
      <c r="BG96" s="27">
        <f t="shared" si="63"/>
        <v>958598.42401527357</v>
      </c>
      <c r="BH96" s="27">
        <f t="shared" si="63"/>
        <v>6847.1316001090972</v>
      </c>
      <c r="BI96" s="27">
        <f t="shared" si="63"/>
        <v>0</v>
      </c>
      <c r="BJ96" s="27">
        <f t="shared" si="63"/>
        <v>0</v>
      </c>
      <c r="BK96" s="27">
        <f t="shared" si="63"/>
        <v>0</v>
      </c>
      <c r="BL96" s="27">
        <f t="shared" si="63"/>
        <v>356050.84320567304</v>
      </c>
      <c r="BM96" s="27">
        <f t="shared" si="63"/>
        <v>85153.418444993134</v>
      </c>
      <c r="BN96" s="27">
        <f t="shared" si="63"/>
        <v>0</v>
      </c>
      <c r="BO96" s="28">
        <f t="shared" si="16"/>
        <v>1406649.8172660489</v>
      </c>
      <c r="BS96" s="12">
        <f t="shared" si="17"/>
        <v>556360.5658343191</v>
      </c>
      <c r="BT96" s="12">
        <f t="shared" si="64"/>
        <v>0</v>
      </c>
      <c r="BU96" s="12">
        <f t="shared" si="64"/>
        <v>0</v>
      </c>
      <c r="BV96" s="12">
        <f t="shared" si="64"/>
        <v>16283.723878077633</v>
      </c>
      <c r="BW96" s="12">
        <f t="shared" si="64"/>
        <v>0</v>
      </c>
      <c r="BX96" s="12">
        <f t="shared" si="64"/>
        <v>4145564.7039605975</v>
      </c>
      <c r="BY96" s="12">
        <f t="shared" si="64"/>
        <v>3423924.3407637905</v>
      </c>
      <c r="BZ96" s="12">
        <f t="shared" si="64"/>
        <v>1329837.4500430068</v>
      </c>
      <c r="CA96" s="29">
        <f t="shared" si="19"/>
        <v>9471970.7844797913</v>
      </c>
      <c r="CB96" s="9"/>
      <c r="CC96" s="12">
        <v>0</v>
      </c>
      <c r="CD96" s="12">
        <f>(Z96*'Quadro Resumo'!$L$8)*($O$109*15%)</f>
        <v>0</v>
      </c>
      <c r="CE96" s="12">
        <f>(AA96*'Quadro Resumo'!$L$8)*($O$109*10%)</f>
        <v>0</v>
      </c>
      <c r="CF96" s="12">
        <f>(AB96*'Quadro Resumo'!$L$8)*($O$109*5%)</f>
        <v>223.13854745579843</v>
      </c>
      <c r="CG96" s="12">
        <f>(AC96*'Quadro Resumo'!$L$8)*($O$109*5%)</f>
        <v>0</v>
      </c>
      <c r="CH96" s="12">
        <f>(AD96*'Quadro Resumo'!$L$8)*(O96*22%)</f>
        <v>140311.42074943561</v>
      </c>
      <c r="CI96" s="12">
        <f>(AE96*'Quadro Resumo'!$L$8)*(O96*23%)</f>
        <v>103618.76294416735</v>
      </c>
      <c r="CJ96" s="12">
        <v>0</v>
      </c>
      <c r="CK96" s="29">
        <f t="shared" si="20"/>
        <v>244153.32224105875</v>
      </c>
      <c r="CL96" s="9"/>
      <c r="CM96" s="9"/>
      <c r="CN96" s="12">
        <f t="shared" si="21"/>
        <v>1044872.2821766482</v>
      </c>
      <c r="CO96" s="12">
        <f t="shared" si="65"/>
        <v>7463.3734441189163</v>
      </c>
      <c r="CP96" s="12">
        <f t="shared" si="65"/>
        <v>0</v>
      </c>
      <c r="CQ96" s="12">
        <f t="shared" si="65"/>
        <v>0</v>
      </c>
      <c r="CR96" s="12">
        <f t="shared" si="65"/>
        <v>0</v>
      </c>
      <c r="CS96" s="12">
        <f t="shared" si="65"/>
        <v>388095.4190941836</v>
      </c>
      <c r="CT96" s="12">
        <f t="shared" si="65"/>
        <v>92817.226105042515</v>
      </c>
      <c r="CU96" s="12">
        <f t="shared" si="65"/>
        <v>0</v>
      </c>
      <c r="CV96" s="29">
        <f t="shared" si="23"/>
        <v>1533248.3008199933</v>
      </c>
      <c r="CW96" s="9"/>
      <c r="CX96" s="9"/>
      <c r="CY96" s="9"/>
      <c r="CZ96" s="9"/>
      <c r="DA96" s="9"/>
      <c r="DB96" s="30"/>
      <c r="DC96" s="30"/>
    </row>
    <row r="97" spans="2:107" ht="15.75" customHeight="1" x14ac:dyDescent="0.3">
      <c r="B97" s="464"/>
      <c r="C97" s="7" t="s">
        <v>16</v>
      </c>
      <c r="D97" s="7" t="str">
        <f t="shared" si="55"/>
        <v>EP7</v>
      </c>
      <c r="E97" s="7">
        <v>7</v>
      </c>
      <c r="F97" s="8">
        <f>'2025'!O97</f>
        <v>6467.4270295575916</v>
      </c>
      <c r="G97" s="12">
        <f t="shared" si="56"/>
        <v>7114.1697325133509</v>
      </c>
      <c r="H97" s="12">
        <f t="shared" si="57"/>
        <v>7437.5410839912302</v>
      </c>
      <c r="I97" s="12">
        <f t="shared" si="58"/>
        <v>7760.9124354691094</v>
      </c>
      <c r="J97" s="12">
        <f t="shared" si="59"/>
        <v>8084.2837869469895</v>
      </c>
      <c r="K97" s="12">
        <f t="shared" si="6"/>
        <v>8407.6551384248687</v>
      </c>
      <c r="L97" s="12">
        <f t="shared" si="7"/>
        <v>9830.4890849275398</v>
      </c>
      <c r="M97" s="12">
        <f t="shared" si="8"/>
        <v>11317.997301725785</v>
      </c>
      <c r="O97" s="8">
        <f t="shared" si="60"/>
        <v>7049.4954622177747</v>
      </c>
      <c r="P97" s="23">
        <f t="shared" si="61"/>
        <v>9.000000000000008E-2</v>
      </c>
      <c r="Q97" s="12">
        <f t="shared" si="66"/>
        <v>7754.445008439553</v>
      </c>
      <c r="R97" s="12">
        <f t="shared" si="66"/>
        <v>8106.9197815504403</v>
      </c>
      <c r="S97" s="12">
        <f t="shared" si="66"/>
        <v>8459.3945546613286</v>
      </c>
      <c r="T97" s="12">
        <f t="shared" si="66"/>
        <v>8811.8693277722177</v>
      </c>
      <c r="U97" s="12">
        <f t="shared" si="67"/>
        <v>9164.3441008831069</v>
      </c>
      <c r="V97" s="12">
        <f t="shared" si="67"/>
        <v>10715.233102571017</v>
      </c>
      <c r="W97" s="12">
        <f t="shared" si="67"/>
        <v>12336.617058881106</v>
      </c>
      <c r="Y97" s="7">
        <f>SUMIF('BD Qtde Servidores Ativos'!$D:$D,$D:$D,'BD Qtde Servidores Ativos'!E:E)</f>
        <v>111</v>
      </c>
      <c r="Z97" s="7">
        <f>SUMIF('BD Qtde Servidores Ativos'!$D:$D,$D:$D,'BD Qtde Servidores Ativos'!F:F)</f>
        <v>0</v>
      </c>
      <c r="AA97" s="7">
        <f>SUMIF('BD Qtde Servidores Ativos'!$D:$D,$D:$D,'BD Qtde Servidores Ativos'!G:G)</f>
        <v>0</v>
      </c>
      <c r="AB97" s="7">
        <f>SUMIF('BD Qtde Servidores Ativos'!$D:$D,$D:$D,'BD Qtde Servidores Ativos'!H:H)</f>
        <v>1</v>
      </c>
      <c r="AC97" s="7">
        <f>SUMIF('BD Qtde Servidores Ativos'!$D:$D,$D:$D,'BD Qtde Servidores Ativos'!I:I)</f>
        <v>0</v>
      </c>
      <c r="AD97" s="7">
        <f>SUMIF('BD Qtde Servidores Ativos'!$D:$D,$D:$D,'BD Qtde Servidores Ativos'!J:J)</f>
        <v>1227</v>
      </c>
      <c r="AE97" s="7">
        <f>SUMIF('BD Qtde Servidores Ativos'!$D:$D,$D:$D,'BD Qtde Servidores Ativos'!K:K)</f>
        <v>1007</v>
      </c>
      <c r="AF97" s="7">
        <f>SUMIF('BD Qtde Servidores Ativos'!$D:$D,$D:$D,'BD Qtde Servidores Ativos'!L:L)</f>
        <v>283</v>
      </c>
      <c r="AG97" s="24">
        <f t="shared" si="11"/>
        <v>2629</v>
      </c>
      <c r="AH97" s="25"/>
      <c r="AI97" s="25"/>
      <c r="AJ97" s="7">
        <f>SUMIF('BD Qtde Servidores Aposentados '!$D:$D,$D:$D,'BD Qtde Servidores Aposentados '!E:E)</f>
        <v>220</v>
      </c>
      <c r="AK97" s="7">
        <f>SUMIF('BD Qtde Servidores Aposentados '!$D:$D,$D:$D,'BD Qtde Servidores Aposentados '!F:F)</f>
        <v>0</v>
      </c>
      <c r="AL97" s="7">
        <f>SUMIF('BD Qtde Servidores Aposentados '!$D:$D,$D:$D,'BD Qtde Servidores Aposentados '!G:G)</f>
        <v>0</v>
      </c>
      <c r="AM97" s="7">
        <f>SUMIF('BD Qtde Servidores Aposentados '!$D:$D,$D:$D,'BD Qtde Servidores Aposentados '!H:H)</f>
        <v>1</v>
      </c>
      <c r="AN97" s="7">
        <f>SUMIF('BD Qtde Servidores Aposentados '!$D:$D,$D:$D,'BD Qtde Servidores Aposentados '!I:I)</f>
        <v>0</v>
      </c>
      <c r="AO97" s="7">
        <f>SUMIF('BD Qtde Servidores Aposentados '!$D:$D,$D:$D,'BD Qtde Servidores Aposentados '!J:J)</f>
        <v>70</v>
      </c>
      <c r="AP97" s="7">
        <f>SUMIF('BD Qtde Servidores Aposentados '!$D:$D,$D:$D,'BD Qtde Servidores Aposentados '!K:K)</f>
        <v>21</v>
      </c>
      <c r="AQ97" s="7">
        <f>SUMIF('BD Qtde Servidores Aposentados '!$D:$D,$D:$D,'BD Qtde Servidores Aposentados '!L:L)</f>
        <v>2</v>
      </c>
      <c r="AR97" s="24">
        <f t="shared" si="12"/>
        <v>314</v>
      </c>
      <c r="AS97" s="26"/>
      <c r="AT97" s="26"/>
      <c r="AU97" s="27">
        <f t="shared" si="62"/>
        <v>717884.40028089262</v>
      </c>
      <c r="AV97" s="27">
        <f t="shared" si="62"/>
        <v>0</v>
      </c>
      <c r="AW97" s="27">
        <f t="shared" si="62"/>
        <v>0</v>
      </c>
      <c r="AX97" s="27">
        <f t="shared" si="62"/>
        <v>7760.9124354691094</v>
      </c>
      <c r="AY97" s="27">
        <f t="shared" si="62"/>
        <v>0</v>
      </c>
      <c r="AZ97" s="27">
        <f t="shared" si="62"/>
        <v>10316192.854847314</v>
      </c>
      <c r="BA97" s="27">
        <f t="shared" si="62"/>
        <v>9899302.5085220318</v>
      </c>
      <c r="BB97" s="27">
        <f t="shared" si="62"/>
        <v>3202993.2363883974</v>
      </c>
      <c r="BC97" s="28">
        <f t="shared" si="14"/>
        <v>24144133.912474103</v>
      </c>
      <c r="BF97" s="26"/>
      <c r="BG97" s="27">
        <f t="shared" si="63"/>
        <v>1422833.9465026702</v>
      </c>
      <c r="BH97" s="27">
        <f t="shared" si="63"/>
        <v>0</v>
      </c>
      <c r="BI97" s="27">
        <f t="shared" si="63"/>
        <v>0</v>
      </c>
      <c r="BJ97" s="27">
        <f t="shared" si="63"/>
        <v>7760.9124354691094</v>
      </c>
      <c r="BK97" s="27">
        <f t="shared" si="63"/>
        <v>0</v>
      </c>
      <c r="BL97" s="27">
        <f t="shared" si="63"/>
        <v>588535.85968974081</v>
      </c>
      <c r="BM97" s="27">
        <f t="shared" si="63"/>
        <v>206440.27078347834</v>
      </c>
      <c r="BN97" s="27">
        <f t="shared" si="63"/>
        <v>22635.994603451571</v>
      </c>
      <c r="BO97" s="28">
        <f t="shared" si="16"/>
        <v>2248206.9840148101</v>
      </c>
      <c r="BS97" s="12">
        <f t="shared" si="17"/>
        <v>782493.99630617304</v>
      </c>
      <c r="BT97" s="12">
        <f t="shared" si="64"/>
        <v>0</v>
      </c>
      <c r="BU97" s="12">
        <f t="shared" si="64"/>
        <v>0</v>
      </c>
      <c r="BV97" s="12">
        <f t="shared" si="64"/>
        <v>8459.3945546613286</v>
      </c>
      <c r="BW97" s="12">
        <f t="shared" si="64"/>
        <v>0</v>
      </c>
      <c r="BX97" s="12">
        <f t="shared" si="64"/>
        <v>11244650.211783573</v>
      </c>
      <c r="BY97" s="12">
        <f t="shared" si="64"/>
        <v>10790239.734289015</v>
      </c>
      <c r="BZ97" s="12">
        <f t="shared" si="64"/>
        <v>3491262.627663353</v>
      </c>
      <c r="CA97" s="29">
        <f t="shared" si="19"/>
        <v>26317105.964596774</v>
      </c>
      <c r="CB97" s="9"/>
      <c r="CC97" s="12">
        <v>0</v>
      </c>
      <c r="CD97" s="12">
        <f>(Z97*'Quadro Resumo'!$L$8)*($O$109*15%)</f>
        <v>0</v>
      </c>
      <c r="CE97" s="12">
        <f>(AA97*'Quadro Resumo'!$L$8)*($O$109*10%)</f>
        <v>0</v>
      </c>
      <c r="CF97" s="12">
        <f>(AB97*'Quadro Resumo'!$L$8)*($O$109*5%)</f>
        <v>111.56927372789922</v>
      </c>
      <c r="CG97" s="12">
        <f>(AC97*'Quadro Resumo'!$L$8)*($O$109*5%)</f>
        <v>0</v>
      </c>
      <c r="CH97" s="12">
        <f>(AD97*'Quadro Resumo'!$L$8)*(O97*22%)</f>
        <v>380588.16101421323</v>
      </c>
      <c r="CI97" s="12">
        <f>(AE97*'Quadro Resumo'!$L$8)*(O97*23%)</f>
        <v>326546.72880085179</v>
      </c>
      <c r="CJ97" s="12">
        <v>0</v>
      </c>
      <c r="CK97" s="29">
        <f t="shared" si="20"/>
        <v>707246.45908879291</v>
      </c>
      <c r="CL97" s="9"/>
      <c r="CM97" s="9"/>
      <c r="CN97" s="12">
        <f t="shared" si="21"/>
        <v>1550889.0016879104</v>
      </c>
      <c r="CO97" s="12">
        <f t="shared" si="65"/>
        <v>0</v>
      </c>
      <c r="CP97" s="12">
        <f t="shared" si="65"/>
        <v>0</v>
      </c>
      <c r="CQ97" s="12">
        <f t="shared" si="65"/>
        <v>8459.3945546613286</v>
      </c>
      <c r="CR97" s="12">
        <f t="shared" si="65"/>
        <v>0</v>
      </c>
      <c r="CS97" s="12">
        <f t="shared" si="65"/>
        <v>641504.08706181752</v>
      </c>
      <c r="CT97" s="12">
        <f t="shared" si="65"/>
        <v>225019.89515399135</v>
      </c>
      <c r="CU97" s="12">
        <f t="shared" si="65"/>
        <v>24673.234117762211</v>
      </c>
      <c r="CV97" s="29">
        <f t="shared" si="23"/>
        <v>2450545.6125761429</v>
      </c>
      <c r="CW97" s="9"/>
      <c r="CX97" s="9"/>
      <c r="CY97" s="9"/>
      <c r="CZ97" s="9"/>
      <c r="DA97" s="9"/>
      <c r="DB97" s="30"/>
      <c r="DC97" s="30"/>
    </row>
    <row r="98" spans="2:107" ht="15.75" customHeight="1" x14ac:dyDescent="0.3">
      <c r="B98" s="464"/>
      <c r="C98" s="7" t="s">
        <v>16</v>
      </c>
      <c r="D98" s="7" t="str">
        <f t="shared" si="55"/>
        <v>EP8</v>
      </c>
      <c r="E98" s="7">
        <v>8</v>
      </c>
      <c r="F98" s="8">
        <f>'2025'!O98</f>
        <v>6719.6566837103373</v>
      </c>
      <c r="G98" s="12">
        <f t="shared" si="56"/>
        <v>7391.6223520813719</v>
      </c>
      <c r="H98" s="12">
        <f t="shared" si="57"/>
        <v>7727.6051862668874</v>
      </c>
      <c r="I98" s="12">
        <f t="shared" si="58"/>
        <v>8063.5880204524046</v>
      </c>
      <c r="J98" s="12">
        <f t="shared" si="59"/>
        <v>8399.570854637921</v>
      </c>
      <c r="K98" s="12">
        <f t="shared" si="6"/>
        <v>8735.5536888234383</v>
      </c>
      <c r="L98" s="12">
        <f t="shared" si="7"/>
        <v>10213.878159239714</v>
      </c>
      <c r="M98" s="12">
        <f t="shared" si="8"/>
        <v>11759.39919649309</v>
      </c>
      <c r="O98" s="8">
        <f t="shared" si="60"/>
        <v>7324.425785244267</v>
      </c>
      <c r="P98" s="23">
        <f t="shared" si="61"/>
        <v>8.9999999999999858E-2</v>
      </c>
      <c r="Q98" s="12">
        <f t="shared" si="66"/>
        <v>8056.8683637686945</v>
      </c>
      <c r="R98" s="12">
        <f t="shared" si="66"/>
        <v>8423.0896530309055</v>
      </c>
      <c r="S98" s="12">
        <f t="shared" si="66"/>
        <v>8789.3109422931193</v>
      </c>
      <c r="T98" s="12">
        <f t="shared" si="66"/>
        <v>9155.5322315553331</v>
      </c>
      <c r="U98" s="12">
        <f t="shared" si="67"/>
        <v>9521.7535208175468</v>
      </c>
      <c r="V98" s="12">
        <f t="shared" si="67"/>
        <v>11133.127193571287</v>
      </c>
      <c r="W98" s="12">
        <f t="shared" si="67"/>
        <v>12817.745124177467</v>
      </c>
      <c r="Y98" s="7">
        <f>SUMIF('BD Qtde Servidores Ativos'!$D:$D,$D:$D,'BD Qtde Servidores Ativos'!E:E)</f>
        <v>118</v>
      </c>
      <c r="Z98" s="7">
        <f>SUMIF('BD Qtde Servidores Ativos'!$D:$D,$D:$D,'BD Qtde Servidores Ativos'!F:F)</f>
        <v>0</v>
      </c>
      <c r="AA98" s="7">
        <f>SUMIF('BD Qtde Servidores Ativos'!$D:$D,$D:$D,'BD Qtde Servidores Ativos'!G:G)</f>
        <v>0</v>
      </c>
      <c r="AB98" s="7">
        <f>SUMIF('BD Qtde Servidores Ativos'!$D:$D,$D:$D,'BD Qtde Servidores Ativos'!H:H)</f>
        <v>2</v>
      </c>
      <c r="AC98" s="7">
        <f>SUMIF('BD Qtde Servidores Ativos'!$D:$D,$D:$D,'BD Qtde Servidores Ativos'!I:I)</f>
        <v>0</v>
      </c>
      <c r="AD98" s="7">
        <f>SUMIF('BD Qtde Servidores Ativos'!$D:$D,$D:$D,'BD Qtde Servidores Ativos'!J:J)</f>
        <v>1501</v>
      </c>
      <c r="AE98" s="7">
        <f>SUMIF('BD Qtde Servidores Ativos'!$D:$D,$D:$D,'BD Qtde Servidores Ativos'!K:K)</f>
        <v>1437</v>
      </c>
      <c r="AF98" s="7">
        <f>SUMIF('BD Qtde Servidores Ativos'!$D:$D,$D:$D,'BD Qtde Servidores Ativos'!L:L)</f>
        <v>321</v>
      </c>
      <c r="AG98" s="24">
        <f t="shared" si="11"/>
        <v>3379</v>
      </c>
      <c r="AH98" s="25"/>
      <c r="AI98" s="25"/>
      <c r="AJ98" s="7">
        <f>SUMIF('BD Qtde Servidores Aposentados '!$D:$D,$D:$D,'BD Qtde Servidores Aposentados '!E:E)</f>
        <v>277</v>
      </c>
      <c r="AK98" s="7">
        <f>SUMIF('BD Qtde Servidores Aposentados '!$D:$D,$D:$D,'BD Qtde Servidores Aposentados '!F:F)</f>
        <v>1</v>
      </c>
      <c r="AL98" s="7">
        <f>SUMIF('BD Qtde Servidores Aposentados '!$D:$D,$D:$D,'BD Qtde Servidores Aposentados '!G:G)</f>
        <v>0</v>
      </c>
      <c r="AM98" s="7">
        <f>SUMIF('BD Qtde Servidores Aposentados '!$D:$D,$D:$D,'BD Qtde Servidores Aposentados '!H:H)</f>
        <v>0</v>
      </c>
      <c r="AN98" s="7">
        <f>SUMIF('BD Qtde Servidores Aposentados '!$D:$D,$D:$D,'BD Qtde Servidores Aposentados '!I:I)</f>
        <v>0</v>
      </c>
      <c r="AO98" s="7">
        <f>SUMIF('BD Qtde Servidores Aposentados '!$D:$D,$D:$D,'BD Qtde Servidores Aposentados '!J:J)</f>
        <v>89</v>
      </c>
      <c r="AP98" s="7">
        <f>SUMIF('BD Qtde Servidores Aposentados '!$D:$D,$D:$D,'BD Qtde Servidores Aposentados '!K:K)</f>
        <v>19</v>
      </c>
      <c r="AQ98" s="7">
        <f>SUMIF('BD Qtde Servidores Aposentados '!$D:$D,$D:$D,'BD Qtde Servidores Aposentados '!L:L)</f>
        <v>8</v>
      </c>
      <c r="AR98" s="24">
        <f t="shared" si="12"/>
        <v>394</v>
      </c>
      <c r="AS98" s="26"/>
      <c r="AT98" s="26"/>
      <c r="AU98" s="27">
        <f t="shared" si="62"/>
        <v>792919.48867781984</v>
      </c>
      <c r="AV98" s="27">
        <f t="shared" si="62"/>
        <v>0</v>
      </c>
      <c r="AW98" s="27">
        <f t="shared" si="62"/>
        <v>0</v>
      </c>
      <c r="AX98" s="27">
        <f t="shared" si="62"/>
        <v>16127.176040904809</v>
      </c>
      <c r="AY98" s="27">
        <f t="shared" si="62"/>
        <v>0</v>
      </c>
      <c r="AZ98" s="27">
        <f t="shared" si="62"/>
        <v>13112066.086923981</v>
      </c>
      <c r="BA98" s="27">
        <f t="shared" si="62"/>
        <v>14677342.914827468</v>
      </c>
      <c r="BB98" s="27">
        <f t="shared" si="62"/>
        <v>3774767.1420742818</v>
      </c>
      <c r="BC98" s="28">
        <f t="shared" si="14"/>
        <v>32373222.808544457</v>
      </c>
      <c r="BF98" s="26"/>
      <c r="BG98" s="27">
        <f t="shared" si="63"/>
        <v>1861344.9013877634</v>
      </c>
      <c r="BH98" s="27">
        <f t="shared" si="63"/>
        <v>7391.6223520813719</v>
      </c>
      <c r="BI98" s="27">
        <f t="shared" si="63"/>
        <v>0</v>
      </c>
      <c r="BJ98" s="27">
        <f t="shared" si="63"/>
        <v>0</v>
      </c>
      <c r="BK98" s="27">
        <f t="shared" si="63"/>
        <v>0</v>
      </c>
      <c r="BL98" s="27">
        <f t="shared" si="63"/>
        <v>777464.27830528596</v>
      </c>
      <c r="BM98" s="27">
        <f t="shared" si="63"/>
        <v>194063.68502555456</v>
      </c>
      <c r="BN98" s="27">
        <f t="shared" si="63"/>
        <v>94075.193571944721</v>
      </c>
      <c r="BO98" s="28">
        <f t="shared" si="16"/>
        <v>2934339.68064263</v>
      </c>
      <c r="BS98" s="12">
        <f t="shared" si="17"/>
        <v>864282.2426588235</v>
      </c>
      <c r="BT98" s="12">
        <f t="shared" si="64"/>
        <v>0</v>
      </c>
      <c r="BU98" s="12">
        <f t="shared" si="64"/>
        <v>0</v>
      </c>
      <c r="BV98" s="12">
        <f t="shared" si="64"/>
        <v>17578.621884586239</v>
      </c>
      <c r="BW98" s="12">
        <f t="shared" si="64"/>
        <v>0</v>
      </c>
      <c r="BX98" s="12">
        <f t="shared" si="64"/>
        <v>14292152.034747139</v>
      </c>
      <c r="BY98" s="12">
        <f t="shared" si="64"/>
        <v>15998303.777161939</v>
      </c>
      <c r="BZ98" s="12">
        <f t="shared" si="64"/>
        <v>4114496.1848609671</v>
      </c>
      <c r="CA98" s="29">
        <f t="shared" si="19"/>
        <v>35286812.861313455</v>
      </c>
      <c r="CB98" s="9"/>
      <c r="CC98" s="12">
        <v>0</v>
      </c>
      <c r="CD98" s="12">
        <f>(Z98*'Quadro Resumo'!$L$8)*($O$109*15%)</f>
        <v>0</v>
      </c>
      <c r="CE98" s="12">
        <f>(AA98*'Quadro Resumo'!$L$8)*($O$109*10%)</f>
        <v>0</v>
      </c>
      <c r="CF98" s="12">
        <f>(AB98*'Quadro Resumo'!$L$8)*($O$109*5%)</f>
        <v>223.13854745579843</v>
      </c>
      <c r="CG98" s="12">
        <f>(AC98*'Quadro Resumo'!$L$8)*($O$109*5%)</f>
        <v>0</v>
      </c>
      <c r="CH98" s="12">
        <f>(AD98*'Quadro Resumo'!$L$8)*(O98*22%)</f>
        <v>483734.3765606723</v>
      </c>
      <c r="CI98" s="12">
        <f>(AE98*'Quadro Resumo'!$L$8)*(O98*23%)</f>
        <v>484159.19325621665</v>
      </c>
      <c r="CJ98" s="12">
        <v>0</v>
      </c>
      <c r="CK98" s="29">
        <f t="shared" si="20"/>
        <v>968116.70836434467</v>
      </c>
      <c r="CL98" s="9"/>
      <c r="CM98" s="9"/>
      <c r="CN98" s="12">
        <f t="shared" si="21"/>
        <v>2028865.9425126619</v>
      </c>
      <c r="CO98" s="12">
        <f t="shared" si="65"/>
        <v>8056.8683637686945</v>
      </c>
      <c r="CP98" s="12">
        <f t="shared" si="65"/>
        <v>0</v>
      </c>
      <c r="CQ98" s="12">
        <f t="shared" si="65"/>
        <v>0</v>
      </c>
      <c r="CR98" s="12">
        <f t="shared" si="65"/>
        <v>0</v>
      </c>
      <c r="CS98" s="12">
        <f t="shared" si="65"/>
        <v>847436.06335276167</v>
      </c>
      <c r="CT98" s="12">
        <f t="shared" si="65"/>
        <v>211529.41667785443</v>
      </c>
      <c r="CU98" s="12">
        <f t="shared" si="65"/>
        <v>102541.96099341974</v>
      </c>
      <c r="CV98" s="29">
        <f t="shared" si="23"/>
        <v>3198430.2519004666</v>
      </c>
      <c r="CW98" s="9"/>
      <c r="CX98" s="9"/>
      <c r="CY98" s="9"/>
      <c r="CZ98" s="9"/>
      <c r="DA98" s="9"/>
      <c r="DB98" s="30"/>
      <c r="DC98" s="30"/>
    </row>
    <row r="99" spans="2:107" ht="15.75" customHeight="1" x14ac:dyDescent="0.3">
      <c r="B99" s="464"/>
      <c r="C99" s="7" t="s">
        <v>16</v>
      </c>
      <c r="D99" s="7" t="str">
        <f t="shared" si="55"/>
        <v>EP9</v>
      </c>
      <c r="E99" s="7">
        <v>9</v>
      </c>
      <c r="F99" s="8">
        <f>'2025'!O99</f>
        <v>6981.7232943750396</v>
      </c>
      <c r="G99" s="12">
        <f t="shared" si="56"/>
        <v>7679.8956238125438</v>
      </c>
      <c r="H99" s="12">
        <f t="shared" si="57"/>
        <v>8028.981788531295</v>
      </c>
      <c r="I99" s="12">
        <f t="shared" si="58"/>
        <v>8378.0679532500471</v>
      </c>
      <c r="J99" s="12">
        <f t="shared" si="59"/>
        <v>8727.1541179687993</v>
      </c>
      <c r="K99" s="12">
        <f t="shared" si="6"/>
        <v>9076.2402826875514</v>
      </c>
      <c r="L99" s="12">
        <f t="shared" si="7"/>
        <v>10612.21940745006</v>
      </c>
      <c r="M99" s="12">
        <f t="shared" si="8"/>
        <v>12218.015765156319</v>
      </c>
      <c r="O99" s="8">
        <f t="shared" si="60"/>
        <v>7610.0783908687927</v>
      </c>
      <c r="P99" s="23">
        <f t="shared" si="61"/>
        <v>8.9999999999999858E-2</v>
      </c>
      <c r="Q99" s="12">
        <f t="shared" si="66"/>
        <v>8371.086229955672</v>
      </c>
      <c r="R99" s="12">
        <f t="shared" si="66"/>
        <v>8751.5901494991103</v>
      </c>
      <c r="S99" s="12">
        <f t="shared" si="66"/>
        <v>9132.0940690425505</v>
      </c>
      <c r="T99" s="12">
        <f t="shared" si="66"/>
        <v>9512.5979885859906</v>
      </c>
      <c r="U99" s="12">
        <f t="shared" si="67"/>
        <v>9893.1019081294307</v>
      </c>
      <c r="V99" s="12">
        <f t="shared" si="67"/>
        <v>11567.319154120565</v>
      </c>
      <c r="W99" s="12">
        <f t="shared" si="67"/>
        <v>13317.637184020386</v>
      </c>
      <c r="Y99" s="7">
        <f>SUMIF('BD Qtde Servidores Ativos'!$D:$D,$D:$D,'BD Qtde Servidores Ativos'!E:E)</f>
        <v>100</v>
      </c>
      <c r="Z99" s="7">
        <f>SUMIF('BD Qtde Servidores Ativos'!$D:$D,$D:$D,'BD Qtde Servidores Ativos'!F:F)</f>
        <v>0</v>
      </c>
      <c r="AA99" s="7">
        <f>SUMIF('BD Qtde Servidores Ativos'!$D:$D,$D:$D,'BD Qtde Servidores Ativos'!G:G)</f>
        <v>0</v>
      </c>
      <c r="AB99" s="7">
        <f>SUMIF('BD Qtde Servidores Ativos'!$D:$D,$D:$D,'BD Qtde Servidores Ativos'!H:H)</f>
        <v>3</v>
      </c>
      <c r="AC99" s="7">
        <f>SUMIF('BD Qtde Servidores Ativos'!$D:$D,$D:$D,'BD Qtde Servidores Ativos'!I:I)</f>
        <v>0</v>
      </c>
      <c r="AD99" s="7">
        <f>SUMIF('BD Qtde Servidores Ativos'!$D:$D,$D:$D,'BD Qtde Servidores Ativos'!J:J)</f>
        <v>1696</v>
      </c>
      <c r="AE99" s="7">
        <f>SUMIF('BD Qtde Servidores Ativos'!$D:$D,$D:$D,'BD Qtde Servidores Ativos'!K:K)</f>
        <v>1746</v>
      </c>
      <c r="AF99" s="7">
        <f>SUMIF('BD Qtde Servidores Ativos'!$D:$D,$D:$D,'BD Qtde Servidores Ativos'!L:L)</f>
        <v>393</v>
      </c>
      <c r="AG99" s="24">
        <f t="shared" si="11"/>
        <v>3938</v>
      </c>
      <c r="AH99" s="25"/>
      <c r="AI99" s="25"/>
      <c r="AJ99" s="7">
        <f>SUMIF('BD Qtde Servidores Aposentados '!$D:$D,$D:$D,'BD Qtde Servidores Aposentados '!E:E)</f>
        <v>429</v>
      </c>
      <c r="AK99" s="7">
        <f>SUMIF('BD Qtde Servidores Aposentados '!$D:$D,$D:$D,'BD Qtde Servidores Aposentados '!F:F)</f>
        <v>1</v>
      </c>
      <c r="AL99" s="7">
        <f>SUMIF('BD Qtde Servidores Aposentados '!$D:$D,$D:$D,'BD Qtde Servidores Aposentados '!G:G)</f>
        <v>0</v>
      </c>
      <c r="AM99" s="7">
        <f>SUMIF('BD Qtde Servidores Aposentados '!$D:$D,$D:$D,'BD Qtde Servidores Aposentados '!H:H)</f>
        <v>2</v>
      </c>
      <c r="AN99" s="7">
        <f>SUMIF('BD Qtde Servidores Aposentados '!$D:$D,$D:$D,'BD Qtde Servidores Aposentados '!I:I)</f>
        <v>0</v>
      </c>
      <c r="AO99" s="7">
        <f>SUMIF('BD Qtde Servidores Aposentados '!$D:$D,$D:$D,'BD Qtde Servidores Aposentados '!J:J)</f>
        <v>121</v>
      </c>
      <c r="AP99" s="7">
        <f>SUMIF('BD Qtde Servidores Aposentados '!$D:$D,$D:$D,'BD Qtde Servidores Aposentados '!K:K)</f>
        <v>28</v>
      </c>
      <c r="AQ99" s="7">
        <f>SUMIF('BD Qtde Servidores Aposentados '!$D:$D,$D:$D,'BD Qtde Servidores Aposentados '!L:L)</f>
        <v>12</v>
      </c>
      <c r="AR99" s="24">
        <f t="shared" si="12"/>
        <v>593</v>
      </c>
      <c r="AS99" s="26"/>
      <c r="AT99" s="26"/>
      <c r="AU99" s="27">
        <f t="shared" si="62"/>
        <v>698172.32943750394</v>
      </c>
      <c r="AV99" s="27">
        <f t="shared" si="62"/>
        <v>0</v>
      </c>
      <c r="AW99" s="27">
        <f t="shared" si="62"/>
        <v>0</v>
      </c>
      <c r="AX99" s="27">
        <f t="shared" si="62"/>
        <v>25134.203859750141</v>
      </c>
      <c r="AY99" s="27">
        <f t="shared" si="62"/>
        <v>0</v>
      </c>
      <c r="AZ99" s="27">
        <f t="shared" si="62"/>
        <v>15393303.519438088</v>
      </c>
      <c r="BA99" s="27">
        <f t="shared" si="62"/>
        <v>18528935.085407805</v>
      </c>
      <c r="BB99" s="27">
        <f t="shared" si="62"/>
        <v>4801680.1957064336</v>
      </c>
      <c r="BC99" s="28">
        <f t="shared" si="14"/>
        <v>39447225.333849579</v>
      </c>
      <c r="BF99" s="26"/>
      <c r="BG99" s="27">
        <f t="shared" si="63"/>
        <v>2995159.2932868921</v>
      </c>
      <c r="BH99" s="27">
        <f t="shared" si="63"/>
        <v>7679.8956238125438</v>
      </c>
      <c r="BI99" s="27">
        <f t="shared" si="63"/>
        <v>0</v>
      </c>
      <c r="BJ99" s="27">
        <f t="shared" si="63"/>
        <v>16756.135906500094</v>
      </c>
      <c r="BK99" s="27">
        <f t="shared" si="63"/>
        <v>0</v>
      </c>
      <c r="BL99" s="27">
        <f t="shared" si="63"/>
        <v>1098225.0742051937</v>
      </c>
      <c r="BM99" s="27">
        <f t="shared" si="63"/>
        <v>297142.1434086017</v>
      </c>
      <c r="BN99" s="27">
        <f t="shared" si="63"/>
        <v>146616.18918187582</v>
      </c>
      <c r="BO99" s="28">
        <f t="shared" si="16"/>
        <v>4561578.7316128761</v>
      </c>
      <c r="BS99" s="12">
        <f t="shared" si="17"/>
        <v>761007.83908687928</v>
      </c>
      <c r="BT99" s="12">
        <f t="shared" si="64"/>
        <v>0</v>
      </c>
      <c r="BU99" s="12">
        <f t="shared" si="64"/>
        <v>0</v>
      </c>
      <c r="BV99" s="12">
        <f t="shared" si="64"/>
        <v>27396.282207127653</v>
      </c>
      <c r="BW99" s="12">
        <f t="shared" si="64"/>
        <v>0</v>
      </c>
      <c r="BX99" s="12">
        <f t="shared" si="64"/>
        <v>16778700.836187515</v>
      </c>
      <c r="BY99" s="12">
        <f t="shared" si="64"/>
        <v>20196539.243094508</v>
      </c>
      <c r="BZ99" s="12">
        <f t="shared" si="64"/>
        <v>5233831.4133200115</v>
      </c>
      <c r="CA99" s="29">
        <f t="shared" si="19"/>
        <v>42997475.613896042</v>
      </c>
      <c r="CB99" s="9"/>
      <c r="CC99" s="12">
        <v>0</v>
      </c>
      <c r="CD99" s="12">
        <f>(Z99*'Quadro Resumo'!$L$8)*($O$109*15%)</f>
        <v>0</v>
      </c>
      <c r="CE99" s="12">
        <f>(AA99*'Quadro Resumo'!$L$8)*($O$109*10%)</f>
        <v>0</v>
      </c>
      <c r="CF99" s="12">
        <f>(AB99*'Quadro Resumo'!$L$8)*($O$109*5%)</f>
        <v>334.70782118369766</v>
      </c>
      <c r="CG99" s="12">
        <f>(AC99*'Quadro Resumo'!$L$8)*($O$109*5%)</f>
        <v>0</v>
      </c>
      <c r="CH99" s="12">
        <f>(AD99*'Quadro Resumo'!$L$8)*(O99*22%)</f>
        <v>567894.48984019284</v>
      </c>
      <c r="CI99" s="12">
        <f>(AE99*'Quadro Resumo'!$L$8)*(O99*23%)</f>
        <v>611211.05604101811</v>
      </c>
      <c r="CJ99" s="12">
        <v>0</v>
      </c>
      <c r="CK99" s="29">
        <f t="shared" si="20"/>
        <v>1179440.2537023947</v>
      </c>
      <c r="CL99" s="9"/>
      <c r="CM99" s="9"/>
      <c r="CN99" s="12">
        <f t="shared" si="21"/>
        <v>3264723.6296827123</v>
      </c>
      <c r="CO99" s="12">
        <f t="shared" si="65"/>
        <v>8371.086229955672</v>
      </c>
      <c r="CP99" s="12">
        <f t="shared" si="65"/>
        <v>0</v>
      </c>
      <c r="CQ99" s="12">
        <f t="shared" si="65"/>
        <v>18264.188138085101</v>
      </c>
      <c r="CR99" s="12">
        <f t="shared" si="65"/>
        <v>0</v>
      </c>
      <c r="CS99" s="12">
        <f t="shared" si="65"/>
        <v>1197065.3308836611</v>
      </c>
      <c r="CT99" s="12">
        <f t="shared" si="65"/>
        <v>323884.93631537585</v>
      </c>
      <c r="CU99" s="12">
        <f t="shared" si="65"/>
        <v>159811.64620824464</v>
      </c>
      <c r="CV99" s="29">
        <f t="shared" si="23"/>
        <v>4972120.8174580345</v>
      </c>
      <c r="CW99" s="9"/>
      <c r="CX99" s="9"/>
      <c r="CY99" s="9"/>
      <c r="CZ99" s="9"/>
      <c r="DA99" s="9"/>
      <c r="DB99" s="30"/>
      <c r="DC99" s="30"/>
    </row>
    <row r="100" spans="2:107" ht="15.75" customHeight="1" x14ac:dyDescent="0.3">
      <c r="B100" s="464"/>
      <c r="C100" s="7" t="s">
        <v>16</v>
      </c>
      <c r="D100" s="7" t="str">
        <f t="shared" si="55"/>
        <v>EP10</v>
      </c>
      <c r="E100" s="7">
        <v>10</v>
      </c>
      <c r="F100" s="8">
        <f>'2025'!O100</f>
        <v>7254.0105028556654</v>
      </c>
      <c r="G100" s="12">
        <f t="shared" si="56"/>
        <v>7979.4115531412326</v>
      </c>
      <c r="H100" s="12">
        <f t="shared" si="57"/>
        <v>8342.1120782840153</v>
      </c>
      <c r="I100" s="12">
        <f t="shared" si="58"/>
        <v>8704.8126034267989</v>
      </c>
      <c r="J100" s="12">
        <f t="shared" si="59"/>
        <v>9067.5131285695825</v>
      </c>
      <c r="K100" s="12">
        <f t="shared" si="6"/>
        <v>9430.2136537123661</v>
      </c>
      <c r="L100" s="12">
        <f t="shared" si="7"/>
        <v>11026.095964340611</v>
      </c>
      <c r="M100" s="12">
        <f t="shared" si="8"/>
        <v>12694.518379997415</v>
      </c>
      <c r="O100" s="8">
        <f t="shared" si="60"/>
        <v>7906.8714481126754</v>
      </c>
      <c r="P100" s="23">
        <f t="shared" si="61"/>
        <v>9.000000000000008E-2</v>
      </c>
      <c r="Q100" s="12">
        <f t="shared" si="66"/>
        <v>8697.5585929239442</v>
      </c>
      <c r="R100" s="12">
        <f t="shared" si="66"/>
        <v>9092.9021653295767</v>
      </c>
      <c r="S100" s="12">
        <f t="shared" si="66"/>
        <v>9488.2457377352093</v>
      </c>
      <c r="T100" s="12">
        <f t="shared" si="66"/>
        <v>9883.5893101408437</v>
      </c>
      <c r="U100" s="12">
        <f t="shared" si="67"/>
        <v>10278.932882546478</v>
      </c>
      <c r="V100" s="12">
        <f t="shared" si="67"/>
        <v>12018.444601131267</v>
      </c>
      <c r="W100" s="12">
        <f t="shared" si="67"/>
        <v>13837.025034197182</v>
      </c>
      <c r="Y100" s="7">
        <f>SUMIF('BD Qtde Servidores Ativos'!$D:$D,$D:$D,'BD Qtde Servidores Ativos'!E:E)</f>
        <v>108</v>
      </c>
      <c r="Z100" s="7">
        <f>SUMIF('BD Qtde Servidores Ativos'!$D:$D,$D:$D,'BD Qtde Servidores Ativos'!F:F)</f>
        <v>0</v>
      </c>
      <c r="AA100" s="7">
        <f>SUMIF('BD Qtde Servidores Ativos'!$D:$D,$D:$D,'BD Qtde Servidores Ativos'!G:G)</f>
        <v>0</v>
      </c>
      <c r="AB100" s="7">
        <f>SUMIF('BD Qtde Servidores Ativos'!$D:$D,$D:$D,'BD Qtde Servidores Ativos'!H:H)</f>
        <v>4</v>
      </c>
      <c r="AC100" s="7">
        <f>SUMIF('BD Qtde Servidores Ativos'!$D:$D,$D:$D,'BD Qtde Servidores Ativos'!I:I)</f>
        <v>0</v>
      </c>
      <c r="AD100" s="7">
        <f>SUMIF('BD Qtde Servidores Ativos'!$D:$D,$D:$D,'BD Qtde Servidores Ativos'!J:J)</f>
        <v>2232</v>
      </c>
      <c r="AE100" s="7">
        <f>SUMIF('BD Qtde Servidores Ativos'!$D:$D,$D:$D,'BD Qtde Servidores Ativos'!K:K)</f>
        <v>2749</v>
      </c>
      <c r="AF100" s="7">
        <f>SUMIF('BD Qtde Servidores Ativos'!$D:$D,$D:$D,'BD Qtde Servidores Ativos'!L:L)</f>
        <v>628</v>
      </c>
      <c r="AG100" s="24">
        <f t="shared" si="11"/>
        <v>5721</v>
      </c>
      <c r="AH100" s="25"/>
      <c r="AI100" s="25"/>
      <c r="AJ100" s="7">
        <f>SUMIF('BD Qtde Servidores Aposentados '!$D:$D,$D:$D,'BD Qtde Servidores Aposentados '!E:E)</f>
        <v>414</v>
      </c>
      <c r="AK100" s="7">
        <f>SUMIF('BD Qtde Servidores Aposentados '!$D:$D,$D:$D,'BD Qtde Servidores Aposentados '!F:F)</f>
        <v>2</v>
      </c>
      <c r="AL100" s="7">
        <f>SUMIF('BD Qtde Servidores Aposentados '!$D:$D,$D:$D,'BD Qtde Servidores Aposentados '!G:G)</f>
        <v>0</v>
      </c>
      <c r="AM100" s="7">
        <f>SUMIF('BD Qtde Servidores Aposentados '!$D:$D,$D:$D,'BD Qtde Servidores Aposentados '!H:H)</f>
        <v>0</v>
      </c>
      <c r="AN100" s="7">
        <f>SUMIF('BD Qtde Servidores Aposentados '!$D:$D,$D:$D,'BD Qtde Servidores Aposentados '!I:I)</f>
        <v>1</v>
      </c>
      <c r="AO100" s="7">
        <f>SUMIF('BD Qtde Servidores Aposentados '!$D:$D,$D:$D,'BD Qtde Servidores Aposentados '!J:J)</f>
        <v>150</v>
      </c>
      <c r="AP100" s="7">
        <f>SUMIF('BD Qtde Servidores Aposentados '!$D:$D,$D:$D,'BD Qtde Servidores Aposentados '!K:K)</f>
        <v>38</v>
      </c>
      <c r="AQ100" s="7">
        <f>SUMIF('BD Qtde Servidores Aposentados '!$D:$D,$D:$D,'BD Qtde Servidores Aposentados '!L:L)</f>
        <v>15</v>
      </c>
      <c r="AR100" s="24">
        <f t="shared" si="12"/>
        <v>620</v>
      </c>
      <c r="AS100" s="26"/>
      <c r="AT100" s="26"/>
      <c r="AU100" s="27">
        <f t="shared" si="62"/>
        <v>783433.13430841186</v>
      </c>
      <c r="AV100" s="27">
        <f t="shared" si="62"/>
        <v>0</v>
      </c>
      <c r="AW100" s="27">
        <f t="shared" si="62"/>
        <v>0</v>
      </c>
      <c r="AX100" s="27">
        <f t="shared" si="62"/>
        <v>34819.250413707196</v>
      </c>
      <c r="AY100" s="27">
        <f t="shared" si="62"/>
        <v>0</v>
      </c>
      <c r="AZ100" s="27">
        <f t="shared" si="62"/>
        <v>21048236.875086002</v>
      </c>
      <c r="BA100" s="27">
        <f t="shared" si="62"/>
        <v>30310737.805972341</v>
      </c>
      <c r="BB100" s="27">
        <f t="shared" si="62"/>
        <v>7972157.5426383764</v>
      </c>
      <c r="BC100" s="28">
        <f t="shared" si="14"/>
        <v>60149384.608418837</v>
      </c>
      <c r="BF100" s="26"/>
      <c r="BG100" s="27">
        <f t="shared" si="63"/>
        <v>3003160.3481822456</v>
      </c>
      <c r="BH100" s="27">
        <f t="shared" si="63"/>
        <v>15958.823106282465</v>
      </c>
      <c r="BI100" s="27">
        <f t="shared" si="63"/>
        <v>0</v>
      </c>
      <c r="BJ100" s="27">
        <f t="shared" si="63"/>
        <v>0</v>
      </c>
      <c r="BK100" s="27">
        <f t="shared" si="63"/>
        <v>9067.5131285695825</v>
      </c>
      <c r="BL100" s="27">
        <f t="shared" si="63"/>
        <v>1414532.0480568549</v>
      </c>
      <c r="BM100" s="27">
        <f t="shared" si="63"/>
        <v>418991.64664494322</v>
      </c>
      <c r="BN100" s="27">
        <f t="shared" si="63"/>
        <v>190417.77569996123</v>
      </c>
      <c r="BO100" s="28">
        <f t="shared" si="16"/>
        <v>5052128.1548188571</v>
      </c>
      <c r="BS100" s="12">
        <f t="shared" si="17"/>
        <v>853942.11639616895</v>
      </c>
      <c r="BT100" s="12">
        <f t="shared" si="64"/>
        <v>0</v>
      </c>
      <c r="BU100" s="12">
        <f t="shared" si="64"/>
        <v>0</v>
      </c>
      <c r="BV100" s="12">
        <f t="shared" si="64"/>
        <v>37952.982950940837</v>
      </c>
      <c r="BW100" s="12">
        <f t="shared" si="64"/>
        <v>0</v>
      </c>
      <c r="BX100" s="12">
        <f t="shared" si="64"/>
        <v>22942578.193843741</v>
      </c>
      <c r="BY100" s="12">
        <f t="shared" si="64"/>
        <v>33038704.208509851</v>
      </c>
      <c r="BZ100" s="12">
        <f t="shared" si="64"/>
        <v>8689651.7214758303</v>
      </c>
      <c r="CA100" s="29">
        <f t="shared" si="19"/>
        <v>65562829.223176531</v>
      </c>
      <c r="CB100" s="9"/>
      <c r="CC100" s="12">
        <v>0</v>
      </c>
      <c r="CD100" s="12">
        <f>(Z100*'Quadro Resumo'!$L$8)*($O$109*15%)</f>
        <v>0</v>
      </c>
      <c r="CE100" s="12">
        <f>(AA100*'Quadro Resumo'!$L$8)*($O$109*10%)</f>
        <v>0</v>
      </c>
      <c r="CF100" s="12">
        <f>(AB100*'Quadro Resumo'!$L$8)*($O$109*5%)</f>
        <v>446.27709491159686</v>
      </c>
      <c r="CG100" s="12">
        <f>(AC100*'Quadro Resumo'!$L$8)*($O$109*5%)</f>
        <v>0</v>
      </c>
      <c r="CH100" s="12">
        <f>(AD100*'Quadro Resumo'!$L$8)*(O100*22%)</f>
        <v>776518.03117624973</v>
      </c>
      <c r="CI100" s="12">
        <f>(AE100*'Quadro Resumo'!$L$8)*(O100*23%)</f>
        <v>999855.52209964045</v>
      </c>
      <c r="CJ100" s="12">
        <v>0</v>
      </c>
      <c r="CK100" s="29">
        <f t="shared" si="20"/>
        <v>1776819.8303708017</v>
      </c>
      <c r="CL100" s="9"/>
      <c r="CM100" s="9"/>
      <c r="CN100" s="12">
        <f t="shared" si="21"/>
        <v>3273444.7795186476</v>
      </c>
      <c r="CO100" s="12">
        <f t="shared" si="65"/>
        <v>17395.117185847888</v>
      </c>
      <c r="CP100" s="12">
        <f t="shared" si="65"/>
        <v>0</v>
      </c>
      <c r="CQ100" s="12">
        <f t="shared" si="65"/>
        <v>0</v>
      </c>
      <c r="CR100" s="12">
        <f t="shared" si="65"/>
        <v>9883.5893101408437</v>
      </c>
      <c r="CS100" s="12">
        <f t="shared" si="65"/>
        <v>1541839.9323819717</v>
      </c>
      <c r="CT100" s="12">
        <f t="shared" si="65"/>
        <v>456700.89484298811</v>
      </c>
      <c r="CU100" s="12">
        <f t="shared" si="65"/>
        <v>207555.37551295775</v>
      </c>
      <c r="CV100" s="29">
        <f t="shared" si="23"/>
        <v>5506819.6887525534</v>
      </c>
      <c r="CW100" s="9"/>
      <c r="CX100" s="9"/>
      <c r="CY100" s="9"/>
      <c r="CZ100" s="9"/>
      <c r="DA100" s="9"/>
      <c r="DB100" s="30"/>
      <c r="DC100" s="30"/>
    </row>
    <row r="101" spans="2:107" ht="15.75" customHeight="1" x14ac:dyDescent="0.3">
      <c r="B101" s="464"/>
      <c r="C101" s="7" t="s">
        <v>16</v>
      </c>
      <c r="D101" s="7" t="str">
        <f t="shared" si="55"/>
        <v>EP11</v>
      </c>
      <c r="E101" s="7">
        <v>11</v>
      </c>
      <c r="F101" s="8">
        <f>'2025'!O101</f>
        <v>7536.9169124670361</v>
      </c>
      <c r="G101" s="12">
        <f t="shared" si="56"/>
        <v>8290.6086037137411</v>
      </c>
      <c r="H101" s="12">
        <f t="shared" si="57"/>
        <v>8667.4544493370904</v>
      </c>
      <c r="I101" s="12">
        <f t="shared" si="58"/>
        <v>9044.3002949604434</v>
      </c>
      <c r="J101" s="12">
        <f t="shared" si="59"/>
        <v>9421.1461405837945</v>
      </c>
      <c r="K101" s="12">
        <f t="shared" si="6"/>
        <v>9797.9919862071474</v>
      </c>
      <c r="L101" s="12">
        <f t="shared" si="7"/>
        <v>11456.113706949895</v>
      </c>
      <c r="M101" s="12">
        <f t="shared" si="8"/>
        <v>13189.604596817313</v>
      </c>
      <c r="O101" s="8">
        <f t="shared" si="60"/>
        <v>8215.2394345890698</v>
      </c>
      <c r="P101" s="23">
        <f t="shared" si="61"/>
        <v>9.000000000000008E-2</v>
      </c>
      <c r="Q101" s="12">
        <f t="shared" si="66"/>
        <v>9036.7633780479773</v>
      </c>
      <c r="R101" s="12">
        <f t="shared" si="66"/>
        <v>9447.5253497774302</v>
      </c>
      <c r="S101" s="12">
        <f t="shared" si="66"/>
        <v>9858.287321506883</v>
      </c>
      <c r="T101" s="12">
        <f t="shared" si="66"/>
        <v>10269.049293236338</v>
      </c>
      <c r="U101" s="12">
        <f t="shared" si="67"/>
        <v>10679.811264965791</v>
      </c>
      <c r="V101" s="12">
        <f t="shared" si="67"/>
        <v>12487.163940575387</v>
      </c>
      <c r="W101" s="12">
        <f t="shared" si="67"/>
        <v>14376.669010530872</v>
      </c>
      <c r="Y101" s="7">
        <f>SUMIF('BD Qtde Servidores Ativos'!$D:$D,$D:$D,'BD Qtde Servidores Ativos'!E:E)</f>
        <v>96</v>
      </c>
      <c r="Z101" s="7">
        <f>SUMIF('BD Qtde Servidores Ativos'!$D:$D,$D:$D,'BD Qtde Servidores Ativos'!F:F)</f>
        <v>0</v>
      </c>
      <c r="AA101" s="7">
        <f>SUMIF('BD Qtde Servidores Ativos'!$D:$D,$D:$D,'BD Qtde Servidores Ativos'!G:G)</f>
        <v>0</v>
      </c>
      <c r="AB101" s="7">
        <f>SUMIF('BD Qtde Servidores Ativos'!$D:$D,$D:$D,'BD Qtde Servidores Ativos'!H:H)</f>
        <v>3</v>
      </c>
      <c r="AC101" s="7">
        <f>SUMIF('BD Qtde Servidores Ativos'!$D:$D,$D:$D,'BD Qtde Servidores Ativos'!I:I)</f>
        <v>1</v>
      </c>
      <c r="AD101" s="7">
        <f>SUMIF('BD Qtde Servidores Ativos'!$D:$D,$D:$D,'BD Qtde Servidores Ativos'!J:J)</f>
        <v>1198</v>
      </c>
      <c r="AE101" s="7">
        <f>SUMIF('BD Qtde Servidores Ativos'!$D:$D,$D:$D,'BD Qtde Servidores Ativos'!K:K)</f>
        <v>1709</v>
      </c>
      <c r="AF101" s="7">
        <f>SUMIF('BD Qtde Servidores Ativos'!$D:$D,$D:$D,'BD Qtde Servidores Ativos'!L:L)</f>
        <v>451</v>
      </c>
      <c r="AG101" s="24">
        <f t="shared" si="11"/>
        <v>3458</v>
      </c>
      <c r="AH101" s="25"/>
      <c r="AI101" s="25"/>
      <c r="AJ101" s="7">
        <f>SUMIF('BD Qtde Servidores Aposentados '!$D:$D,$D:$D,'BD Qtde Servidores Aposentados '!E:E)</f>
        <v>583</v>
      </c>
      <c r="AK101" s="7">
        <f>SUMIF('BD Qtde Servidores Aposentados '!$D:$D,$D:$D,'BD Qtde Servidores Aposentados '!F:F)</f>
        <v>0</v>
      </c>
      <c r="AL101" s="7">
        <f>SUMIF('BD Qtde Servidores Aposentados '!$D:$D,$D:$D,'BD Qtde Servidores Aposentados '!G:G)</f>
        <v>0</v>
      </c>
      <c r="AM101" s="7">
        <f>SUMIF('BD Qtde Servidores Aposentados '!$D:$D,$D:$D,'BD Qtde Servidores Aposentados '!H:H)</f>
        <v>2</v>
      </c>
      <c r="AN101" s="7">
        <f>SUMIF('BD Qtde Servidores Aposentados '!$D:$D,$D:$D,'BD Qtde Servidores Aposentados '!I:I)</f>
        <v>0</v>
      </c>
      <c r="AO101" s="7">
        <f>SUMIF('BD Qtde Servidores Aposentados '!$D:$D,$D:$D,'BD Qtde Servidores Aposentados '!J:J)</f>
        <v>189</v>
      </c>
      <c r="AP101" s="7">
        <f>SUMIF('BD Qtde Servidores Aposentados '!$D:$D,$D:$D,'BD Qtde Servidores Aposentados '!K:K)</f>
        <v>60</v>
      </c>
      <c r="AQ101" s="7">
        <f>SUMIF('BD Qtde Servidores Aposentados '!$D:$D,$D:$D,'BD Qtde Servidores Aposentados '!L:L)</f>
        <v>14</v>
      </c>
      <c r="AR101" s="24">
        <f t="shared" si="12"/>
        <v>848</v>
      </c>
      <c r="AS101" s="26"/>
      <c r="AT101" s="26"/>
      <c r="AU101" s="27">
        <f t="shared" si="62"/>
        <v>723544.02359683544</v>
      </c>
      <c r="AV101" s="27">
        <f t="shared" si="62"/>
        <v>0</v>
      </c>
      <c r="AW101" s="27">
        <f t="shared" si="62"/>
        <v>0</v>
      </c>
      <c r="AX101" s="27">
        <f t="shared" si="62"/>
        <v>27132.900884881332</v>
      </c>
      <c r="AY101" s="27">
        <f t="shared" si="62"/>
        <v>9421.1461405837945</v>
      </c>
      <c r="AZ101" s="27">
        <f t="shared" si="62"/>
        <v>11737994.399476163</v>
      </c>
      <c r="BA101" s="27">
        <f t="shared" si="62"/>
        <v>19578498.325177372</v>
      </c>
      <c r="BB101" s="27">
        <f t="shared" si="62"/>
        <v>5948511.673164608</v>
      </c>
      <c r="BC101" s="28">
        <f t="shared" si="14"/>
        <v>38025102.468440443</v>
      </c>
      <c r="BF101" s="26"/>
      <c r="BG101" s="27">
        <f t="shared" si="63"/>
        <v>4394022.5599682825</v>
      </c>
      <c r="BH101" s="27">
        <f t="shared" si="63"/>
        <v>0</v>
      </c>
      <c r="BI101" s="27">
        <f t="shared" si="63"/>
        <v>0</v>
      </c>
      <c r="BJ101" s="27">
        <f t="shared" si="63"/>
        <v>18088.600589920887</v>
      </c>
      <c r="BK101" s="27">
        <f t="shared" si="63"/>
        <v>0</v>
      </c>
      <c r="BL101" s="27">
        <f t="shared" si="63"/>
        <v>1851820.4853931509</v>
      </c>
      <c r="BM101" s="27">
        <f t="shared" si="63"/>
        <v>687366.82241699367</v>
      </c>
      <c r="BN101" s="27">
        <f t="shared" si="63"/>
        <v>184654.46435544238</v>
      </c>
      <c r="BO101" s="28">
        <f t="shared" si="16"/>
        <v>7135952.9327237904</v>
      </c>
      <c r="BS101" s="12">
        <f t="shared" si="17"/>
        <v>788662.98572055064</v>
      </c>
      <c r="BT101" s="12">
        <f t="shared" si="64"/>
        <v>0</v>
      </c>
      <c r="BU101" s="12">
        <f t="shared" si="64"/>
        <v>0</v>
      </c>
      <c r="BV101" s="12">
        <f t="shared" si="64"/>
        <v>29574.861964520649</v>
      </c>
      <c r="BW101" s="12">
        <f t="shared" si="64"/>
        <v>10269.049293236338</v>
      </c>
      <c r="BX101" s="12">
        <f t="shared" si="64"/>
        <v>12794413.895429017</v>
      </c>
      <c r="BY101" s="12">
        <f t="shared" si="64"/>
        <v>21340563.174443334</v>
      </c>
      <c r="BZ101" s="12">
        <f t="shared" si="64"/>
        <v>6483877.7237494234</v>
      </c>
      <c r="CA101" s="29">
        <f t="shared" si="19"/>
        <v>41447361.690600082</v>
      </c>
      <c r="CB101" s="9"/>
      <c r="CC101" s="12">
        <v>0</v>
      </c>
      <c r="CD101" s="12">
        <f>(Z101*'Quadro Resumo'!$L$8)*($O$109*15%)</f>
        <v>0</v>
      </c>
      <c r="CE101" s="12">
        <f>(AA101*'Quadro Resumo'!$L$8)*($O$109*10%)</f>
        <v>0</v>
      </c>
      <c r="CF101" s="12">
        <f>(AB101*'Quadro Resumo'!$L$8)*($O$109*5%)</f>
        <v>334.70782118369766</v>
      </c>
      <c r="CG101" s="12">
        <f>(AC101*'Quadro Resumo'!$L$8)*($O$109*5%)</f>
        <v>111.56927372789922</v>
      </c>
      <c r="CH101" s="12">
        <f>(AD101*'Quadro Resumo'!$L$8)*(O101*22%)</f>
        <v>433041.70107605908</v>
      </c>
      <c r="CI101" s="12">
        <f>(AE101*'Quadro Resumo'!$L$8)*(O101*23%)</f>
        <v>645832.83291078522</v>
      </c>
      <c r="CJ101" s="12">
        <v>0</v>
      </c>
      <c r="CK101" s="29">
        <f t="shared" si="20"/>
        <v>1079320.8110817559</v>
      </c>
      <c r="CL101" s="9"/>
      <c r="CM101" s="9"/>
      <c r="CN101" s="12">
        <f t="shared" si="21"/>
        <v>4789484.5903654275</v>
      </c>
      <c r="CO101" s="12">
        <f t="shared" si="65"/>
        <v>0</v>
      </c>
      <c r="CP101" s="12">
        <f t="shared" si="65"/>
        <v>0</v>
      </c>
      <c r="CQ101" s="12">
        <f t="shared" si="65"/>
        <v>19716.574643013766</v>
      </c>
      <c r="CR101" s="12">
        <f t="shared" si="65"/>
        <v>0</v>
      </c>
      <c r="CS101" s="12">
        <f t="shared" si="65"/>
        <v>2018484.3290785344</v>
      </c>
      <c r="CT101" s="12">
        <f t="shared" si="65"/>
        <v>749229.83643452323</v>
      </c>
      <c r="CU101" s="12">
        <f t="shared" si="65"/>
        <v>201273.36614743221</v>
      </c>
      <c r="CV101" s="29">
        <f t="shared" si="23"/>
        <v>7778188.6966689322</v>
      </c>
      <c r="CW101" s="9"/>
      <c r="CX101" s="9"/>
      <c r="CY101" s="9"/>
      <c r="CZ101" s="9"/>
      <c r="DA101" s="9"/>
      <c r="DB101" s="30"/>
      <c r="DC101" s="30"/>
    </row>
    <row r="102" spans="2:107" ht="15.75" customHeight="1" x14ac:dyDescent="0.3">
      <c r="B102" s="464"/>
      <c r="C102" s="7" t="s">
        <v>16</v>
      </c>
      <c r="D102" s="7" t="str">
        <f t="shared" si="55"/>
        <v>EP12</v>
      </c>
      <c r="E102" s="7">
        <v>12</v>
      </c>
      <c r="F102" s="8">
        <f>'2025'!O102</f>
        <v>7830.8566720532499</v>
      </c>
      <c r="G102" s="12">
        <f t="shared" si="56"/>
        <v>8613.9423392585759</v>
      </c>
      <c r="H102" s="12">
        <f t="shared" si="57"/>
        <v>9005.4851728612375</v>
      </c>
      <c r="I102" s="12">
        <f t="shared" si="58"/>
        <v>9397.0280064638991</v>
      </c>
      <c r="J102" s="12">
        <f t="shared" si="59"/>
        <v>9788.5708400665626</v>
      </c>
      <c r="K102" s="12">
        <f t="shared" si="6"/>
        <v>10180.113673669226</v>
      </c>
      <c r="L102" s="12">
        <f t="shared" si="7"/>
        <v>11902.902141520941</v>
      </c>
      <c r="M102" s="12">
        <f t="shared" si="8"/>
        <v>13703.999176093188</v>
      </c>
      <c r="O102" s="8">
        <f t="shared" si="60"/>
        <v>8535.6337725380436</v>
      </c>
      <c r="P102" s="23">
        <f t="shared" si="61"/>
        <v>9.000000000000008E-2</v>
      </c>
      <c r="Q102" s="12">
        <f t="shared" si="66"/>
        <v>9389.1971497918494</v>
      </c>
      <c r="R102" s="12">
        <f t="shared" si="66"/>
        <v>9815.9788384187486</v>
      </c>
      <c r="S102" s="12">
        <f t="shared" si="66"/>
        <v>10242.760527045652</v>
      </c>
      <c r="T102" s="12">
        <f t="shared" si="66"/>
        <v>10669.542215672554</v>
      </c>
      <c r="U102" s="12">
        <f t="shared" si="67"/>
        <v>11096.323904299457</v>
      </c>
      <c r="V102" s="12">
        <f t="shared" si="67"/>
        <v>12974.163334257826</v>
      </c>
      <c r="W102" s="12">
        <f t="shared" si="67"/>
        <v>14937.359101941576</v>
      </c>
      <c r="Y102" s="7">
        <f>SUMIF('BD Qtde Servidores Ativos'!$D:$D,$D:$D,'BD Qtde Servidores Ativos'!E:E)</f>
        <v>90</v>
      </c>
      <c r="Z102" s="7">
        <f>SUMIF('BD Qtde Servidores Ativos'!$D:$D,$D:$D,'BD Qtde Servidores Ativos'!F:F)</f>
        <v>0</v>
      </c>
      <c r="AA102" s="7">
        <f>SUMIF('BD Qtde Servidores Ativos'!$D:$D,$D:$D,'BD Qtde Servidores Ativos'!G:G)</f>
        <v>0</v>
      </c>
      <c r="AB102" s="7">
        <f>SUMIF('BD Qtde Servidores Ativos'!$D:$D,$D:$D,'BD Qtde Servidores Ativos'!H:H)</f>
        <v>5</v>
      </c>
      <c r="AC102" s="7">
        <f>SUMIF('BD Qtde Servidores Ativos'!$D:$D,$D:$D,'BD Qtde Servidores Ativos'!I:I)</f>
        <v>0</v>
      </c>
      <c r="AD102" s="7">
        <f>SUMIF('BD Qtde Servidores Ativos'!$D:$D,$D:$D,'BD Qtde Servidores Ativos'!J:J)</f>
        <v>1340</v>
      </c>
      <c r="AE102" s="7">
        <f>SUMIF('BD Qtde Servidores Ativos'!$D:$D,$D:$D,'BD Qtde Servidores Ativos'!K:K)</f>
        <v>2110</v>
      </c>
      <c r="AF102" s="7">
        <f>SUMIF('BD Qtde Servidores Ativos'!$D:$D,$D:$D,'BD Qtde Servidores Ativos'!L:L)</f>
        <v>584</v>
      </c>
      <c r="AG102" s="24">
        <f t="shared" si="11"/>
        <v>4129</v>
      </c>
      <c r="AH102" s="25"/>
      <c r="AI102" s="25"/>
      <c r="AJ102" s="7">
        <f>SUMIF('BD Qtde Servidores Aposentados '!$D:$D,$D:$D,'BD Qtde Servidores Aposentados '!E:E)</f>
        <v>688</v>
      </c>
      <c r="AK102" s="7">
        <f>SUMIF('BD Qtde Servidores Aposentados '!$D:$D,$D:$D,'BD Qtde Servidores Aposentados '!F:F)</f>
        <v>1</v>
      </c>
      <c r="AL102" s="7">
        <f>SUMIF('BD Qtde Servidores Aposentados '!$D:$D,$D:$D,'BD Qtde Servidores Aposentados '!G:G)</f>
        <v>0</v>
      </c>
      <c r="AM102" s="7">
        <f>SUMIF('BD Qtde Servidores Aposentados '!$D:$D,$D:$D,'BD Qtde Servidores Aposentados '!H:H)</f>
        <v>3</v>
      </c>
      <c r="AN102" s="7">
        <f>SUMIF('BD Qtde Servidores Aposentados '!$D:$D,$D:$D,'BD Qtde Servidores Aposentados '!I:I)</f>
        <v>0</v>
      </c>
      <c r="AO102" s="7">
        <f>SUMIF('BD Qtde Servidores Aposentados '!$D:$D,$D:$D,'BD Qtde Servidores Aposentados '!J:J)</f>
        <v>253</v>
      </c>
      <c r="AP102" s="7">
        <f>SUMIF('BD Qtde Servidores Aposentados '!$D:$D,$D:$D,'BD Qtde Servidores Aposentados '!K:K)</f>
        <v>69</v>
      </c>
      <c r="AQ102" s="7">
        <f>SUMIF('BD Qtde Servidores Aposentados '!$D:$D,$D:$D,'BD Qtde Servidores Aposentados '!L:L)</f>
        <v>28</v>
      </c>
      <c r="AR102" s="24">
        <f t="shared" si="12"/>
        <v>1042</v>
      </c>
      <c r="AS102" s="26"/>
      <c r="AT102" s="26"/>
      <c r="AU102" s="27">
        <f t="shared" si="62"/>
        <v>704777.10048479249</v>
      </c>
      <c r="AV102" s="27">
        <f t="shared" si="62"/>
        <v>0</v>
      </c>
      <c r="AW102" s="27">
        <f t="shared" si="62"/>
        <v>0</v>
      </c>
      <c r="AX102" s="27">
        <f t="shared" si="62"/>
        <v>46985.140032319498</v>
      </c>
      <c r="AY102" s="27">
        <f t="shared" si="62"/>
        <v>0</v>
      </c>
      <c r="AZ102" s="27">
        <f t="shared" si="62"/>
        <v>13641352.322716763</v>
      </c>
      <c r="BA102" s="27">
        <f t="shared" si="62"/>
        <v>25115123.518609185</v>
      </c>
      <c r="BB102" s="27">
        <f t="shared" si="62"/>
        <v>8003135.5188384214</v>
      </c>
      <c r="BC102" s="28">
        <f t="shared" si="14"/>
        <v>47511373.600681484</v>
      </c>
      <c r="BF102" s="26"/>
      <c r="BG102" s="27">
        <f t="shared" si="63"/>
        <v>5387629.3903726358</v>
      </c>
      <c r="BH102" s="27">
        <f t="shared" si="63"/>
        <v>8613.9423392585759</v>
      </c>
      <c r="BI102" s="27">
        <f t="shared" si="63"/>
        <v>0</v>
      </c>
      <c r="BJ102" s="27">
        <f t="shared" si="63"/>
        <v>28191.084019391696</v>
      </c>
      <c r="BK102" s="27">
        <f t="shared" si="63"/>
        <v>0</v>
      </c>
      <c r="BL102" s="27">
        <f t="shared" si="63"/>
        <v>2575568.759438314</v>
      </c>
      <c r="BM102" s="27">
        <f t="shared" si="63"/>
        <v>821300.24776494491</v>
      </c>
      <c r="BN102" s="27">
        <f t="shared" si="63"/>
        <v>383711.97693060926</v>
      </c>
      <c r="BO102" s="28">
        <f t="shared" si="16"/>
        <v>9205015.4008651543</v>
      </c>
      <c r="BS102" s="12">
        <f t="shared" si="17"/>
        <v>768207.03952842392</v>
      </c>
      <c r="BT102" s="12">
        <f t="shared" si="64"/>
        <v>0</v>
      </c>
      <c r="BU102" s="12">
        <f t="shared" si="64"/>
        <v>0</v>
      </c>
      <c r="BV102" s="12">
        <f t="shared" si="64"/>
        <v>51213.802635228261</v>
      </c>
      <c r="BW102" s="12">
        <f t="shared" si="64"/>
        <v>0</v>
      </c>
      <c r="BX102" s="12">
        <f t="shared" si="64"/>
        <v>14869074.031761274</v>
      </c>
      <c r="BY102" s="12">
        <f t="shared" si="64"/>
        <v>27375484.635284014</v>
      </c>
      <c r="BZ102" s="12">
        <f t="shared" si="64"/>
        <v>8723417.7155338805</v>
      </c>
      <c r="CA102" s="29">
        <f t="shared" si="19"/>
        <v>51787397.224742822</v>
      </c>
      <c r="CB102" s="9"/>
      <c r="CC102" s="12">
        <v>0</v>
      </c>
      <c r="CD102" s="12">
        <f>(Z102*'Quadro Resumo'!$L$8)*($O$109*15%)</f>
        <v>0</v>
      </c>
      <c r="CE102" s="12">
        <f>(AA102*'Quadro Resumo'!$L$8)*($O$109*10%)</f>
        <v>0</v>
      </c>
      <c r="CF102" s="12">
        <f>(AB102*'Quadro Resumo'!$L$8)*($O$109*5%)</f>
        <v>557.84636863949606</v>
      </c>
      <c r="CG102" s="12">
        <f>(AC102*'Quadro Resumo'!$L$8)*($O$109*5%)</f>
        <v>0</v>
      </c>
      <c r="CH102" s="12">
        <f>(AD102*'Quadro Resumo'!$L$8)*(O102*22%)</f>
        <v>503260.96722884307</v>
      </c>
      <c r="CI102" s="12">
        <f>(AE102*'Quadro Resumo'!$L$8)*(O102*23%)</f>
        <v>828468.6139625425</v>
      </c>
      <c r="CJ102" s="12">
        <v>0</v>
      </c>
      <c r="CK102" s="29">
        <f t="shared" si="20"/>
        <v>1332287.4275600251</v>
      </c>
      <c r="CL102" s="9"/>
      <c r="CM102" s="9"/>
      <c r="CN102" s="12">
        <f t="shared" si="21"/>
        <v>5872516.035506174</v>
      </c>
      <c r="CO102" s="12">
        <f t="shared" si="65"/>
        <v>9389.1971497918494</v>
      </c>
      <c r="CP102" s="12">
        <f t="shared" si="65"/>
        <v>0</v>
      </c>
      <c r="CQ102" s="12">
        <f t="shared" si="65"/>
        <v>30728.281581136955</v>
      </c>
      <c r="CR102" s="12">
        <f t="shared" si="65"/>
        <v>0</v>
      </c>
      <c r="CS102" s="12">
        <f t="shared" si="65"/>
        <v>2807369.9477877626</v>
      </c>
      <c r="CT102" s="12">
        <f t="shared" si="65"/>
        <v>895217.27006379003</v>
      </c>
      <c r="CU102" s="12">
        <f t="shared" si="65"/>
        <v>418246.05485436413</v>
      </c>
      <c r="CV102" s="29">
        <f t="shared" si="23"/>
        <v>10033466.786943018</v>
      </c>
      <c r="CW102" s="9"/>
      <c r="CX102" s="9"/>
      <c r="CY102" s="9"/>
      <c r="CZ102" s="9"/>
      <c r="DA102" s="9"/>
      <c r="DB102" s="30"/>
      <c r="DC102" s="30"/>
    </row>
    <row r="103" spans="2:107" ht="15.75" customHeight="1" x14ac:dyDescent="0.3">
      <c r="B103" s="464"/>
      <c r="C103" s="7" t="s">
        <v>16</v>
      </c>
      <c r="D103" s="7" t="str">
        <f t="shared" si="55"/>
        <v>EP13</v>
      </c>
      <c r="E103" s="7">
        <v>13</v>
      </c>
      <c r="F103" s="8">
        <f>'2025'!O103</f>
        <v>8136.2600822633258</v>
      </c>
      <c r="G103" s="12">
        <f t="shared" si="56"/>
        <v>8949.8860904896592</v>
      </c>
      <c r="H103" s="12">
        <f t="shared" si="57"/>
        <v>9356.6990946028236</v>
      </c>
      <c r="I103" s="12">
        <f t="shared" si="58"/>
        <v>9763.5120987159899</v>
      </c>
      <c r="J103" s="12">
        <f t="shared" si="59"/>
        <v>10170.325102829158</v>
      </c>
      <c r="K103" s="12">
        <f t="shared" si="6"/>
        <v>10577.138106942324</v>
      </c>
      <c r="L103" s="12">
        <f t="shared" si="7"/>
        <v>12367.115325040255</v>
      </c>
      <c r="M103" s="12">
        <f t="shared" si="8"/>
        <v>14238.45514396082</v>
      </c>
      <c r="O103" s="8">
        <f t="shared" si="60"/>
        <v>8868.5234896670263</v>
      </c>
      <c r="P103" s="23">
        <f t="shared" si="61"/>
        <v>9.000000000000008E-2</v>
      </c>
      <c r="Q103" s="12">
        <f t="shared" si="66"/>
        <v>9755.3758386337304</v>
      </c>
      <c r="R103" s="12">
        <f t="shared" si="66"/>
        <v>10198.80201311708</v>
      </c>
      <c r="S103" s="12">
        <f t="shared" si="66"/>
        <v>10642.228187600431</v>
      </c>
      <c r="T103" s="12">
        <f t="shared" si="66"/>
        <v>11085.654362083784</v>
      </c>
      <c r="U103" s="12">
        <f t="shared" si="67"/>
        <v>11529.080536567135</v>
      </c>
      <c r="V103" s="12">
        <f t="shared" si="67"/>
        <v>13480.15570429388</v>
      </c>
      <c r="W103" s="12">
        <f t="shared" si="67"/>
        <v>15519.916106917295</v>
      </c>
      <c r="Y103" s="7">
        <f>SUMIF('BD Qtde Servidores Ativos'!$D:$D,$D:$D,'BD Qtde Servidores Ativos'!E:E)</f>
        <v>112</v>
      </c>
      <c r="Z103" s="7">
        <f>SUMIF('BD Qtde Servidores Ativos'!$D:$D,$D:$D,'BD Qtde Servidores Ativos'!F:F)</f>
        <v>0</v>
      </c>
      <c r="AA103" s="7">
        <f>SUMIF('BD Qtde Servidores Ativos'!$D:$D,$D:$D,'BD Qtde Servidores Ativos'!G:G)</f>
        <v>0</v>
      </c>
      <c r="AB103" s="7">
        <f>SUMIF('BD Qtde Servidores Ativos'!$D:$D,$D:$D,'BD Qtde Servidores Ativos'!H:H)</f>
        <v>5</v>
      </c>
      <c r="AC103" s="7">
        <f>SUMIF('BD Qtde Servidores Ativos'!$D:$D,$D:$D,'BD Qtde Servidores Ativos'!I:I)</f>
        <v>0</v>
      </c>
      <c r="AD103" s="7">
        <f>SUMIF('BD Qtde Servidores Ativos'!$D:$D,$D:$D,'BD Qtde Servidores Ativos'!J:J)</f>
        <v>1318</v>
      </c>
      <c r="AE103" s="7">
        <f>SUMIF('BD Qtde Servidores Ativos'!$D:$D,$D:$D,'BD Qtde Servidores Ativos'!K:K)</f>
        <v>2008</v>
      </c>
      <c r="AF103" s="7">
        <f>SUMIF('BD Qtde Servidores Ativos'!$D:$D,$D:$D,'BD Qtde Servidores Ativos'!L:L)</f>
        <v>727</v>
      </c>
      <c r="AG103" s="24">
        <f t="shared" si="11"/>
        <v>4170</v>
      </c>
      <c r="AH103" s="25"/>
      <c r="AI103" s="25"/>
      <c r="AJ103" s="7">
        <f>SUMIF('BD Qtde Servidores Aposentados '!$D:$D,$D:$D,'BD Qtde Servidores Aposentados '!E:E)</f>
        <v>743</v>
      </c>
      <c r="AK103" s="7">
        <f>SUMIF('BD Qtde Servidores Aposentados '!$D:$D,$D:$D,'BD Qtde Servidores Aposentados '!F:F)</f>
        <v>0</v>
      </c>
      <c r="AL103" s="7">
        <f>SUMIF('BD Qtde Servidores Aposentados '!$D:$D,$D:$D,'BD Qtde Servidores Aposentados '!G:G)</f>
        <v>0</v>
      </c>
      <c r="AM103" s="7">
        <f>SUMIF('BD Qtde Servidores Aposentados '!$D:$D,$D:$D,'BD Qtde Servidores Aposentados '!H:H)</f>
        <v>3</v>
      </c>
      <c r="AN103" s="7">
        <f>SUMIF('BD Qtde Servidores Aposentados '!$D:$D,$D:$D,'BD Qtde Servidores Aposentados '!I:I)</f>
        <v>0</v>
      </c>
      <c r="AO103" s="7">
        <f>SUMIF('BD Qtde Servidores Aposentados '!$D:$D,$D:$D,'BD Qtde Servidores Aposentados '!J:J)</f>
        <v>286</v>
      </c>
      <c r="AP103" s="7">
        <f>SUMIF('BD Qtde Servidores Aposentados '!$D:$D,$D:$D,'BD Qtde Servidores Aposentados '!K:K)</f>
        <v>74</v>
      </c>
      <c r="AQ103" s="7">
        <f>SUMIF('BD Qtde Servidores Aposentados '!$D:$D,$D:$D,'BD Qtde Servidores Aposentados '!L:L)</f>
        <v>30</v>
      </c>
      <c r="AR103" s="24">
        <f t="shared" si="12"/>
        <v>1136</v>
      </c>
      <c r="AS103" s="26"/>
      <c r="AT103" s="26"/>
      <c r="AU103" s="27">
        <f t="shared" si="62"/>
        <v>911261.1292134925</v>
      </c>
      <c r="AV103" s="27">
        <f t="shared" si="62"/>
        <v>0</v>
      </c>
      <c r="AW103" s="27">
        <f t="shared" si="62"/>
        <v>0</v>
      </c>
      <c r="AX103" s="27">
        <f t="shared" si="62"/>
        <v>48817.560493579949</v>
      </c>
      <c r="AY103" s="27">
        <f t="shared" si="62"/>
        <v>0</v>
      </c>
      <c r="AZ103" s="27">
        <f t="shared" si="62"/>
        <v>13940668.024949983</v>
      </c>
      <c r="BA103" s="27">
        <f t="shared" si="62"/>
        <v>24833167.572680831</v>
      </c>
      <c r="BB103" s="27">
        <f t="shared" si="62"/>
        <v>10351356.889659517</v>
      </c>
      <c r="BC103" s="28">
        <f t="shared" si="14"/>
        <v>50085271.176997401</v>
      </c>
      <c r="BF103" s="26"/>
      <c r="BG103" s="27">
        <f t="shared" si="63"/>
        <v>6045241.2411216507</v>
      </c>
      <c r="BH103" s="27">
        <f t="shared" si="63"/>
        <v>0</v>
      </c>
      <c r="BI103" s="27">
        <f t="shared" si="63"/>
        <v>0</v>
      </c>
      <c r="BJ103" s="27">
        <f t="shared" si="63"/>
        <v>29290.53629614797</v>
      </c>
      <c r="BK103" s="27">
        <f t="shared" si="63"/>
        <v>0</v>
      </c>
      <c r="BL103" s="27">
        <f t="shared" si="63"/>
        <v>3025061.4985855045</v>
      </c>
      <c r="BM103" s="27">
        <f t="shared" si="63"/>
        <v>915166.53405297885</v>
      </c>
      <c r="BN103" s="27">
        <f t="shared" si="63"/>
        <v>427153.65431882459</v>
      </c>
      <c r="BO103" s="28">
        <f t="shared" si="16"/>
        <v>10441913.464375107</v>
      </c>
      <c r="BS103" s="12">
        <f t="shared" si="17"/>
        <v>993274.63084270689</v>
      </c>
      <c r="BT103" s="12">
        <f t="shared" si="64"/>
        <v>0</v>
      </c>
      <c r="BU103" s="12">
        <f t="shared" si="64"/>
        <v>0</v>
      </c>
      <c r="BV103" s="12">
        <f t="shared" si="64"/>
        <v>53211.140938002151</v>
      </c>
      <c r="BW103" s="12">
        <f t="shared" si="64"/>
        <v>0</v>
      </c>
      <c r="BX103" s="12">
        <f t="shared" si="64"/>
        <v>15195328.147195484</v>
      </c>
      <c r="BY103" s="12">
        <f t="shared" si="64"/>
        <v>27068152.654222112</v>
      </c>
      <c r="BZ103" s="12">
        <f t="shared" si="64"/>
        <v>11282979.009728873</v>
      </c>
      <c r="CA103" s="29">
        <f t="shared" si="19"/>
        <v>54592945.582927175</v>
      </c>
      <c r="CB103" s="9"/>
      <c r="CC103" s="12">
        <v>0</v>
      </c>
      <c r="CD103" s="12">
        <f>(Z103*'Quadro Resumo'!$L$8)*($O$109*15%)</f>
        <v>0</v>
      </c>
      <c r="CE103" s="12">
        <f>(AA103*'Quadro Resumo'!$L$8)*($O$109*10%)</f>
        <v>0</v>
      </c>
      <c r="CF103" s="12">
        <f>(AB103*'Quadro Resumo'!$L$8)*($O$109*5%)</f>
        <v>557.84636863949606</v>
      </c>
      <c r="CG103" s="12">
        <f>(AC103*'Quadro Resumo'!$L$8)*($O$109*5%)</f>
        <v>0</v>
      </c>
      <c r="CH103" s="12">
        <f>(AD103*'Quadro Resumo'!$L$8)*(O103*22%)</f>
        <v>514303.41421277024</v>
      </c>
      <c r="CI103" s="12">
        <f>(AE103*'Quadro Resumo'!$L$8)*(O103*23%)</f>
        <v>819167.77769356396</v>
      </c>
      <c r="CJ103" s="12">
        <v>0</v>
      </c>
      <c r="CK103" s="29">
        <f t="shared" si="20"/>
        <v>1334029.0382749736</v>
      </c>
      <c r="CL103" s="9"/>
      <c r="CM103" s="9"/>
      <c r="CN103" s="12">
        <f t="shared" si="21"/>
        <v>6589312.9528226005</v>
      </c>
      <c r="CO103" s="12">
        <f t="shared" si="65"/>
        <v>0</v>
      </c>
      <c r="CP103" s="12">
        <f t="shared" si="65"/>
        <v>0</v>
      </c>
      <c r="CQ103" s="12">
        <f t="shared" si="65"/>
        <v>31926.684562801292</v>
      </c>
      <c r="CR103" s="12">
        <f t="shared" si="65"/>
        <v>0</v>
      </c>
      <c r="CS103" s="12">
        <f t="shared" si="65"/>
        <v>3297317.0334582007</v>
      </c>
      <c r="CT103" s="12">
        <f t="shared" si="65"/>
        <v>997531.52211774711</v>
      </c>
      <c r="CU103" s="12">
        <f t="shared" si="65"/>
        <v>465597.48320751888</v>
      </c>
      <c r="CV103" s="29">
        <f t="shared" si="23"/>
        <v>11381685.676168868</v>
      </c>
      <c r="CW103" s="9"/>
      <c r="CX103" s="9"/>
      <c r="CY103" s="9"/>
      <c r="CZ103" s="9"/>
      <c r="DA103" s="9"/>
      <c r="DB103" s="30"/>
      <c r="DC103" s="30"/>
    </row>
    <row r="104" spans="2:107" ht="15.75" customHeight="1" x14ac:dyDescent="0.3">
      <c r="B104" s="464"/>
      <c r="C104" s="7" t="s">
        <v>16</v>
      </c>
      <c r="D104" s="7" t="str">
        <f t="shared" si="55"/>
        <v>EP14</v>
      </c>
      <c r="E104" s="7">
        <v>14</v>
      </c>
      <c r="F104" s="8">
        <f>'2025'!O104</f>
        <v>8453.5742254715951</v>
      </c>
      <c r="G104" s="12">
        <f t="shared" si="56"/>
        <v>9298.9316480187554</v>
      </c>
      <c r="H104" s="12">
        <f t="shared" si="57"/>
        <v>9721.6103592923337</v>
      </c>
      <c r="I104" s="12">
        <f t="shared" si="58"/>
        <v>10144.289070565914</v>
      </c>
      <c r="J104" s="12">
        <f t="shared" si="59"/>
        <v>10566.967781839494</v>
      </c>
      <c r="K104" s="12">
        <f t="shared" si="6"/>
        <v>10989.646493113074</v>
      </c>
      <c r="L104" s="12">
        <f t="shared" si="7"/>
        <v>12849.432822716824</v>
      </c>
      <c r="M104" s="12">
        <f t="shared" si="8"/>
        <v>14793.754894575291</v>
      </c>
      <c r="O104" s="8">
        <f t="shared" si="60"/>
        <v>9214.3959057640404</v>
      </c>
      <c r="P104" s="23">
        <f t="shared" si="61"/>
        <v>9.0000000000000302E-2</v>
      </c>
      <c r="Q104" s="12">
        <f t="shared" si="66"/>
        <v>10135.835496340445</v>
      </c>
      <c r="R104" s="12">
        <f t="shared" si="66"/>
        <v>10596.555291628645</v>
      </c>
      <c r="S104" s="12">
        <f t="shared" si="66"/>
        <v>11057.275086916849</v>
      </c>
      <c r="T104" s="12">
        <f t="shared" si="66"/>
        <v>11517.99488220505</v>
      </c>
      <c r="U104" s="12">
        <f t="shared" si="67"/>
        <v>11978.714677493253</v>
      </c>
      <c r="V104" s="12">
        <f t="shared" si="67"/>
        <v>14005.881776761342</v>
      </c>
      <c r="W104" s="12">
        <f t="shared" si="67"/>
        <v>16125.192835087071</v>
      </c>
      <c r="Y104" s="7">
        <f>SUMIF('BD Qtde Servidores Ativos'!$D:$D,$D:$D,'BD Qtde Servidores Ativos'!E:E)</f>
        <v>66</v>
      </c>
      <c r="Z104" s="7">
        <f>SUMIF('BD Qtde Servidores Ativos'!$D:$D,$D:$D,'BD Qtde Servidores Ativos'!F:F)</f>
        <v>0</v>
      </c>
      <c r="AA104" s="7">
        <f>SUMIF('BD Qtde Servidores Ativos'!$D:$D,$D:$D,'BD Qtde Servidores Ativos'!G:G)</f>
        <v>0</v>
      </c>
      <c r="AB104" s="7">
        <f>SUMIF('BD Qtde Servidores Ativos'!$D:$D,$D:$D,'BD Qtde Servidores Ativos'!H:H)</f>
        <v>2</v>
      </c>
      <c r="AC104" s="7">
        <f>SUMIF('BD Qtde Servidores Ativos'!$D:$D,$D:$D,'BD Qtde Servidores Ativos'!I:I)</f>
        <v>0</v>
      </c>
      <c r="AD104" s="7">
        <f>SUMIF('BD Qtde Servidores Ativos'!$D:$D,$D:$D,'BD Qtde Servidores Ativos'!J:J)</f>
        <v>1024</v>
      </c>
      <c r="AE104" s="7">
        <f>SUMIF('BD Qtde Servidores Ativos'!$D:$D,$D:$D,'BD Qtde Servidores Ativos'!K:K)</f>
        <v>1429</v>
      </c>
      <c r="AF104" s="7">
        <f>SUMIF('BD Qtde Servidores Ativos'!$D:$D,$D:$D,'BD Qtde Servidores Ativos'!L:L)</f>
        <v>554</v>
      </c>
      <c r="AG104" s="24">
        <f t="shared" si="11"/>
        <v>3075</v>
      </c>
      <c r="AH104" s="25"/>
      <c r="AI104" s="25"/>
      <c r="AJ104" s="7">
        <f>SUMIF('BD Qtde Servidores Aposentados '!$D:$D,$D:$D,'BD Qtde Servidores Aposentados '!E:E)</f>
        <v>825</v>
      </c>
      <c r="AK104" s="7">
        <f>SUMIF('BD Qtde Servidores Aposentados '!$D:$D,$D:$D,'BD Qtde Servidores Aposentados '!F:F)</f>
        <v>2</v>
      </c>
      <c r="AL104" s="7">
        <f>SUMIF('BD Qtde Servidores Aposentados '!$D:$D,$D:$D,'BD Qtde Servidores Aposentados '!G:G)</f>
        <v>0</v>
      </c>
      <c r="AM104" s="7">
        <f>SUMIF('BD Qtde Servidores Aposentados '!$D:$D,$D:$D,'BD Qtde Servidores Aposentados '!H:H)</f>
        <v>1</v>
      </c>
      <c r="AN104" s="7">
        <f>SUMIF('BD Qtde Servidores Aposentados '!$D:$D,$D:$D,'BD Qtde Servidores Aposentados '!I:I)</f>
        <v>1</v>
      </c>
      <c r="AO104" s="7">
        <f>SUMIF('BD Qtde Servidores Aposentados '!$D:$D,$D:$D,'BD Qtde Servidores Aposentados '!J:J)</f>
        <v>382</v>
      </c>
      <c r="AP104" s="7">
        <f>SUMIF('BD Qtde Servidores Aposentados '!$D:$D,$D:$D,'BD Qtde Servidores Aposentados '!K:K)</f>
        <v>84</v>
      </c>
      <c r="AQ104" s="7">
        <f>SUMIF('BD Qtde Servidores Aposentados '!$D:$D,$D:$D,'BD Qtde Servidores Aposentados '!L:L)</f>
        <v>49</v>
      </c>
      <c r="AR104" s="24">
        <f t="shared" si="12"/>
        <v>1344</v>
      </c>
      <c r="AS104" s="26"/>
      <c r="AT104" s="26"/>
      <c r="AU104" s="27">
        <f t="shared" si="62"/>
        <v>557935.89888112526</v>
      </c>
      <c r="AV104" s="27">
        <f t="shared" si="62"/>
        <v>0</v>
      </c>
      <c r="AW104" s="27">
        <f t="shared" si="62"/>
        <v>0</v>
      </c>
      <c r="AX104" s="27">
        <f t="shared" si="62"/>
        <v>20288.578141131828</v>
      </c>
      <c r="AY104" s="27">
        <f t="shared" si="62"/>
        <v>0</v>
      </c>
      <c r="AZ104" s="27">
        <f t="shared" si="62"/>
        <v>11253398.008947788</v>
      </c>
      <c r="BA104" s="27">
        <f t="shared" si="62"/>
        <v>18361839.50366234</v>
      </c>
      <c r="BB104" s="27">
        <f t="shared" si="62"/>
        <v>8195740.2115947111</v>
      </c>
      <c r="BC104" s="28">
        <f t="shared" si="14"/>
        <v>38389202.201227091</v>
      </c>
      <c r="BF104" s="26"/>
      <c r="BG104" s="27">
        <f t="shared" si="63"/>
        <v>6974198.7360140663</v>
      </c>
      <c r="BH104" s="27">
        <f t="shared" si="63"/>
        <v>18597.863296037511</v>
      </c>
      <c r="BI104" s="27">
        <f t="shared" si="63"/>
        <v>0</v>
      </c>
      <c r="BJ104" s="27">
        <f t="shared" si="63"/>
        <v>10144.289070565914</v>
      </c>
      <c r="BK104" s="27">
        <f t="shared" si="63"/>
        <v>10566.967781839494</v>
      </c>
      <c r="BL104" s="27">
        <f t="shared" si="63"/>
        <v>4198044.9603691939</v>
      </c>
      <c r="BM104" s="27">
        <f t="shared" si="63"/>
        <v>1079352.3571082132</v>
      </c>
      <c r="BN104" s="27">
        <f t="shared" si="63"/>
        <v>724893.9898341893</v>
      </c>
      <c r="BO104" s="28">
        <f t="shared" si="16"/>
        <v>13015799.163474105</v>
      </c>
      <c r="BS104" s="12">
        <f t="shared" si="17"/>
        <v>608150.12978042662</v>
      </c>
      <c r="BT104" s="12">
        <f t="shared" si="64"/>
        <v>0</v>
      </c>
      <c r="BU104" s="12">
        <f t="shared" si="64"/>
        <v>0</v>
      </c>
      <c r="BV104" s="12">
        <f t="shared" si="64"/>
        <v>22114.550173833697</v>
      </c>
      <c r="BW104" s="12">
        <f t="shared" si="64"/>
        <v>0</v>
      </c>
      <c r="BX104" s="12">
        <f t="shared" si="64"/>
        <v>12266203.829753092</v>
      </c>
      <c r="BY104" s="12">
        <f t="shared" si="64"/>
        <v>20014405.058991957</v>
      </c>
      <c r="BZ104" s="12">
        <f t="shared" si="64"/>
        <v>8933356.8306382373</v>
      </c>
      <c r="CA104" s="29">
        <f t="shared" si="19"/>
        <v>41844230.399337545</v>
      </c>
      <c r="CB104" s="9"/>
      <c r="CC104" s="12">
        <v>0</v>
      </c>
      <c r="CD104" s="12">
        <f>(Z104*'Quadro Resumo'!$L$8)*($O$109*15%)</f>
        <v>0</v>
      </c>
      <c r="CE104" s="12">
        <f>(AA104*'Quadro Resumo'!$L$8)*($O$109*10%)</f>
        <v>0</v>
      </c>
      <c r="CF104" s="12">
        <f>(AB104*'Quadro Resumo'!$L$8)*($O$109*5%)</f>
        <v>223.13854745579843</v>
      </c>
      <c r="CG104" s="12">
        <f>(AC104*'Quadro Resumo'!$L$8)*($O$109*5%)</f>
        <v>0</v>
      </c>
      <c r="CH104" s="12">
        <f>(AD104*'Quadro Resumo'!$L$8)*(O104*22%)</f>
        <v>415163.82193010463</v>
      </c>
      <c r="CI104" s="12">
        <f>(AE104*'Quadro Resumo'!$L$8)*(O104*23%)</f>
        <v>605699.10046949354</v>
      </c>
      <c r="CJ104" s="12">
        <v>0</v>
      </c>
      <c r="CK104" s="29">
        <f t="shared" si="20"/>
        <v>1021086.0609470539</v>
      </c>
      <c r="CL104" s="9"/>
      <c r="CM104" s="9"/>
      <c r="CN104" s="12">
        <f t="shared" si="21"/>
        <v>7601876.6222553337</v>
      </c>
      <c r="CO104" s="12">
        <f t="shared" si="65"/>
        <v>20271.670992680891</v>
      </c>
      <c r="CP104" s="12">
        <f t="shared" si="65"/>
        <v>0</v>
      </c>
      <c r="CQ104" s="12">
        <f t="shared" si="65"/>
        <v>11057.275086916849</v>
      </c>
      <c r="CR104" s="12">
        <f t="shared" si="65"/>
        <v>11517.99488220505</v>
      </c>
      <c r="CS104" s="12">
        <f t="shared" si="65"/>
        <v>4575869.0068024229</v>
      </c>
      <c r="CT104" s="12">
        <f t="shared" si="65"/>
        <v>1176494.0692479527</v>
      </c>
      <c r="CU104" s="12">
        <f t="shared" si="65"/>
        <v>790134.44891926646</v>
      </c>
      <c r="CV104" s="29">
        <f t="shared" si="23"/>
        <v>14187221.088186778</v>
      </c>
      <c r="CW104" s="9"/>
      <c r="CX104" s="9"/>
      <c r="CY104" s="9"/>
      <c r="CZ104" s="9"/>
      <c r="DA104" s="9"/>
      <c r="DB104" s="30"/>
      <c r="DC104" s="30"/>
    </row>
    <row r="105" spans="2:107" ht="15.75" customHeight="1" x14ac:dyDescent="0.3">
      <c r="B105" s="464"/>
      <c r="C105" s="7" t="s">
        <v>16</v>
      </c>
      <c r="D105" s="7" t="str">
        <f t="shared" si="55"/>
        <v>EP15</v>
      </c>
      <c r="E105" s="7">
        <v>15</v>
      </c>
      <c r="F105" s="8">
        <f>'2025'!O105</f>
        <v>8783.2636202649865</v>
      </c>
      <c r="G105" s="12">
        <f t="shared" si="56"/>
        <v>9661.5899822914853</v>
      </c>
      <c r="H105" s="12">
        <f t="shared" si="57"/>
        <v>10100.753163304733</v>
      </c>
      <c r="I105" s="12">
        <f t="shared" si="58"/>
        <v>10539.916344317984</v>
      </c>
      <c r="J105" s="12">
        <f t="shared" si="59"/>
        <v>10979.079525331234</v>
      </c>
      <c r="K105" s="12">
        <f t="shared" si="6"/>
        <v>11418.242706344483</v>
      </c>
      <c r="L105" s="12">
        <f t="shared" si="7"/>
        <v>13350.560702802779</v>
      </c>
      <c r="M105" s="12">
        <f t="shared" si="8"/>
        <v>15370.711335463726</v>
      </c>
      <c r="O105" s="8">
        <f t="shared" si="60"/>
        <v>9573.7573460888379</v>
      </c>
      <c r="P105" s="23">
        <f t="shared" si="61"/>
        <v>9.0000000000000302E-2</v>
      </c>
      <c r="Q105" s="12">
        <f t="shared" si="66"/>
        <v>10531.133080697722</v>
      </c>
      <c r="R105" s="12">
        <f t="shared" si="66"/>
        <v>11009.820948002163</v>
      </c>
      <c r="S105" s="12">
        <f t="shared" si="66"/>
        <v>11488.508815306604</v>
      </c>
      <c r="T105" s="12">
        <f t="shared" si="66"/>
        <v>11967.196682611047</v>
      </c>
      <c r="U105" s="12">
        <f t="shared" si="67"/>
        <v>12445.88454991549</v>
      </c>
      <c r="V105" s="12">
        <f t="shared" si="67"/>
        <v>14552.111166055034</v>
      </c>
      <c r="W105" s="12">
        <f t="shared" si="67"/>
        <v>16754.075355655466</v>
      </c>
      <c r="Y105" s="7">
        <f>SUMIF('BD Qtde Servidores Ativos'!$D:$D,$D:$D,'BD Qtde Servidores Ativos'!E:E)</f>
        <v>42</v>
      </c>
      <c r="Z105" s="7">
        <f>SUMIF('BD Qtde Servidores Ativos'!$D:$D,$D:$D,'BD Qtde Servidores Ativos'!F:F)</f>
        <v>0</v>
      </c>
      <c r="AA105" s="7">
        <f>SUMIF('BD Qtde Servidores Ativos'!$D:$D,$D:$D,'BD Qtde Servidores Ativos'!G:G)</f>
        <v>0</v>
      </c>
      <c r="AB105" s="7">
        <f>SUMIF('BD Qtde Servidores Ativos'!$D:$D,$D:$D,'BD Qtde Servidores Ativos'!H:H)</f>
        <v>1</v>
      </c>
      <c r="AC105" s="7">
        <f>SUMIF('BD Qtde Servidores Ativos'!$D:$D,$D:$D,'BD Qtde Servidores Ativos'!I:I)</f>
        <v>0</v>
      </c>
      <c r="AD105" s="7">
        <f>SUMIF('BD Qtde Servidores Ativos'!$D:$D,$D:$D,'BD Qtde Servidores Ativos'!J:J)</f>
        <v>742</v>
      </c>
      <c r="AE105" s="7">
        <f>SUMIF('BD Qtde Servidores Ativos'!$D:$D,$D:$D,'BD Qtde Servidores Ativos'!K:K)</f>
        <v>834</v>
      </c>
      <c r="AF105" s="7">
        <f>SUMIF('BD Qtde Servidores Ativos'!$D:$D,$D:$D,'BD Qtde Servidores Ativos'!L:L)</f>
        <v>320</v>
      </c>
      <c r="AG105" s="24">
        <f t="shared" si="11"/>
        <v>1939</v>
      </c>
      <c r="AH105" s="25"/>
      <c r="AI105" s="25"/>
      <c r="AJ105" s="7">
        <f>SUMIF('BD Qtde Servidores Aposentados '!$D:$D,$D:$D,'BD Qtde Servidores Aposentados '!E:E)</f>
        <v>910</v>
      </c>
      <c r="AK105" s="7">
        <f>SUMIF('BD Qtde Servidores Aposentados '!$D:$D,$D:$D,'BD Qtde Servidores Aposentados '!F:F)</f>
        <v>3</v>
      </c>
      <c r="AL105" s="7">
        <f>SUMIF('BD Qtde Servidores Aposentados '!$D:$D,$D:$D,'BD Qtde Servidores Aposentados '!G:G)</f>
        <v>0</v>
      </c>
      <c r="AM105" s="7">
        <f>SUMIF('BD Qtde Servidores Aposentados '!$D:$D,$D:$D,'BD Qtde Servidores Aposentados '!H:H)</f>
        <v>3</v>
      </c>
      <c r="AN105" s="7">
        <f>SUMIF('BD Qtde Servidores Aposentados '!$D:$D,$D:$D,'BD Qtde Servidores Aposentados '!I:I)</f>
        <v>0</v>
      </c>
      <c r="AO105" s="7">
        <f>SUMIF('BD Qtde Servidores Aposentados '!$D:$D,$D:$D,'BD Qtde Servidores Aposentados '!J:J)</f>
        <v>464</v>
      </c>
      <c r="AP105" s="7">
        <f>SUMIF('BD Qtde Servidores Aposentados '!$D:$D,$D:$D,'BD Qtde Servidores Aposentados '!K:K)</f>
        <v>129</v>
      </c>
      <c r="AQ105" s="7">
        <f>SUMIF('BD Qtde Servidores Aposentados '!$D:$D,$D:$D,'BD Qtde Servidores Aposentados '!L:L)</f>
        <v>67</v>
      </c>
      <c r="AR105" s="24">
        <f t="shared" si="12"/>
        <v>1576</v>
      </c>
      <c r="AS105" s="26"/>
      <c r="AT105" s="26"/>
      <c r="AU105" s="27">
        <f t="shared" si="62"/>
        <v>368897.07205112942</v>
      </c>
      <c r="AV105" s="27">
        <f t="shared" si="62"/>
        <v>0</v>
      </c>
      <c r="AW105" s="27">
        <f t="shared" si="62"/>
        <v>0</v>
      </c>
      <c r="AX105" s="27">
        <f t="shared" si="62"/>
        <v>10539.916344317984</v>
      </c>
      <c r="AY105" s="27">
        <f t="shared" si="62"/>
        <v>0</v>
      </c>
      <c r="AZ105" s="27">
        <f t="shared" si="62"/>
        <v>8472336.0881076064</v>
      </c>
      <c r="BA105" s="27">
        <f t="shared" si="62"/>
        <v>11134367.626137517</v>
      </c>
      <c r="BB105" s="27">
        <f t="shared" si="62"/>
        <v>4918627.6273483923</v>
      </c>
      <c r="BC105" s="28">
        <f t="shared" si="14"/>
        <v>24904768.329988964</v>
      </c>
      <c r="BF105" s="26"/>
      <c r="BG105" s="27">
        <f t="shared" si="63"/>
        <v>7992769.894441138</v>
      </c>
      <c r="BH105" s="27">
        <f t="shared" si="63"/>
        <v>28984.769946874454</v>
      </c>
      <c r="BI105" s="27">
        <f t="shared" si="63"/>
        <v>0</v>
      </c>
      <c r="BJ105" s="27">
        <f t="shared" si="63"/>
        <v>31619.749032953951</v>
      </c>
      <c r="BK105" s="27">
        <f t="shared" si="63"/>
        <v>0</v>
      </c>
      <c r="BL105" s="27">
        <f t="shared" si="63"/>
        <v>5298064.6157438401</v>
      </c>
      <c r="BM105" s="27">
        <f t="shared" si="63"/>
        <v>1722222.3306615585</v>
      </c>
      <c r="BN105" s="27">
        <f t="shared" si="63"/>
        <v>1029837.6594760696</v>
      </c>
      <c r="BO105" s="28">
        <f t="shared" si="16"/>
        <v>16103499.019302433</v>
      </c>
      <c r="BS105" s="12">
        <f t="shared" si="17"/>
        <v>402097.80853573116</v>
      </c>
      <c r="BT105" s="12">
        <f t="shared" si="64"/>
        <v>0</v>
      </c>
      <c r="BU105" s="12">
        <f t="shared" si="64"/>
        <v>0</v>
      </c>
      <c r="BV105" s="12">
        <f t="shared" si="64"/>
        <v>11488.508815306604</v>
      </c>
      <c r="BW105" s="12">
        <f t="shared" si="64"/>
        <v>0</v>
      </c>
      <c r="BX105" s="12">
        <f t="shared" si="64"/>
        <v>9234846.3360372931</v>
      </c>
      <c r="BY105" s="12">
        <f t="shared" si="64"/>
        <v>12136460.712489899</v>
      </c>
      <c r="BZ105" s="12">
        <f t="shared" si="64"/>
        <v>5361304.1138097495</v>
      </c>
      <c r="CA105" s="29">
        <f t="shared" si="19"/>
        <v>27146197.479687981</v>
      </c>
      <c r="CB105" s="9"/>
      <c r="CC105" s="12">
        <v>0</v>
      </c>
      <c r="CD105" s="12">
        <f>(Z105*'Quadro Resumo'!$L$8)*($O$109*15%)</f>
        <v>0</v>
      </c>
      <c r="CE105" s="12">
        <f>(AA105*'Quadro Resumo'!$L$8)*($O$109*10%)</f>
        <v>0</v>
      </c>
      <c r="CF105" s="12">
        <f>(AB105*'Quadro Resumo'!$L$8)*($O$109*5%)</f>
        <v>111.56927372789922</v>
      </c>
      <c r="CG105" s="12">
        <f>(AC105*'Quadro Resumo'!$L$8)*($O$109*5%)</f>
        <v>0</v>
      </c>
      <c r="CH105" s="12">
        <f>(AD105*'Quadro Resumo'!$L$8)*(O105*22%)</f>
        <v>312564.02983510838</v>
      </c>
      <c r="CI105" s="12">
        <f>(AE105*'Quadro Resumo'!$L$8)*(O105*23%)</f>
        <v>367287.6268253522</v>
      </c>
      <c r="CJ105" s="12">
        <v>0</v>
      </c>
      <c r="CK105" s="29">
        <f t="shared" si="20"/>
        <v>679963.22593418846</v>
      </c>
      <c r="CL105" s="9"/>
      <c r="CM105" s="9"/>
      <c r="CN105" s="12">
        <f t="shared" si="21"/>
        <v>8712119.1849408429</v>
      </c>
      <c r="CO105" s="12">
        <f t="shared" si="65"/>
        <v>31593.399242093168</v>
      </c>
      <c r="CP105" s="12">
        <f t="shared" si="65"/>
        <v>0</v>
      </c>
      <c r="CQ105" s="12">
        <f t="shared" si="65"/>
        <v>34465.526445919815</v>
      </c>
      <c r="CR105" s="12">
        <f t="shared" si="65"/>
        <v>0</v>
      </c>
      <c r="CS105" s="12">
        <f t="shared" si="65"/>
        <v>5774890.4311607871</v>
      </c>
      <c r="CT105" s="12">
        <f t="shared" si="65"/>
        <v>1877222.3404210994</v>
      </c>
      <c r="CU105" s="12">
        <f t="shared" si="65"/>
        <v>1122523.0488289162</v>
      </c>
      <c r="CV105" s="29">
        <f t="shared" si="23"/>
        <v>17552813.931039657</v>
      </c>
      <c r="CW105" s="9"/>
      <c r="CX105" s="9"/>
      <c r="CY105" s="9"/>
      <c r="CZ105" s="9"/>
      <c r="DA105" s="9"/>
      <c r="DB105" s="30"/>
      <c r="DC105" s="30"/>
    </row>
    <row r="106" spans="2:107" ht="15.75" customHeight="1" x14ac:dyDescent="0.3">
      <c r="B106" s="464"/>
      <c r="C106" s="7" t="s">
        <v>16</v>
      </c>
      <c r="D106" s="7" t="str">
        <f t="shared" si="55"/>
        <v>EP16</v>
      </c>
      <c r="E106" s="7">
        <v>16</v>
      </c>
      <c r="F106" s="8">
        <f>'2025'!O106</f>
        <v>9125.8109014553211</v>
      </c>
      <c r="G106" s="12">
        <f t="shared" si="56"/>
        <v>10038.391991600854</v>
      </c>
      <c r="H106" s="12">
        <f t="shared" si="57"/>
        <v>10494.682536673619</v>
      </c>
      <c r="I106" s="12">
        <f t="shared" si="58"/>
        <v>10950.973081746384</v>
      </c>
      <c r="J106" s="12">
        <f t="shared" si="59"/>
        <v>11407.263626819151</v>
      </c>
      <c r="K106" s="12">
        <f t="shared" si="6"/>
        <v>11863.554171891918</v>
      </c>
      <c r="L106" s="12">
        <f t="shared" si="7"/>
        <v>13871.232570212089</v>
      </c>
      <c r="M106" s="12">
        <f t="shared" si="8"/>
        <v>15970.169077546812</v>
      </c>
      <c r="O106" s="8">
        <f t="shared" si="60"/>
        <v>9947.1338825863022</v>
      </c>
      <c r="P106" s="23">
        <f t="shared" si="61"/>
        <v>9.0000000000000302E-2</v>
      </c>
      <c r="Q106" s="12">
        <f t="shared" si="66"/>
        <v>10941.847270844934</v>
      </c>
      <c r="R106" s="12">
        <f t="shared" si="66"/>
        <v>11439.203964974247</v>
      </c>
      <c r="S106" s="12">
        <f t="shared" si="66"/>
        <v>11936.560659103563</v>
      </c>
      <c r="T106" s="12">
        <f t="shared" si="66"/>
        <v>12433.917353232879</v>
      </c>
      <c r="U106" s="12">
        <f t="shared" si="67"/>
        <v>12931.274047362193</v>
      </c>
      <c r="V106" s="12">
        <f t="shared" si="67"/>
        <v>15119.64350153118</v>
      </c>
      <c r="W106" s="12">
        <f t="shared" si="67"/>
        <v>17407.484294526028</v>
      </c>
      <c r="Y106" s="7">
        <f>SUMIF('BD Qtde Servidores Ativos'!$D:$D,$D:$D,'BD Qtde Servidores Ativos'!E:E)</f>
        <v>134</v>
      </c>
      <c r="Z106" s="7">
        <f>SUMIF('BD Qtde Servidores Ativos'!$D:$D,$D:$D,'BD Qtde Servidores Ativos'!F:F)</f>
        <v>0</v>
      </c>
      <c r="AA106" s="7">
        <f>SUMIF('BD Qtde Servidores Ativos'!$D:$D,$D:$D,'BD Qtde Servidores Ativos'!G:G)</f>
        <v>0</v>
      </c>
      <c r="AB106" s="7">
        <f>SUMIF('BD Qtde Servidores Ativos'!$D:$D,$D:$D,'BD Qtde Servidores Ativos'!H:H)</f>
        <v>3</v>
      </c>
      <c r="AC106" s="7">
        <f>SUMIF('BD Qtde Servidores Ativos'!$D:$D,$D:$D,'BD Qtde Servidores Ativos'!I:I)</f>
        <v>0</v>
      </c>
      <c r="AD106" s="7">
        <f>SUMIF('BD Qtde Servidores Ativos'!$D:$D,$D:$D,'BD Qtde Servidores Ativos'!J:J)</f>
        <v>801</v>
      </c>
      <c r="AE106" s="7">
        <f>SUMIF('BD Qtde Servidores Ativos'!$D:$D,$D:$D,'BD Qtde Servidores Ativos'!K:K)</f>
        <v>800</v>
      </c>
      <c r="AF106" s="7">
        <f>SUMIF('BD Qtde Servidores Ativos'!$D:$D,$D:$D,'BD Qtde Servidores Ativos'!L:L)</f>
        <v>484</v>
      </c>
      <c r="AG106" s="24">
        <f t="shared" si="11"/>
        <v>2222</v>
      </c>
      <c r="AH106" s="25"/>
      <c r="AI106" s="25"/>
      <c r="AJ106" s="7">
        <f>SUMIF('BD Qtde Servidores Aposentados '!$D:$D,$D:$D,'BD Qtde Servidores Aposentados '!E:E)</f>
        <v>2302</v>
      </c>
      <c r="AK106" s="7">
        <f>SUMIF('BD Qtde Servidores Aposentados '!$D:$D,$D:$D,'BD Qtde Servidores Aposentados '!F:F)</f>
        <v>3</v>
      </c>
      <c r="AL106" s="7">
        <f>SUMIF('BD Qtde Servidores Aposentados '!$D:$D,$D:$D,'BD Qtde Servidores Aposentados '!G:G)</f>
        <v>0</v>
      </c>
      <c r="AM106" s="7">
        <f>SUMIF('BD Qtde Servidores Aposentados '!$D:$D,$D:$D,'BD Qtde Servidores Aposentados '!H:H)</f>
        <v>11</v>
      </c>
      <c r="AN106" s="7">
        <f>SUMIF('BD Qtde Servidores Aposentados '!$D:$D,$D:$D,'BD Qtde Servidores Aposentados '!I:I)</f>
        <v>2</v>
      </c>
      <c r="AO106" s="7">
        <f>SUMIF('BD Qtde Servidores Aposentados '!$D:$D,$D:$D,'BD Qtde Servidores Aposentados '!J:J)</f>
        <v>1163</v>
      </c>
      <c r="AP106" s="7">
        <f>SUMIF('BD Qtde Servidores Aposentados '!$D:$D,$D:$D,'BD Qtde Servidores Aposentados '!K:K)</f>
        <v>363</v>
      </c>
      <c r="AQ106" s="7">
        <f>SUMIF('BD Qtde Servidores Aposentados '!$D:$D,$D:$D,'BD Qtde Servidores Aposentados '!L:L)</f>
        <v>271</v>
      </c>
      <c r="AR106" s="24">
        <f t="shared" si="12"/>
        <v>4115</v>
      </c>
      <c r="AS106" s="26"/>
      <c r="AT106" s="26"/>
      <c r="AU106" s="27">
        <f t="shared" si="62"/>
        <v>1222858.660795013</v>
      </c>
      <c r="AV106" s="27">
        <f t="shared" si="62"/>
        <v>0</v>
      </c>
      <c r="AW106" s="27">
        <f t="shared" si="62"/>
        <v>0</v>
      </c>
      <c r="AX106" s="27">
        <f t="shared" si="62"/>
        <v>32852.919245239151</v>
      </c>
      <c r="AY106" s="27">
        <f t="shared" si="62"/>
        <v>0</v>
      </c>
      <c r="AZ106" s="27">
        <f t="shared" si="62"/>
        <v>9502706.8916854262</v>
      </c>
      <c r="BA106" s="27">
        <f t="shared" si="62"/>
        <v>11096986.056169672</v>
      </c>
      <c r="BB106" s="27">
        <f t="shared" si="62"/>
        <v>7729561.8335326575</v>
      </c>
      <c r="BC106" s="28">
        <f t="shared" si="14"/>
        <v>29584966.361428007</v>
      </c>
      <c r="BF106" s="26"/>
      <c r="BG106" s="27">
        <f t="shared" si="63"/>
        <v>21007616.695150148</v>
      </c>
      <c r="BH106" s="27">
        <f t="shared" si="63"/>
        <v>30115.175974802565</v>
      </c>
      <c r="BI106" s="27">
        <f t="shared" si="63"/>
        <v>0</v>
      </c>
      <c r="BJ106" s="27">
        <f t="shared" si="63"/>
        <v>120460.70389921023</v>
      </c>
      <c r="BK106" s="27">
        <f t="shared" si="63"/>
        <v>22814.527253638302</v>
      </c>
      <c r="BL106" s="27">
        <f t="shared" si="63"/>
        <v>13797313.501910301</v>
      </c>
      <c r="BM106" s="27">
        <f t="shared" si="63"/>
        <v>5035257.422986988</v>
      </c>
      <c r="BN106" s="27">
        <f t="shared" si="63"/>
        <v>4327915.8200151864</v>
      </c>
      <c r="BO106" s="28">
        <f t="shared" si="16"/>
        <v>44341493.847190268</v>
      </c>
      <c r="BS106" s="12">
        <f t="shared" si="17"/>
        <v>1332915.9402665645</v>
      </c>
      <c r="BT106" s="12">
        <f t="shared" si="64"/>
        <v>0</v>
      </c>
      <c r="BU106" s="12">
        <f t="shared" si="64"/>
        <v>0</v>
      </c>
      <c r="BV106" s="12">
        <f t="shared" si="64"/>
        <v>35809.681977310691</v>
      </c>
      <c r="BW106" s="12">
        <f t="shared" si="64"/>
        <v>0</v>
      </c>
      <c r="BX106" s="12">
        <f t="shared" si="64"/>
        <v>10357950.511937115</v>
      </c>
      <c r="BY106" s="12">
        <f t="shared" si="64"/>
        <v>12095714.801224943</v>
      </c>
      <c r="BZ106" s="12">
        <f t="shared" si="64"/>
        <v>8425222.398550598</v>
      </c>
      <c r="CA106" s="29">
        <f t="shared" si="19"/>
        <v>32247613.333956532</v>
      </c>
      <c r="CB106" s="9"/>
      <c r="CC106" s="12">
        <v>0</v>
      </c>
      <c r="CD106" s="12">
        <f>(Z106*'Quadro Resumo'!$L$8)*($O$109*15%)</f>
        <v>0</v>
      </c>
      <c r="CE106" s="12">
        <f>(AA106*'Quadro Resumo'!$L$8)*($O$109*10%)</f>
        <v>0</v>
      </c>
      <c r="CF106" s="12">
        <f>(AB106*'Quadro Resumo'!$L$8)*($O$109*5%)</f>
        <v>334.70782118369766</v>
      </c>
      <c r="CG106" s="12">
        <f>(AC106*'Quadro Resumo'!$L$8)*($O$109*5%)</f>
        <v>0</v>
      </c>
      <c r="CH106" s="12">
        <f>(AD106*'Quadro Resumo'!$L$8)*(O106*22%)</f>
        <v>350576.78655787167</v>
      </c>
      <c r="CI106" s="12">
        <f>(AE106*'Quadro Resumo'!$L$8)*(O106*23%)</f>
        <v>366054.52687917592</v>
      </c>
      <c r="CJ106" s="12">
        <v>0</v>
      </c>
      <c r="CK106" s="29">
        <f t="shared" si="20"/>
        <v>716966.02125823125</v>
      </c>
      <c r="CL106" s="9"/>
      <c r="CM106" s="9"/>
      <c r="CN106" s="12">
        <f t="shared" si="21"/>
        <v>22898302.197713669</v>
      </c>
      <c r="CO106" s="12">
        <f t="shared" si="65"/>
        <v>32825.541812534801</v>
      </c>
      <c r="CP106" s="12">
        <f t="shared" si="65"/>
        <v>0</v>
      </c>
      <c r="CQ106" s="12">
        <f t="shared" si="65"/>
        <v>131302.1672501392</v>
      </c>
      <c r="CR106" s="12">
        <f t="shared" si="65"/>
        <v>24867.834706465757</v>
      </c>
      <c r="CS106" s="12">
        <f t="shared" si="65"/>
        <v>15039071.71708223</v>
      </c>
      <c r="CT106" s="12">
        <f t="shared" si="65"/>
        <v>5488430.5910558179</v>
      </c>
      <c r="CU106" s="12">
        <f t="shared" si="65"/>
        <v>4717428.2438165536</v>
      </c>
      <c r="CV106" s="29">
        <f t="shared" si="23"/>
        <v>48332228.293437414</v>
      </c>
      <c r="CW106" s="9"/>
      <c r="CX106" s="9"/>
      <c r="CY106" s="9"/>
      <c r="CZ106" s="9"/>
      <c r="DA106" s="9"/>
      <c r="DB106" s="30"/>
      <c r="DC106" s="30"/>
    </row>
    <row r="107" spans="2:107" ht="15.75" customHeight="1" x14ac:dyDescent="0.3">
      <c r="B107" s="464"/>
      <c r="C107" s="7" t="s">
        <v>16</v>
      </c>
      <c r="D107" s="7" t="str">
        <f t="shared" si="55"/>
        <v>EP17</v>
      </c>
      <c r="E107" s="7">
        <v>17</v>
      </c>
      <c r="F107" s="8">
        <f>'2025'!O107</f>
        <v>9481.7175266120776</v>
      </c>
      <c r="G107" s="12">
        <f t="shared" si="56"/>
        <v>10429.889279273286</v>
      </c>
      <c r="H107" s="12">
        <f t="shared" si="57"/>
        <v>10903.975155603888</v>
      </c>
      <c r="I107" s="12">
        <f t="shared" si="58"/>
        <v>11378.061031934492</v>
      </c>
      <c r="J107" s="12">
        <f t="shared" si="59"/>
        <v>11852.146908265096</v>
      </c>
      <c r="K107" s="12">
        <f t="shared" si="6"/>
        <v>12326.232784595701</v>
      </c>
      <c r="L107" s="12">
        <f t="shared" si="7"/>
        <v>14412.210640450357</v>
      </c>
      <c r="M107" s="12">
        <f t="shared" si="8"/>
        <v>16593.005671571136</v>
      </c>
      <c r="O107" s="8">
        <f t="shared" si="60"/>
        <v>10335.072104007168</v>
      </c>
      <c r="P107" s="23">
        <f t="shared" si="61"/>
        <v>9.0000000000000302E-2</v>
      </c>
      <c r="Q107" s="12">
        <f t="shared" si="66"/>
        <v>11368.579314407885</v>
      </c>
      <c r="R107" s="12">
        <f t="shared" si="66"/>
        <v>11885.332919608241</v>
      </c>
      <c r="S107" s="12">
        <f t="shared" si="66"/>
        <v>12402.086524808601</v>
      </c>
      <c r="T107" s="12">
        <f t="shared" si="66"/>
        <v>12918.840130008959</v>
      </c>
      <c r="U107" s="12">
        <f t="shared" si="67"/>
        <v>13435.593735209319</v>
      </c>
      <c r="V107" s="12">
        <f t="shared" si="67"/>
        <v>15709.309598090895</v>
      </c>
      <c r="W107" s="12">
        <f t="shared" si="67"/>
        <v>18086.376182012544</v>
      </c>
      <c r="Y107" s="7">
        <f>SUMIF('BD Qtde Servidores Ativos'!$D:$D,$D:$D,'BD Qtde Servidores Ativos'!E:E)</f>
        <v>67</v>
      </c>
      <c r="Z107" s="7">
        <f>SUMIF('BD Qtde Servidores Ativos'!$D:$D,$D:$D,'BD Qtde Servidores Ativos'!F:F)</f>
        <v>0</v>
      </c>
      <c r="AA107" s="7">
        <f>SUMIF('BD Qtde Servidores Ativos'!$D:$D,$D:$D,'BD Qtde Servidores Ativos'!G:G)</f>
        <v>0</v>
      </c>
      <c r="AB107" s="7">
        <f>SUMIF('BD Qtde Servidores Ativos'!$D:$D,$D:$D,'BD Qtde Servidores Ativos'!H:H)</f>
        <v>2</v>
      </c>
      <c r="AC107" s="7">
        <f>SUMIF('BD Qtde Servidores Ativos'!$D:$D,$D:$D,'BD Qtde Servidores Ativos'!I:I)</f>
        <v>0</v>
      </c>
      <c r="AD107" s="7">
        <f>SUMIF('BD Qtde Servidores Ativos'!$D:$D,$D:$D,'BD Qtde Servidores Ativos'!J:J)</f>
        <v>331</v>
      </c>
      <c r="AE107" s="7">
        <f>SUMIF('BD Qtde Servidores Ativos'!$D:$D,$D:$D,'BD Qtde Servidores Ativos'!K:K)</f>
        <v>329</v>
      </c>
      <c r="AF107" s="7">
        <f>SUMIF('BD Qtde Servidores Ativos'!$D:$D,$D:$D,'BD Qtde Servidores Ativos'!L:L)</f>
        <v>208</v>
      </c>
      <c r="AG107" s="24">
        <f t="shared" si="11"/>
        <v>937</v>
      </c>
      <c r="AH107" s="25"/>
      <c r="AI107" s="25"/>
      <c r="AJ107" s="7">
        <f>SUMIF('BD Qtde Servidores Aposentados '!$D:$D,$D:$D,'BD Qtde Servidores Aposentados '!E:E)</f>
        <v>552</v>
      </c>
      <c r="AK107" s="7">
        <f>SUMIF('BD Qtde Servidores Aposentados '!$D:$D,$D:$D,'BD Qtde Servidores Aposentados '!F:F)</f>
        <v>0</v>
      </c>
      <c r="AL107" s="7">
        <f>SUMIF('BD Qtde Servidores Aposentados '!$D:$D,$D:$D,'BD Qtde Servidores Aposentados '!G:G)</f>
        <v>0</v>
      </c>
      <c r="AM107" s="7">
        <f>SUMIF('BD Qtde Servidores Aposentados '!$D:$D,$D:$D,'BD Qtde Servidores Aposentados '!H:H)</f>
        <v>6</v>
      </c>
      <c r="AN107" s="7">
        <f>SUMIF('BD Qtde Servidores Aposentados '!$D:$D,$D:$D,'BD Qtde Servidores Aposentados '!I:I)</f>
        <v>0</v>
      </c>
      <c r="AO107" s="7">
        <f>SUMIF('BD Qtde Servidores Aposentados '!$D:$D,$D:$D,'BD Qtde Servidores Aposentados '!J:J)</f>
        <v>686</v>
      </c>
      <c r="AP107" s="7">
        <f>SUMIF('BD Qtde Servidores Aposentados '!$D:$D,$D:$D,'BD Qtde Servidores Aposentados '!K:K)</f>
        <v>237</v>
      </c>
      <c r="AQ107" s="7">
        <f>SUMIF('BD Qtde Servidores Aposentados '!$D:$D,$D:$D,'BD Qtde Servidores Aposentados '!L:L)</f>
        <v>157</v>
      </c>
      <c r="AR107" s="24">
        <f t="shared" si="12"/>
        <v>1638</v>
      </c>
      <c r="AS107" s="26"/>
      <c r="AT107" s="26"/>
      <c r="AU107" s="27">
        <f t="shared" si="62"/>
        <v>635275.07428300916</v>
      </c>
      <c r="AV107" s="27">
        <f t="shared" si="62"/>
        <v>0</v>
      </c>
      <c r="AW107" s="27">
        <f t="shared" si="62"/>
        <v>0</v>
      </c>
      <c r="AX107" s="27">
        <f t="shared" si="62"/>
        <v>22756.122063868985</v>
      </c>
      <c r="AY107" s="27">
        <f t="shared" si="62"/>
        <v>0</v>
      </c>
      <c r="AZ107" s="27">
        <f t="shared" si="62"/>
        <v>4079983.0517011769</v>
      </c>
      <c r="BA107" s="27">
        <f t="shared" si="62"/>
        <v>4741617.3007081673</v>
      </c>
      <c r="BB107" s="27">
        <f t="shared" si="62"/>
        <v>3451345.1796867964</v>
      </c>
      <c r="BC107" s="28">
        <f t="shared" si="14"/>
        <v>12930976.728443019</v>
      </c>
      <c r="BF107" s="26"/>
      <c r="BG107" s="27">
        <f t="shared" si="63"/>
        <v>5233908.074689867</v>
      </c>
      <c r="BH107" s="27">
        <f t="shared" si="63"/>
        <v>0</v>
      </c>
      <c r="BI107" s="27">
        <f t="shared" si="63"/>
        <v>0</v>
      </c>
      <c r="BJ107" s="27">
        <f t="shared" si="63"/>
        <v>68268.366191606954</v>
      </c>
      <c r="BK107" s="27">
        <f t="shared" si="63"/>
        <v>0</v>
      </c>
      <c r="BL107" s="27">
        <f t="shared" si="63"/>
        <v>8455795.6902326513</v>
      </c>
      <c r="BM107" s="27">
        <f t="shared" si="63"/>
        <v>3415693.9217867348</v>
      </c>
      <c r="BN107" s="27">
        <f t="shared" si="63"/>
        <v>2605101.8904366684</v>
      </c>
      <c r="BO107" s="28">
        <f t="shared" si="16"/>
        <v>19778767.943337526</v>
      </c>
      <c r="BS107" s="12">
        <f t="shared" si="17"/>
        <v>692449.83096848021</v>
      </c>
      <c r="BT107" s="12">
        <f t="shared" si="64"/>
        <v>0</v>
      </c>
      <c r="BU107" s="12">
        <f t="shared" si="64"/>
        <v>0</v>
      </c>
      <c r="BV107" s="12">
        <f t="shared" si="64"/>
        <v>24804.173049617202</v>
      </c>
      <c r="BW107" s="12">
        <f t="shared" si="64"/>
        <v>0</v>
      </c>
      <c r="BX107" s="12">
        <f t="shared" si="64"/>
        <v>4447181.526354285</v>
      </c>
      <c r="BY107" s="12">
        <f t="shared" si="64"/>
        <v>5168362.8577719042</v>
      </c>
      <c r="BZ107" s="12">
        <f t="shared" si="64"/>
        <v>3761966.2458586092</v>
      </c>
      <c r="CA107" s="29">
        <f t="shared" si="19"/>
        <v>14094764.634002896</v>
      </c>
      <c r="CB107" s="9"/>
      <c r="CC107" s="12">
        <v>0</v>
      </c>
      <c r="CD107" s="12">
        <f>(Z107*'Quadro Resumo'!$L$8)*($O$109*15%)</f>
        <v>0</v>
      </c>
      <c r="CE107" s="12">
        <f>(AA107*'Quadro Resumo'!$L$8)*($O$109*10%)</f>
        <v>0</v>
      </c>
      <c r="CF107" s="12">
        <f>(AB107*'Quadro Resumo'!$L$8)*($O$109*5%)</f>
        <v>223.13854745579843</v>
      </c>
      <c r="CG107" s="12">
        <f>(AC107*'Quadro Resumo'!$L$8)*($O$109*5%)</f>
        <v>0</v>
      </c>
      <c r="CH107" s="12">
        <f>(AD107*'Quadro Resumo'!$L$8)*(O107*22%)</f>
        <v>150519.99012276038</v>
      </c>
      <c r="CI107" s="12">
        <f>(AE107*'Quadro Resumo'!$L$8)*(O107*23%)</f>
        <v>156410.98122204447</v>
      </c>
      <c r="CJ107" s="12">
        <v>0</v>
      </c>
      <c r="CK107" s="29">
        <f t="shared" si="20"/>
        <v>307154.10989226063</v>
      </c>
      <c r="CL107" s="9"/>
      <c r="CM107" s="9"/>
      <c r="CN107" s="12">
        <f t="shared" si="21"/>
        <v>5704959.8014119565</v>
      </c>
      <c r="CO107" s="12">
        <f t="shared" si="65"/>
        <v>0</v>
      </c>
      <c r="CP107" s="12">
        <f t="shared" si="65"/>
        <v>0</v>
      </c>
      <c r="CQ107" s="12">
        <f t="shared" si="65"/>
        <v>74412.519148851599</v>
      </c>
      <c r="CR107" s="12">
        <f t="shared" si="65"/>
        <v>0</v>
      </c>
      <c r="CS107" s="12">
        <f t="shared" si="65"/>
        <v>9216817.3023535926</v>
      </c>
      <c r="CT107" s="12">
        <f t="shared" si="65"/>
        <v>3723106.3747475422</v>
      </c>
      <c r="CU107" s="12">
        <f t="shared" si="65"/>
        <v>2839561.0605759695</v>
      </c>
      <c r="CV107" s="29">
        <f t="shared" si="23"/>
        <v>21558857.05823791</v>
      </c>
      <c r="CW107" s="9"/>
      <c r="CX107" s="9"/>
      <c r="CY107" s="9"/>
      <c r="CZ107" s="9"/>
      <c r="DA107" s="9"/>
      <c r="DB107" s="30"/>
      <c r="DC107" s="30"/>
    </row>
    <row r="108" spans="2:107" ht="15.75" customHeight="1" x14ac:dyDescent="0.3">
      <c r="B108" s="464"/>
      <c r="C108" s="7" t="s">
        <v>16</v>
      </c>
      <c r="D108" s="7" t="str">
        <f t="shared" si="55"/>
        <v>EP18</v>
      </c>
      <c r="E108" s="7">
        <v>18</v>
      </c>
      <c r="F108" s="8">
        <f>'2025'!O108</f>
        <v>9851.5045101499472</v>
      </c>
      <c r="G108" s="12">
        <f t="shared" si="56"/>
        <v>10836.654961164943</v>
      </c>
      <c r="H108" s="12">
        <f t="shared" si="57"/>
        <v>11329.230186672439</v>
      </c>
      <c r="I108" s="12">
        <f t="shared" si="58"/>
        <v>11821.805412179936</v>
      </c>
      <c r="J108" s="12">
        <f t="shared" si="59"/>
        <v>12314.380637687435</v>
      </c>
      <c r="K108" s="12">
        <f t="shared" si="6"/>
        <v>12806.955863194931</v>
      </c>
      <c r="L108" s="12">
        <f t="shared" si="7"/>
        <v>14974.286855427919</v>
      </c>
      <c r="M108" s="12">
        <f t="shared" si="8"/>
        <v>17240.132892762409</v>
      </c>
      <c r="O108" s="8">
        <f t="shared" si="60"/>
        <v>10738.139916063446</v>
      </c>
      <c r="P108" s="23">
        <f t="shared" si="61"/>
        <v>9.0000000000000302E-2</v>
      </c>
      <c r="Q108" s="12">
        <f t="shared" si="66"/>
        <v>11811.953907669793</v>
      </c>
      <c r="R108" s="12">
        <f t="shared" si="66"/>
        <v>12348.860903472962</v>
      </c>
      <c r="S108" s="12">
        <f t="shared" si="66"/>
        <v>12885.767899276136</v>
      </c>
      <c r="T108" s="12">
        <f t="shared" si="66"/>
        <v>13422.674895079308</v>
      </c>
      <c r="U108" s="12">
        <f t="shared" si="67"/>
        <v>13959.58189088248</v>
      </c>
      <c r="V108" s="12">
        <f t="shared" si="67"/>
        <v>16321.972672416439</v>
      </c>
      <c r="W108" s="12">
        <f t="shared" si="67"/>
        <v>18791.744853111031</v>
      </c>
      <c r="Y108" s="7">
        <f>SUMIF('BD Qtde Servidores Ativos'!$D:$D,$D:$D,'BD Qtde Servidores Ativos'!E:E)</f>
        <v>33</v>
      </c>
      <c r="Z108" s="7">
        <f>SUMIF('BD Qtde Servidores Ativos'!$D:$D,$D:$D,'BD Qtde Servidores Ativos'!F:F)</f>
        <v>0</v>
      </c>
      <c r="AA108" s="7">
        <f>SUMIF('BD Qtde Servidores Ativos'!$D:$D,$D:$D,'BD Qtde Servidores Ativos'!G:G)</f>
        <v>0</v>
      </c>
      <c r="AB108" s="7">
        <f>SUMIF('BD Qtde Servidores Ativos'!$D:$D,$D:$D,'BD Qtde Servidores Ativos'!H:H)</f>
        <v>1</v>
      </c>
      <c r="AC108" s="7">
        <f>SUMIF('BD Qtde Servidores Ativos'!$D:$D,$D:$D,'BD Qtde Servidores Ativos'!I:I)</f>
        <v>0</v>
      </c>
      <c r="AD108" s="7">
        <f>SUMIF('BD Qtde Servidores Ativos'!$D:$D,$D:$D,'BD Qtde Servidores Ativos'!J:J)</f>
        <v>206</v>
      </c>
      <c r="AE108" s="7">
        <f>SUMIF('BD Qtde Servidores Ativos'!$D:$D,$D:$D,'BD Qtde Servidores Ativos'!K:K)</f>
        <v>156</v>
      </c>
      <c r="AF108" s="7">
        <f>SUMIF('BD Qtde Servidores Ativos'!$D:$D,$D:$D,'BD Qtde Servidores Ativos'!L:L)</f>
        <v>89</v>
      </c>
      <c r="AG108" s="24">
        <f t="shared" si="11"/>
        <v>485</v>
      </c>
      <c r="AH108" s="25"/>
      <c r="AI108" s="25"/>
      <c r="AJ108" s="7">
        <f>SUMIF('BD Qtde Servidores Aposentados '!$D:$D,$D:$D,'BD Qtde Servidores Aposentados '!E:E)</f>
        <v>433</v>
      </c>
      <c r="AK108" s="7">
        <f>SUMIF('BD Qtde Servidores Aposentados '!$D:$D,$D:$D,'BD Qtde Servidores Aposentados '!F:F)</f>
        <v>2</v>
      </c>
      <c r="AL108" s="7">
        <f>SUMIF('BD Qtde Servidores Aposentados '!$D:$D,$D:$D,'BD Qtde Servidores Aposentados '!G:G)</f>
        <v>0</v>
      </c>
      <c r="AM108" s="7">
        <f>SUMIF('BD Qtde Servidores Aposentados '!$D:$D,$D:$D,'BD Qtde Servidores Aposentados '!H:H)</f>
        <v>8</v>
      </c>
      <c r="AN108" s="7">
        <f>SUMIF('BD Qtde Servidores Aposentados '!$D:$D,$D:$D,'BD Qtde Servidores Aposentados '!I:I)</f>
        <v>0</v>
      </c>
      <c r="AO108" s="7">
        <f>SUMIF('BD Qtde Servidores Aposentados '!$D:$D,$D:$D,'BD Qtde Servidores Aposentados '!J:J)</f>
        <v>738</v>
      </c>
      <c r="AP108" s="7">
        <f>SUMIF('BD Qtde Servidores Aposentados '!$D:$D,$D:$D,'BD Qtde Servidores Aposentados '!K:K)</f>
        <v>242</v>
      </c>
      <c r="AQ108" s="7">
        <f>SUMIF('BD Qtde Servidores Aposentados '!$D:$D,$D:$D,'BD Qtde Servidores Aposentados '!L:L)</f>
        <v>142</v>
      </c>
      <c r="AR108" s="24">
        <f t="shared" si="12"/>
        <v>1565</v>
      </c>
      <c r="AS108" s="26"/>
      <c r="AT108" s="26"/>
      <c r="AU108" s="27">
        <f t="shared" si="62"/>
        <v>325099.64883494825</v>
      </c>
      <c r="AV108" s="27">
        <f t="shared" si="62"/>
        <v>0</v>
      </c>
      <c r="AW108" s="27">
        <f t="shared" si="62"/>
        <v>0</v>
      </c>
      <c r="AX108" s="27">
        <f t="shared" si="62"/>
        <v>11821.805412179936</v>
      </c>
      <c r="AY108" s="27">
        <f t="shared" si="62"/>
        <v>0</v>
      </c>
      <c r="AZ108" s="27">
        <f t="shared" si="62"/>
        <v>2638232.9078181558</v>
      </c>
      <c r="BA108" s="27">
        <f t="shared" si="62"/>
        <v>2335988.7494467553</v>
      </c>
      <c r="BB108" s="27">
        <f t="shared" si="62"/>
        <v>1534371.8274558545</v>
      </c>
      <c r="BC108" s="28">
        <f t="shared" si="14"/>
        <v>6845514.9389678929</v>
      </c>
      <c r="BF108" s="26"/>
      <c r="BG108" s="27">
        <f t="shared" si="63"/>
        <v>4265701.452894927</v>
      </c>
      <c r="BH108" s="27">
        <f t="shared" si="63"/>
        <v>21673.309922329885</v>
      </c>
      <c r="BI108" s="27">
        <f t="shared" si="63"/>
        <v>0</v>
      </c>
      <c r="BJ108" s="27">
        <f t="shared" si="63"/>
        <v>94574.443297439488</v>
      </c>
      <c r="BK108" s="27">
        <f t="shared" si="63"/>
        <v>0</v>
      </c>
      <c r="BL108" s="27">
        <f t="shared" si="63"/>
        <v>9451533.4270378593</v>
      </c>
      <c r="BM108" s="27">
        <f t="shared" si="63"/>
        <v>3623777.4190135566</v>
      </c>
      <c r="BN108" s="27">
        <f t="shared" si="63"/>
        <v>2448098.8707722621</v>
      </c>
      <c r="BO108" s="28">
        <f t="shared" si="16"/>
        <v>19905358.922938373</v>
      </c>
      <c r="BS108" s="12">
        <f t="shared" si="17"/>
        <v>354358.61723009375</v>
      </c>
      <c r="BT108" s="12">
        <f t="shared" si="64"/>
        <v>0</v>
      </c>
      <c r="BU108" s="12">
        <f t="shared" si="64"/>
        <v>0</v>
      </c>
      <c r="BV108" s="12">
        <f t="shared" si="64"/>
        <v>12885.767899276136</v>
      </c>
      <c r="BW108" s="12">
        <f t="shared" si="64"/>
        <v>0</v>
      </c>
      <c r="BX108" s="12">
        <f t="shared" si="64"/>
        <v>2875673.8695217911</v>
      </c>
      <c r="BY108" s="12">
        <f t="shared" si="64"/>
        <v>2546227.7368969647</v>
      </c>
      <c r="BZ108" s="12">
        <f t="shared" si="64"/>
        <v>1672465.2919268818</v>
      </c>
      <c r="CA108" s="29">
        <f t="shared" si="19"/>
        <v>7461611.2834750079</v>
      </c>
      <c r="CB108" s="9"/>
      <c r="CC108" s="12">
        <v>0</v>
      </c>
      <c r="CD108" s="12">
        <f>(Z108*'Quadro Resumo'!$L$8)*($O$109*15%)</f>
        <v>0</v>
      </c>
      <c r="CE108" s="12">
        <f>(AA108*'Quadro Resumo'!$L$8)*($O$109*10%)</f>
        <v>0</v>
      </c>
      <c r="CF108" s="12">
        <f>(AB108*'Quadro Resumo'!$L$8)*($O$109*5%)</f>
        <v>111.56927372789922</v>
      </c>
      <c r="CG108" s="12">
        <f>(AC108*'Quadro Resumo'!$L$8)*($O$109*5%)</f>
        <v>0</v>
      </c>
      <c r="CH108" s="12">
        <f>(AD108*'Quadro Resumo'!$L$8)*(O108*22%)</f>
        <v>97330.500199199072</v>
      </c>
      <c r="CI108" s="12">
        <f>(AE108*'Quadro Resumo'!$L$8)*(O108*23%)</f>
        <v>77056.892037671307</v>
      </c>
      <c r="CJ108" s="12">
        <v>0</v>
      </c>
      <c r="CK108" s="29">
        <f t="shared" si="20"/>
        <v>174498.96151059828</v>
      </c>
      <c r="CL108" s="9"/>
      <c r="CM108" s="9"/>
      <c r="CN108" s="12">
        <f t="shared" si="21"/>
        <v>4649614.5836554719</v>
      </c>
      <c r="CO108" s="12">
        <f t="shared" si="65"/>
        <v>23623.907815339586</v>
      </c>
      <c r="CP108" s="12">
        <f t="shared" si="65"/>
        <v>0</v>
      </c>
      <c r="CQ108" s="12">
        <f t="shared" si="65"/>
        <v>103086.14319420909</v>
      </c>
      <c r="CR108" s="12">
        <f t="shared" si="65"/>
        <v>0</v>
      </c>
      <c r="CS108" s="12">
        <f t="shared" si="65"/>
        <v>10302171.43547127</v>
      </c>
      <c r="CT108" s="12">
        <f t="shared" si="65"/>
        <v>3949917.3867247785</v>
      </c>
      <c r="CU108" s="12">
        <f t="shared" si="65"/>
        <v>2668427.7691417662</v>
      </c>
      <c r="CV108" s="29">
        <f t="shared" si="23"/>
        <v>21696841.226002835</v>
      </c>
      <c r="CW108" s="9"/>
      <c r="CX108" s="9"/>
      <c r="CY108" s="9"/>
      <c r="CZ108" s="9"/>
      <c r="DA108" s="9"/>
      <c r="DB108" s="30"/>
      <c r="DC108" s="30"/>
    </row>
    <row r="109" spans="2:107" ht="15.75" customHeight="1" x14ac:dyDescent="0.3">
      <c r="B109" s="465"/>
      <c r="C109" s="7" t="s">
        <v>16</v>
      </c>
      <c r="D109" s="7" t="str">
        <f t="shared" si="55"/>
        <v>EP19</v>
      </c>
      <c r="E109" s="7">
        <v>19</v>
      </c>
      <c r="F109" s="8">
        <f>'2025'!O109</f>
        <v>10235.713186045794</v>
      </c>
      <c r="G109" s="12">
        <f t="shared" si="56"/>
        <v>11259.284504650373</v>
      </c>
      <c r="H109" s="12">
        <f t="shared" si="57"/>
        <v>11771.070163952661</v>
      </c>
      <c r="I109" s="12">
        <f t="shared" si="58"/>
        <v>12282.855823254953</v>
      </c>
      <c r="J109" s="12">
        <f t="shared" si="59"/>
        <v>12794.641482557243</v>
      </c>
      <c r="K109" s="12">
        <f t="shared" si="6"/>
        <v>13306.427141859533</v>
      </c>
      <c r="L109" s="12">
        <f t="shared" si="7"/>
        <v>15558.284042789606</v>
      </c>
      <c r="M109" s="12">
        <f t="shared" si="8"/>
        <v>17912.498075580141</v>
      </c>
      <c r="O109" s="8">
        <f t="shared" si="60"/>
        <v>11156.92737278992</v>
      </c>
      <c r="P109" s="23">
        <f t="shared" si="61"/>
        <v>9.0000000000000524E-2</v>
      </c>
      <c r="Q109" s="12">
        <f t="shared" si="66"/>
        <v>12272.620110068912</v>
      </c>
      <c r="R109" s="12">
        <f t="shared" si="66"/>
        <v>12830.466478708408</v>
      </c>
      <c r="S109" s="12">
        <f t="shared" si="66"/>
        <v>13388.312847347903</v>
      </c>
      <c r="T109" s="12">
        <f t="shared" si="66"/>
        <v>13946.1592159874</v>
      </c>
      <c r="U109" s="12">
        <f t="shared" si="67"/>
        <v>14504.005584626897</v>
      </c>
      <c r="V109" s="12">
        <f t="shared" si="67"/>
        <v>16958.529606640677</v>
      </c>
      <c r="W109" s="12">
        <f t="shared" si="67"/>
        <v>19524.622902382362</v>
      </c>
      <c r="Y109" s="7">
        <f>SUMIF('BD Qtde Servidores Ativos'!$D:$D,$D:$D,'BD Qtde Servidores Ativos'!E:E)</f>
        <v>122</v>
      </c>
      <c r="Z109" s="7">
        <f>SUMIF('BD Qtde Servidores Ativos'!$D:$D,$D:$D,'BD Qtde Servidores Ativos'!F:F)</f>
        <v>0</v>
      </c>
      <c r="AA109" s="7">
        <f>SUMIF('BD Qtde Servidores Ativos'!$D:$D,$D:$D,'BD Qtde Servidores Ativos'!G:G)</f>
        <v>0</v>
      </c>
      <c r="AB109" s="7">
        <f>SUMIF('BD Qtde Servidores Ativos'!$D:$D,$D:$D,'BD Qtde Servidores Ativos'!H:H)</f>
        <v>6</v>
      </c>
      <c r="AC109" s="7">
        <f>SUMIF('BD Qtde Servidores Ativos'!$D:$D,$D:$D,'BD Qtde Servidores Ativos'!I:I)</f>
        <v>0</v>
      </c>
      <c r="AD109" s="7">
        <f>SUMIF('BD Qtde Servidores Ativos'!$D:$D,$D:$D,'BD Qtde Servidores Ativos'!J:J)</f>
        <v>1586</v>
      </c>
      <c r="AE109" s="7">
        <f>SUMIF('BD Qtde Servidores Ativos'!$D:$D,$D:$D,'BD Qtde Servidores Ativos'!K:K)</f>
        <v>1172</v>
      </c>
      <c r="AF109" s="7">
        <f>SUMIF('BD Qtde Servidores Ativos'!$D:$D,$D:$D,'BD Qtde Servidores Ativos'!L:L)</f>
        <v>578</v>
      </c>
      <c r="AG109" s="24">
        <f t="shared" si="11"/>
        <v>3464</v>
      </c>
      <c r="AH109" s="25"/>
      <c r="AI109" s="25"/>
      <c r="AJ109" s="7">
        <f>SUMIF('BD Qtde Servidores Aposentados '!$D:$D,$D:$D,'BD Qtde Servidores Aposentados '!E:E)</f>
        <v>1184</v>
      </c>
      <c r="AK109" s="7">
        <f>SUMIF('BD Qtde Servidores Aposentados '!$D:$D,$D:$D,'BD Qtde Servidores Aposentados '!F:F)</f>
        <v>1</v>
      </c>
      <c r="AL109" s="7">
        <f>SUMIF('BD Qtde Servidores Aposentados '!$D:$D,$D:$D,'BD Qtde Servidores Aposentados '!G:G)</f>
        <v>0</v>
      </c>
      <c r="AM109" s="7">
        <f>SUMIF('BD Qtde Servidores Aposentados '!$D:$D,$D:$D,'BD Qtde Servidores Aposentados '!H:H)</f>
        <v>15</v>
      </c>
      <c r="AN109" s="7">
        <f>SUMIF('BD Qtde Servidores Aposentados '!$D:$D,$D:$D,'BD Qtde Servidores Aposentados '!I:I)</f>
        <v>0</v>
      </c>
      <c r="AO109" s="7">
        <f>SUMIF('BD Qtde Servidores Aposentados '!$D:$D,$D:$D,'BD Qtde Servidores Aposentados '!J:J)</f>
        <v>3577</v>
      </c>
      <c r="AP109" s="7">
        <f>SUMIF('BD Qtde Servidores Aposentados '!$D:$D,$D:$D,'BD Qtde Servidores Aposentados '!K:K)</f>
        <v>1415</v>
      </c>
      <c r="AQ109" s="7">
        <f>SUMIF('BD Qtde Servidores Aposentados '!$D:$D,$D:$D,'BD Qtde Servidores Aposentados '!L:L)</f>
        <v>632</v>
      </c>
      <c r="AR109" s="24">
        <f t="shared" si="12"/>
        <v>6824</v>
      </c>
      <c r="AS109" s="26"/>
      <c r="AT109" s="26"/>
      <c r="AU109" s="27">
        <f t="shared" si="62"/>
        <v>1248757.0086975868</v>
      </c>
      <c r="AV109" s="27">
        <f t="shared" si="62"/>
        <v>0</v>
      </c>
      <c r="AW109" s="27">
        <f t="shared" si="62"/>
        <v>0</v>
      </c>
      <c r="AX109" s="27">
        <f t="shared" si="62"/>
        <v>73697.134939529715</v>
      </c>
      <c r="AY109" s="27">
        <f t="shared" si="62"/>
        <v>0</v>
      </c>
      <c r="AZ109" s="27">
        <f t="shared" si="62"/>
        <v>21103993.44698922</v>
      </c>
      <c r="BA109" s="27">
        <f t="shared" si="62"/>
        <v>18234308.89814942</v>
      </c>
      <c r="BB109" s="27">
        <f t="shared" si="62"/>
        <v>10353423.887685321</v>
      </c>
      <c r="BC109" s="28">
        <f t="shared" si="14"/>
        <v>51014180.376461081</v>
      </c>
      <c r="BF109" s="26"/>
      <c r="BG109" s="27">
        <f t="shared" si="63"/>
        <v>12119084.41227822</v>
      </c>
      <c r="BH109" s="27">
        <f t="shared" si="63"/>
        <v>11259.284504650373</v>
      </c>
      <c r="BI109" s="27">
        <f t="shared" si="63"/>
        <v>0</v>
      </c>
      <c r="BJ109" s="27">
        <f t="shared" si="63"/>
        <v>184242.83734882431</v>
      </c>
      <c r="BK109" s="27">
        <f t="shared" si="63"/>
        <v>0</v>
      </c>
      <c r="BL109" s="27">
        <f t="shared" si="63"/>
        <v>47597089.886431545</v>
      </c>
      <c r="BM109" s="27">
        <f t="shared" si="63"/>
        <v>22014971.920547292</v>
      </c>
      <c r="BN109" s="27">
        <f t="shared" si="63"/>
        <v>11320698.78376665</v>
      </c>
      <c r="BO109" s="28">
        <f t="shared" si="16"/>
        <v>93247347.124877185</v>
      </c>
      <c r="BS109" s="12">
        <f t="shared" si="17"/>
        <v>1361145.1394803703</v>
      </c>
      <c r="BT109" s="12">
        <f t="shared" si="64"/>
        <v>0</v>
      </c>
      <c r="BU109" s="12">
        <f t="shared" si="64"/>
        <v>0</v>
      </c>
      <c r="BV109" s="12">
        <f t="shared" si="64"/>
        <v>80329.87708408742</v>
      </c>
      <c r="BW109" s="12">
        <f t="shared" si="64"/>
        <v>0</v>
      </c>
      <c r="BX109" s="12">
        <f t="shared" si="64"/>
        <v>23003352.857218258</v>
      </c>
      <c r="BY109" s="12">
        <f t="shared" si="64"/>
        <v>19875396.698982872</v>
      </c>
      <c r="BZ109" s="12">
        <f t="shared" si="64"/>
        <v>11285232.037577005</v>
      </c>
      <c r="CA109" s="29">
        <f t="shared" si="19"/>
        <v>55605456.610342592</v>
      </c>
      <c r="CB109" s="9"/>
      <c r="CC109" s="12">
        <v>0</v>
      </c>
      <c r="CD109" s="12">
        <f>(Z109*'Quadro Resumo'!$L$8)*($O$109*15%)</f>
        <v>0</v>
      </c>
      <c r="CE109" s="12">
        <f>(AA109*'Quadro Resumo'!$L$8)*($O$109*10%)</f>
        <v>0</v>
      </c>
      <c r="CF109" s="12">
        <f>(AB109*'Quadro Resumo'!$L$8)*($O$109*5%)</f>
        <v>669.41564236739532</v>
      </c>
      <c r="CG109" s="12">
        <f>(AC109*'Quadro Resumo'!$L$8)*($O$109*5%)</f>
        <v>0</v>
      </c>
      <c r="CH109" s="12">
        <f>(AD109*'Quadro Resumo'!$L$8)*(O109*22%)</f>
        <v>778575.01978277194</v>
      </c>
      <c r="CI109" s="12">
        <f>(AE109*'Quadro Resumo'!$L$8)*(O109*23%)</f>
        <v>601492.26852185023</v>
      </c>
      <c r="CJ109" s="12">
        <v>0</v>
      </c>
      <c r="CK109" s="29">
        <f>SUM(CC109:CI109)</f>
        <v>1380736.7039469895</v>
      </c>
      <c r="CL109" s="9"/>
      <c r="CM109" s="9"/>
      <c r="CN109" s="12">
        <f t="shared" si="21"/>
        <v>13209802.009383265</v>
      </c>
      <c r="CO109" s="12">
        <f t="shared" si="65"/>
        <v>12272.620110068912</v>
      </c>
      <c r="CP109" s="12">
        <f t="shared" si="65"/>
        <v>0</v>
      </c>
      <c r="CQ109" s="12">
        <f t="shared" si="65"/>
        <v>200824.69271021854</v>
      </c>
      <c r="CR109" s="12">
        <f t="shared" si="65"/>
        <v>0</v>
      </c>
      <c r="CS109" s="12">
        <f t="shared" si="65"/>
        <v>51880827.976210408</v>
      </c>
      <c r="CT109" s="12">
        <f t="shared" si="65"/>
        <v>23996319.39339656</v>
      </c>
      <c r="CU109" s="12">
        <f t="shared" si="65"/>
        <v>12339561.674305653</v>
      </c>
      <c r="CV109" s="29">
        <f t="shared" si="23"/>
        <v>101639608.36611617</v>
      </c>
      <c r="CW109" s="9"/>
      <c r="CX109" s="9"/>
      <c r="CY109" s="9"/>
      <c r="CZ109" s="9"/>
      <c r="DA109" s="9"/>
      <c r="DB109" s="30"/>
      <c r="DC109" s="30"/>
    </row>
    <row r="110" spans="2:107" ht="15.75" customHeight="1" x14ac:dyDescent="0.3">
      <c r="P110" s="9"/>
      <c r="Y110" s="5"/>
      <c r="Z110" s="5"/>
      <c r="AA110" s="5"/>
      <c r="AB110" s="5"/>
      <c r="AC110" s="5"/>
      <c r="AD110" s="5"/>
      <c r="AE110" s="5"/>
      <c r="AF110" s="5"/>
      <c r="AG110" s="9"/>
      <c r="AH110" s="9"/>
      <c r="AI110" s="9"/>
      <c r="AJ110" s="5"/>
      <c r="AK110" s="5"/>
      <c r="AL110" s="5"/>
      <c r="AM110" s="5"/>
      <c r="AN110" s="5"/>
      <c r="AO110" s="5"/>
      <c r="AP110" s="5"/>
      <c r="AQ110" s="5"/>
      <c r="AR110" s="9"/>
      <c r="BC110" s="31">
        <f>SUM(BC15:BC109)</f>
        <v>1003791784.024931</v>
      </c>
      <c r="BO110" s="31">
        <f>SUM(BO15:BO109)</f>
        <v>610749310.12336147</v>
      </c>
      <c r="CA110" s="4">
        <f>SUM(CA15:CA109)</f>
        <v>1094133044.5871747</v>
      </c>
      <c r="CK110" s="4">
        <f>SUM(CK15:CK109)</f>
        <v>33503637.173932474</v>
      </c>
      <c r="CV110" s="4">
        <f>SUM(CV15:CV109)</f>
        <v>665716748.03446424</v>
      </c>
    </row>
    <row r="111" spans="2:107" ht="15.75" customHeight="1" x14ac:dyDescent="0.3">
      <c r="P111" s="9"/>
      <c r="W111" s="3"/>
      <c r="Y111" s="5"/>
      <c r="Z111" s="5"/>
      <c r="AA111" s="5"/>
      <c r="AB111" s="5"/>
      <c r="AC111" s="5"/>
      <c r="AD111" s="5"/>
      <c r="AE111" s="5"/>
      <c r="AF111" s="5"/>
      <c r="AG111" s="9"/>
      <c r="AH111" s="9"/>
      <c r="AI111" s="9"/>
      <c r="AJ111" s="5"/>
      <c r="AK111" s="5"/>
      <c r="AL111" s="5"/>
      <c r="AM111" s="5"/>
      <c r="AN111" s="5"/>
      <c r="AO111" s="5"/>
      <c r="AP111" s="5"/>
      <c r="AQ111" s="5"/>
      <c r="AR111" s="9"/>
    </row>
    <row r="112" spans="2:107" ht="65" x14ac:dyDescent="0.3">
      <c r="P112" s="9"/>
      <c r="W112" s="3"/>
      <c r="Y112" s="18" t="s">
        <v>41</v>
      </c>
      <c r="Z112" s="18" t="s">
        <v>42</v>
      </c>
      <c r="AA112" s="18" t="s">
        <v>43</v>
      </c>
      <c r="AB112" s="18" t="s">
        <v>44</v>
      </c>
      <c r="AC112" s="18" t="s">
        <v>45</v>
      </c>
      <c r="AD112" s="18" t="s">
        <v>46</v>
      </c>
      <c r="AE112" s="18" t="s">
        <v>47</v>
      </c>
      <c r="AF112" s="18" t="s">
        <v>48</v>
      </c>
      <c r="AG112" s="6" t="s">
        <v>94</v>
      </c>
      <c r="AH112" s="9"/>
      <c r="AI112" s="9"/>
      <c r="AJ112" s="18" t="str">
        <f t="shared" ref="AJ112:AR112" si="68">AJ14</f>
        <v>Nº de Serv. Aposentados e Pensionistas
Sem IQ</v>
      </c>
      <c r="AK112" s="18" t="str">
        <f t="shared" si="68"/>
        <v>Nº de Serv. Aposentados e Pensionistas
IQ (10%)</v>
      </c>
      <c r="AL112" s="18" t="str">
        <f t="shared" si="68"/>
        <v>Nº de Serv. Aposentados e Pensionistas
IQ (15%)</v>
      </c>
      <c r="AM112" s="18" t="str">
        <f t="shared" si="68"/>
        <v>Nº de Serv. Aposentados e Pensionistas
IQ (20%)</v>
      </c>
      <c r="AN112" s="18" t="str">
        <f t="shared" si="68"/>
        <v>Nº de Serv. Aposentados e Pensionistas
IQ (25%)</v>
      </c>
      <c r="AO112" s="18" t="str">
        <f t="shared" si="68"/>
        <v>Nº de Serv. Aposentados e Pensionistas
IQ (30%)</v>
      </c>
      <c r="AP112" s="18" t="str">
        <f t="shared" si="68"/>
        <v>Nº de Serv. Aposentados e Pensionistas
IQ (52%)</v>
      </c>
      <c r="AQ112" s="18" t="str">
        <f t="shared" si="68"/>
        <v>Nº de Serv. Aposentados e Pensionistas
IQ (75%)</v>
      </c>
      <c r="AR112" s="6" t="str">
        <f t="shared" si="68"/>
        <v>Total de Servidore Aposentados e Pensionistas</v>
      </c>
      <c r="AU112" s="18" t="s">
        <v>95</v>
      </c>
      <c r="AV112" s="18" t="s">
        <v>96</v>
      </c>
      <c r="AW112" s="18" t="s">
        <v>97</v>
      </c>
      <c r="AX112" s="18" t="s">
        <v>98</v>
      </c>
      <c r="AY112" s="18" t="s">
        <v>99</v>
      </c>
      <c r="AZ112" s="18" t="s">
        <v>100</v>
      </c>
      <c r="BA112" s="18" t="s">
        <v>101</v>
      </c>
      <c r="BB112" s="18" t="s">
        <v>102</v>
      </c>
      <c r="BC112" s="6" t="s">
        <v>103</v>
      </c>
      <c r="BD112" s="6" t="s">
        <v>104</v>
      </c>
      <c r="BG112" s="18" t="str">
        <f t="shared" ref="BG112:BO112" si="69">BG14</f>
        <v>Folha Atual Aposentados e Pensionistas e Pensionistas
Sem IQ</v>
      </c>
      <c r="BH112" s="18" t="str">
        <f t="shared" si="69"/>
        <v>Folha Atual Aposentados e Pensionistas
IQ (10%)</v>
      </c>
      <c r="BI112" s="18" t="str">
        <f t="shared" si="69"/>
        <v>Folha Atual Aposentados e Pensionistas
IQ (15%)</v>
      </c>
      <c r="BJ112" s="18" t="str">
        <f t="shared" si="69"/>
        <v>Folha Atual Aposentados e Pensionistas
IQ (20%)</v>
      </c>
      <c r="BK112" s="18" t="str">
        <f t="shared" si="69"/>
        <v>Folha Atual Aposentados e Pensionistas
IQ (25%)</v>
      </c>
      <c r="BL112" s="18" t="str">
        <f t="shared" si="69"/>
        <v>Folha Atual Aposentados e Pensionistas
IQ (30%)</v>
      </c>
      <c r="BM112" s="18" t="str">
        <f t="shared" si="69"/>
        <v>Folha Atual Aposentados e Pensionistas
IQ (52%)</v>
      </c>
      <c r="BN112" s="18" t="str">
        <f t="shared" si="69"/>
        <v>Folha Atual Aposentados e Pensionistas
IQ (75%)</v>
      </c>
      <c r="BO112" s="6" t="str">
        <f t="shared" si="69"/>
        <v>Folha Atual Aposentados e Pensionistas
TOTAL</v>
      </c>
      <c r="BP112" s="6" t="s">
        <v>104</v>
      </c>
      <c r="BS112" s="20" t="str">
        <f t="shared" ref="BS112:CA112" si="70">BS14</f>
        <v>Impacto Folha Efetivos Proposta
Sem IQ</v>
      </c>
      <c r="BT112" s="20" t="str">
        <f t="shared" si="70"/>
        <v>Impacto Folha Efetivos Proposta
IQ (10%)</v>
      </c>
      <c r="BU112" s="20" t="str">
        <f t="shared" si="70"/>
        <v>Impacto Folha Efetivos Proposta
IQ (15%)</v>
      </c>
      <c r="BV112" s="20" t="str">
        <f t="shared" si="70"/>
        <v>Impacto Folha Efetivos Proposta
IQ (20%)</v>
      </c>
      <c r="BW112" s="20" t="str">
        <f t="shared" si="70"/>
        <v>Impacto Folha Efetivos Proposta
IQ (25%)</v>
      </c>
      <c r="BX112" s="20" t="str">
        <f t="shared" si="70"/>
        <v>Impacto Folha Efetivos Proposta
IQ (30%)</v>
      </c>
      <c r="BY112" s="20" t="str">
        <f t="shared" si="70"/>
        <v>Impacto Folha Efetivos Proposta
IQ (52%)</v>
      </c>
      <c r="BZ112" s="20" t="str">
        <f t="shared" si="70"/>
        <v>Impacto Folha Efetivos Proposta
IQ (75%)</v>
      </c>
      <c r="CA112" s="21" t="str">
        <f t="shared" si="70"/>
        <v>Impacto Folha Efetivos Efetivos Proposta
Total</v>
      </c>
      <c r="CC112" s="20" t="str">
        <f t="shared" ref="CC112:CK112" si="71">CC14</f>
        <v>Impacto 
Sem IQ - (Dif. 10% a 25%)</v>
      </c>
      <c r="CD112" s="20" t="str">
        <f t="shared" si="71"/>
        <v>Impacto no
IQ (10%) - (Dif. 15%)</v>
      </c>
      <c r="CE112" s="20" t="str">
        <f t="shared" si="71"/>
        <v>Impacto no
IQ (15%) - (Dif. 10%)</v>
      </c>
      <c r="CF112" s="20" t="str">
        <f t="shared" si="71"/>
        <v>Impacto no
IQ (20%) - (Dif. 5%)</v>
      </c>
      <c r="CG112" s="20" t="str">
        <f t="shared" si="71"/>
        <v>Impacto RSC no
IQ (25%) - (Dif. 5%)</v>
      </c>
      <c r="CH112" s="20" t="str">
        <f t="shared" si="71"/>
        <v>Impacto RSC no
IQ (30%) - (Dif. 22%)</v>
      </c>
      <c r="CI112" s="20" t="str">
        <f t="shared" si="71"/>
        <v>Impacto RSC no
IQ (52%) - (Dif. 23%)</v>
      </c>
      <c r="CJ112" s="20" t="str">
        <f t="shared" si="71"/>
        <v>Impacto RSC no IQ (75%)</v>
      </c>
      <c r="CK112" s="21" t="str">
        <f t="shared" si="71"/>
        <v>Impacto Folha Efetivos Efetivos Proposta
Total</v>
      </c>
      <c r="CN112" s="20" t="str">
        <f t="shared" ref="CN112:CV112" si="72">CN14</f>
        <v>Impacto Folha Aposentados e Pensionistas Proposta
Sem IQ</v>
      </c>
      <c r="CO112" s="20" t="str">
        <f t="shared" si="72"/>
        <v>Impacto Folha Aposentados e Pensionistas Proposta
IQ (10%)</v>
      </c>
      <c r="CP112" s="20" t="str">
        <f t="shared" si="72"/>
        <v>Impacto Folha Aposentados e Pensionistas Proposta
IQ (15%)</v>
      </c>
      <c r="CQ112" s="20" t="str">
        <f t="shared" si="72"/>
        <v>Impacto Folha Aposentados e Pensionistas Proposta
IQ (20%)</v>
      </c>
      <c r="CR112" s="20" t="str">
        <f t="shared" si="72"/>
        <v>Impacto Folha Aposentados e Pensionistas Proposta
IQ (25%)</v>
      </c>
      <c r="CS112" s="20" t="str">
        <f t="shared" si="72"/>
        <v>Impacto Folha Aposentados e Pensionistas Proposta
IQ (30%)</v>
      </c>
      <c r="CT112" s="20" t="str">
        <f t="shared" si="72"/>
        <v>Impacto Folha Aposentados e Pensionistas Proposta
IQ (52%)</v>
      </c>
      <c r="CU112" s="20" t="str">
        <f t="shared" si="72"/>
        <v>Impacto Folha Aposentados e Pensionistas Proposta
IQ (75%)</v>
      </c>
      <c r="CV112" s="21" t="str">
        <f t="shared" si="72"/>
        <v>Impacto Folha Aposentados e Pensionistas Proposta
Total</v>
      </c>
      <c r="CW112" s="21" t="s">
        <v>104</v>
      </c>
    </row>
    <row r="113" spans="16:106" ht="15.75" customHeight="1" x14ac:dyDescent="0.3">
      <c r="P113" s="9"/>
      <c r="W113" s="13" t="s">
        <v>8</v>
      </c>
      <c r="Y113" s="32">
        <f t="shared" ref="Y113:AG117" si="73">SUMIF($C$15:$C$109,$W113,Y$15:Y$109)</f>
        <v>772</v>
      </c>
      <c r="Z113" s="32">
        <f t="shared" si="73"/>
        <v>107</v>
      </c>
      <c r="AA113" s="32">
        <f t="shared" si="73"/>
        <v>0</v>
      </c>
      <c r="AB113" s="32">
        <f t="shared" si="73"/>
        <v>178</v>
      </c>
      <c r="AC113" s="32">
        <f t="shared" si="73"/>
        <v>191</v>
      </c>
      <c r="AD113" s="32">
        <f t="shared" si="73"/>
        <v>205</v>
      </c>
      <c r="AE113" s="32">
        <f t="shared" si="73"/>
        <v>12</v>
      </c>
      <c r="AF113" s="32">
        <f t="shared" si="73"/>
        <v>1</v>
      </c>
      <c r="AG113" s="33">
        <f t="shared" si="73"/>
        <v>1466</v>
      </c>
      <c r="AH113" s="9"/>
      <c r="AI113" s="13" t="s">
        <v>8</v>
      </c>
      <c r="AJ113" s="32">
        <f t="shared" ref="AJ113:AR117" si="74">SUMIF($C$15:$C$109,$W113,AJ$15:AJ$109)</f>
        <v>2313</v>
      </c>
      <c r="AK113" s="32">
        <f t="shared" si="74"/>
        <v>167</v>
      </c>
      <c r="AL113" s="32">
        <f t="shared" si="74"/>
        <v>442</v>
      </c>
      <c r="AM113" s="32">
        <f t="shared" si="74"/>
        <v>150</v>
      </c>
      <c r="AN113" s="32">
        <f t="shared" si="74"/>
        <v>65</v>
      </c>
      <c r="AO113" s="32">
        <f t="shared" si="74"/>
        <v>90</v>
      </c>
      <c r="AP113" s="32">
        <f t="shared" si="74"/>
        <v>0</v>
      </c>
      <c r="AQ113" s="32">
        <f t="shared" si="74"/>
        <v>0</v>
      </c>
      <c r="AR113" s="33">
        <f t="shared" si="74"/>
        <v>3227</v>
      </c>
      <c r="AT113" s="13" t="s">
        <v>8</v>
      </c>
      <c r="AU113" s="34">
        <f t="shared" ref="AU113:BC117" si="75">SUMIF($C$15:$C$109,$W113,AU$15:AU$109)</f>
        <v>2693561.0224944456</v>
      </c>
      <c r="AV113" s="34">
        <f t="shared" si="75"/>
        <v>414476.8161854184</v>
      </c>
      <c r="AW113" s="34">
        <f t="shared" si="75"/>
        <v>0</v>
      </c>
      <c r="AX113" s="34">
        <f t="shared" si="75"/>
        <v>755456.57680922188</v>
      </c>
      <c r="AY113" s="34">
        <f t="shared" si="75"/>
        <v>845815.26291537238</v>
      </c>
      <c r="AZ113" s="34">
        <f t="shared" si="75"/>
        <v>951000.05546977767</v>
      </c>
      <c r="BA113" s="34">
        <f t="shared" si="75"/>
        <v>64227.883928504096</v>
      </c>
      <c r="BB113" s="34">
        <f t="shared" si="75"/>
        <v>6269.3743264530503</v>
      </c>
      <c r="BC113" s="35">
        <f t="shared" si="75"/>
        <v>5730806.9921291927</v>
      </c>
      <c r="BD113" s="35">
        <f t="shared" ref="BD113:BD118" si="76">BC113/AG113</f>
        <v>3909.1452879462431</v>
      </c>
      <c r="BE113" s="3"/>
      <c r="BF113" s="13" t="s">
        <v>8</v>
      </c>
      <c r="BG113" s="34">
        <f t="shared" ref="BG113:BO117" si="77">SUMIF($C$15:$C$109,$W113,BG$15:BG$109)</f>
        <v>6931201.2854588935</v>
      </c>
      <c r="BH113" s="34">
        <f t="shared" si="77"/>
        <v>597335.4221956277</v>
      </c>
      <c r="BI113" s="34">
        <f t="shared" si="77"/>
        <v>1737812.3047542546</v>
      </c>
      <c r="BJ113" s="34">
        <f t="shared" si="77"/>
        <v>591930.91648203984</v>
      </c>
      <c r="BK113" s="34">
        <f t="shared" si="77"/>
        <v>283305.778573638</v>
      </c>
      <c r="BL113" s="34">
        <f t="shared" si="77"/>
        <v>410124.81800542469</v>
      </c>
      <c r="BM113" s="34">
        <f t="shared" si="77"/>
        <v>0</v>
      </c>
      <c r="BN113" s="34">
        <f t="shared" si="77"/>
        <v>0</v>
      </c>
      <c r="BO113" s="35">
        <f t="shared" si="77"/>
        <v>10551710.525469879</v>
      </c>
      <c r="BP113" s="35">
        <f t="shared" ref="BP113:BP118" si="78">BO113/AR113</f>
        <v>3269.8204293368076</v>
      </c>
      <c r="BQ113" s="3"/>
      <c r="BR113" s="13" t="s">
        <v>8</v>
      </c>
      <c r="BS113" s="34">
        <f t="shared" ref="BS113:CA117" si="79">SUMIF($C$15:$C$109,$W113,BS$15:BS$109)</f>
        <v>2935981.5145189455</v>
      </c>
      <c r="BT113" s="34">
        <f t="shared" si="79"/>
        <v>451779.72964210605</v>
      </c>
      <c r="BU113" s="34">
        <f t="shared" si="79"/>
        <v>0</v>
      </c>
      <c r="BV113" s="34">
        <f t="shared" si="79"/>
        <v>823447.66872205178</v>
      </c>
      <c r="BW113" s="34">
        <f t="shared" si="79"/>
        <v>921938.63657775579</v>
      </c>
      <c r="BX113" s="34">
        <f t="shared" si="79"/>
        <v>1036590.0604620575</v>
      </c>
      <c r="BY113" s="34">
        <f t="shared" si="79"/>
        <v>70008.393482069456</v>
      </c>
      <c r="BZ113" s="34">
        <f t="shared" si="79"/>
        <v>6833.6180158338238</v>
      </c>
      <c r="CA113" s="34">
        <f t="shared" si="79"/>
        <v>6246579.6214208202</v>
      </c>
      <c r="CC113" s="34">
        <f t="shared" ref="CC113:CK117" si="80">SUMIF($C$15:$C$109,$W113,CC$15:CC$109)</f>
        <v>172262.95863587639</v>
      </c>
      <c r="CD113" s="34">
        <f t="shared" si="80"/>
        <v>35813.736866655643</v>
      </c>
      <c r="CE113" s="34">
        <f t="shared" si="80"/>
        <v>0</v>
      </c>
      <c r="CF113" s="34">
        <f t="shared" si="80"/>
        <v>19859.330723566061</v>
      </c>
      <c r="CG113" s="34">
        <f t="shared" si="80"/>
        <v>21309.731282028748</v>
      </c>
      <c r="CH113" s="34">
        <f t="shared" si="80"/>
        <v>35084.586661792717</v>
      </c>
      <c r="CI113" s="34">
        <f t="shared" si="80"/>
        <v>2118.6750659047339</v>
      </c>
      <c r="CJ113" s="34">
        <f t="shared" si="80"/>
        <v>0</v>
      </c>
      <c r="CK113" s="34">
        <f t="shared" si="80"/>
        <v>286449.01923582435</v>
      </c>
      <c r="CM113" s="13" t="s">
        <v>8</v>
      </c>
      <c r="CN113" s="36">
        <f t="shared" ref="CN113:CV117" si="81">SUMIF($C$15:$C$109,$W113,CN$15:CN$109)</f>
        <v>7555009.4011501921</v>
      </c>
      <c r="CO113" s="36">
        <f t="shared" si="81"/>
        <v>651095.61019323417</v>
      </c>
      <c r="CP113" s="36">
        <f t="shared" si="81"/>
        <v>1894215.4121821374</v>
      </c>
      <c r="CQ113" s="36">
        <f t="shared" si="81"/>
        <v>645204.69896542339</v>
      </c>
      <c r="CR113" s="36">
        <f t="shared" si="81"/>
        <v>308803.2986452654</v>
      </c>
      <c r="CS113" s="36">
        <f t="shared" si="81"/>
        <v>447036.05162591289</v>
      </c>
      <c r="CT113" s="36">
        <f t="shared" si="81"/>
        <v>0</v>
      </c>
      <c r="CU113" s="36">
        <f t="shared" si="81"/>
        <v>0</v>
      </c>
      <c r="CV113" s="36">
        <f t="shared" si="81"/>
        <v>11501364.472762166</v>
      </c>
      <c r="CW113" s="37">
        <f t="shared" ref="CW113:CW118" si="82">CA113/AG113</f>
        <v>4260.9683638614051</v>
      </c>
    </row>
    <row r="114" spans="16:106" ht="15.75" customHeight="1" x14ac:dyDescent="0.3">
      <c r="P114" s="9"/>
      <c r="W114" s="13" t="s">
        <v>13</v>
      </c>
      <c r="Y114" s="32">
        <f t="shared" si="73"/>
        <v>1347</v>
      </c>
      <c r="Z114" s="32">
        <f t="shared" si="73"/>
        <v>119</v>
      </c>
      <c r="AA114" s="32">
        <f t="shared" si="73"/>
        <v>0</v>
      </c>
      <c r="AB114" s="32">
        <f t="shared" si="73"/>
        <v>312</v>
      </c>
      <c r="AC114" s="32">
        <f t="shared" si="73"/>
        <v>387</v>
      </c>
      <c r="AD114" s="32">
        <f t="shared" si="73"/>
        <v>559</v>
      </c>
      <c r="AE114" s="32">
        <f t="shared" si="73"/>
        <v>90</v>
      </c>
      <c r="AF114" s="32">
        <f t="shared" si="73"/>
        <v>16</v>
      </c>
      <c r="AG114" s="33">
        <f t="shared" si="73"/>
        <v>2830</v>
      </c>
      <c r="AH114" s="9"/>
      <c r="AI114" s="13" t="s">
        <v>13</v>
      </c>
      <c r="AJ114" s="32">
        <f t="shared" si="74"/>
        <v>6894</v>
      </c>
      <c r="AK114" s="32">
        <f t="shared" si="74"/>
        <v>385</v>
      </c>
      <c r="AL114" s="32">
        <f t="shared" si="74"/>
        <v>968</v>
      </c>
      <c r="AM114" s="32">
        <f t="shared" si="74"/>
        <v>321</v>
      </c>
      <c r="AN114" s="32">
        <f t="shared" si="74"/>
        <v>220</v>
      </c>
      <c r="AO114" s="32">
        <f t="shared" si="74"/>
        <v>193</v>
      </c>
      <c r="AP114" s="32">
        <f t="shared" si="74"/>
        <v>10</v>
      </c>
      <c r="AQ114" s="32">
        <f t="shared" si="74"/>
        <v>2</v>
      </c>
      <c r="AR114" s="33">
        <f t="shared" si="74"/>
        <v>8993</v>
      </c>
      <c r="AT114" s="13" t="s">
        <v>13</v>
      </c>
      <c r="AU114" s="34">
        <f t="shared" si="75"/>
        <v>5344789.8658305574</v>
      </c>
      <c r="AV114" s="34">
        <f t="shared" si="75"/>
        <v>522506.07616018993</v>
      </c>
      <c r="AW114" s="34">
        <f t="shared" si="75"/>
        <v>0</v>
      </c>
      <c r="AX114" s="34">
        <f t="shared" si="75"/>
        <v>1497162.4835267863</v>
      </c>
      <c r="AY114" s="34">
        <f t="shared" si="75"/>
        <v>1919359.7455923124</v>
      </c>
      <c r="AZ114" s="34">
        <f t="shared" si="75"/>
        <v>2919726.8865499105</v>
      </c>
      <c r="BA114" s="34">
        <f t="shared" si="75"/>
        <v>531679.98923299718</v>
      </c>
      <c r="BB114" s="34">
        <f t="shared" si="75"/>
        <v>100277.62226218138</v>
      </c>
      <c r="BC114" s="35">
        <f t="shared" si="75"/>
        <v>12835502.669154935</v>
      </c>
      <c r="BD114" s="35">
        <f t="shared" si="76"/>
        <v>4535.513310655454</v>
      </c>
      <c r="BE114" s="3"/>
      <c r="BF114" s="13" t="s">
        <v>13</v>
      </c>
      <c r="BG114" s="34">
        <f t="shared" si="77"/>
        <v>23716085.82795066</v>
      </c>
      <c r="BH114" s="34">
        <f t="shared" si="77"/>
        <v>1583347.2088000926</v>
      </c>
      <c r="BI114" s="34">
        <f t="shared" si="77"/>
        <v>4331817.3475976391</v>
      </c>
      <c r="BJ114" s="34">
        <f t="shared" si="77"/>
        <v>1455162.8604074661</v>
      </c>
      <c r="BK114" s="34">
        <f t="shared" si="77"/>
        <v>1076114.2176167967</v>
      </c>
      <c r="BL114" s="34">
        <f t="shared" si="77"/>
        <v>1004610.8488417411</v>
      </c>
      <c r="BM114" s="34">
        <f t="shared" si="77"/>
        <v>60866.28734624706</v>
      </c>
      <c r="BN114" s="34">
        <f t="shared" si="77"/>
        <v>14329.998460464118</v>
      </c>
      <c r="BO114" s="35">
        <f t="shared" si="77"/>
        <v>33242334.597021103</v>
      </c>
      <c r="BP114" s="35">
        <f t="shared" si="78"/>
        <v>3696.4677634850555</v>
      </c>
      <c r="BQ114" s="3"/>
      <c r="BR114" s="13" t="s">
        <v>13</v>
      </c>
      <c r="BS114" s="34">
        <f t="shared" si="79"/>
        <v>5825820.9537553042</v>
      </c>
      <c r="BT114" s="34">
        <f t="shared" si="79"/>
        <v>569531.62301460677</v>
      </c>
      <c r="BU114" s="34">
        <f t="shared" si="79"/>
        <v>0</v>
      </c>
      <c r="BV114" s="34">
        <f t="shared" si="79"/>
        <v>1631907.1070441965</v>
      </c>
      <c r="BW114" s="34">
        <f t="shared" si="79"/>
        <v>2092102.1226956195</v>
      </c>
      <c r="BX114" s="34">
        <f t="shared" si="79"/>
        <v>3182502.3063394018</v>
      </c>
      <c r="BY114" s="34">
        <f t="shared" si="79"/>
        <v>579531.1882639667</v>
      </c>
      <c r="BZ114" s="34">
        <f t="shared" si="79"/>
        <v>109302.60826577767</v>
      </c>
      <c r="CA114" s="34">
        <f t="shared" si="79"/>
        <v>13990697.909378871</v>
      </c>
      <c r="CC114" s="34">
        <f t="shared" si="80"/>
        <v>300567.62342296052</v>
      </c>
      <c r="CD114" s="34">
        <f t="shared" si="80"/>
        <v>39830.23072086001</v>
      </c>
      <c r="CE114" s="34">
        <f t="shared" si="80"/>
        <v>0</v>
      </c>
      <c r="CF114" s="34">
        <f t="shared" si="80"/>
        <v>34809.613403104559</v>
      </c>
      <c r="CG114" s="34">
        <f t="shared" si="80"/>
        <v>43177.308932696993</v>
      </c>
      <c r="CH114" s="34">
        <f t="shared" si="80"/>
        <v>107715.46267610282</v>
      </c>
      <c r="CI114" s="34">
        <f t="shared" si="80"/>
        <v>17538.443855356887</v>
      </c>
      <c r="CJ114" s="34">
        <f t="shared" si="80"/>
        <v>0</v>
      </c>
      <c r="CK114" s="34">
        <f t="shared" si="80"/>
        <v>543638.68301108177</v>
      </c>
      <c r="CM114" s="13" t="s">
        <v>13</v>
      </c>
      <c r="CN114" s="36">
        <f t="shared" si="81"/>
        <v>25850533.552466206</v>
      </c>
      <c r="CO114" s="36">
        <f t="shared" si="81"/>
        <v>1725848.4575921001</v>
      </c>
      <c r="CP114" s="36">
        <f t="shared" si="81"/>
        <v>4721680.908881424</v>
      </c>
      <c r="CQ114" s="36">
        <f t="shared" si="81"/>
        <v>1586127.5178441373</v>
      </c>
      <c r="CR114" s="36">
        <f t="shared" si="81"/>
        <v>1172964.4972023079</v>
      </c>
      <c r="CS114" s="36">
        <f t="shared" si="81"/>
        <v>1095025.8252374972</v>
      </c>
      <c r="CT114" s="36">
        <f t="shared" si="81"/>
        <v>66344.253207409274</v>
      </c>
      <c r="CU114" s="36">
        <f t="shared" si="81"/>
        <v>15619.69832190588</v>
      </c>
      <c r="CV114" s="36">
        <f t="shared" si="81"/>
        <v>36234144.710752994</v>
      </c>
      <c r="CW114" s="37">
        <f t="shared" si="82"/>
        <v>4943.7095086144418</v>
      </c>
    </row>
    <row r="115" spans="16:106" ht="15.75" customHeight="1" x14ac:dyDescent="0.3">
      <c r="P115" s="9"/>
      <c r="W115" s="13" t="s">
        <v>14</v>
      </c>
      <c r="Y115" s="32">
        <f t="shared" si="73"/>
        <v>3121</v>
      </c>
      <c r="Z115" s="32">
        <f t="shared" si="73"/>
        <v>118</v>
      </c>
      <c r="AA115" s="32">
        <f t="shared" si="73"/>
        <v>0</v>
      </c>
      <c r="AB115" s="32">
        <f t="shared" si="73"/>
        <v>1683</v>
      </c>
      <c r="AC115" s="32">
        <f t="shared" si="73"/>
        <v>2936</v>
      </c>
      <c r="AD115" s="32">
        <f t="shared" si="73"/>
        <v>7801</v>
      </c>
      <c r="AE115" s="32">
        <f t="shared" si="73"/>
        <v>1675</v>
      </c>
      <c r="AF115" s="32">
        <f t="shared" si="73"/>
        <v>183</v>
      </c>
      <c r="AG115" s="33">
        <f t="shared" si="73"/>
        <v>17517</v>
      </c>
      <c r="AH115" s="9"/>
      <c r="AI115" s="13" t="s">
        <v>14</v>
      </c>
      <c r="AJ115" s="32">
        <f t="shared" si="74"/>
        <v>16233</v>
      </c>
      <c r="AK115" s="32">
        <f t="shared" si="74"/>
        <v>283</v>
      </c>
      <c r="AL115" s="32">
        <f t="shared" si="74"/>
        <v>1542</v>
      </c>
      <c r="AM115" s="32">
        <f t="shared" si="74"/>
        <v>1691</v>
      </c>
      <c r="AN115" s="32">
        <f t="shared" si="74"/>
        <v>1047</v>
      </c>
      <c r="AO115" s="32">
        <f t="shared" si="74"/>
        <v>1844</v>
      </c>
      <c r="AP115" s="32">
        <f t="shared" si="74"/>
        <v>112</v>
      </c>
      <c r="AQ115" s="32">
        <f t="shared" si="74"/>
        <v>2</v>
      </c>
      <c r="AR115" s="33">
        <f t="shared" si="74"/>
        <v>22754</v>
      </c>
      <c r="AT115" s="13" t="s">
        <v>14</v>
      </c>
      <c r="AU115" s="34">
        <f t="shared" si="75"/>
        <v>13892841.713352777</v>
      </c>
      <c r="AV115" s="34">
        <f t="shared" si="75"/>
        <v>592513.36697067018</v>
      </c>
      <c r="AW115" s="34">
        <f t="shared" si="75"/>
        <v>0</v>
      </c>
      <c r="AX115" s="34">
        <f t="shared" si="75"/>
        <v>8906542.7788345199</v>
      </c>
      <c r="AY115" s="34">
        <f t="shared" si="75"/>
        <v>15231418.439507753</v>
      </c>
      <c r="AZ115" s="34">
        <f t="shared" si="75"/>
        <v>42684428.00532043</v>
      </c>
      <c r="BA115" s="34">
        <f t="shared" si="75"/>
        <v>10131953.813687293</v>
      </c>
      <c r="BB115" s="34">
        <f t="shared" si="75"/>
        <v>1294862.2096970798</v>
      </c>
      <c r="BC115" s="35">
        <f t="shared" si="75"/>
        <v>92734560.327370524</v>
      </c>
      <c r="BD115" s="35">
        <f t="shared" si="76"/>
        <v>5293.9750144071777</v>
      </c>
      <c r="BE115" s="3"/>
      <c r="BF115" s="13" t="s">
        <v>14</v>
      </c>
      <c r="BG115" s="34">
        <f t="shared" si="77"/>
        <v>69459643.512126029</v>
      </c>
      <c r="BH115" s="34">
        <f t="shared" si="77"/>
        <v>1374868.0054061853</v>
      </c>
      <c r="BI115" s="34">
        <f t="shared" si="77"/>
        <v>8476220.3593305014</v>
      </c>
      <c r="BJ115" s="34">
        <f t="shared" si="77"/>
        <v>9331653.249203207</v>
      </c>
      <c r="BK115" s="34">
        <f t="shared" si="77"/>
        <v>6197388.4667139882</v>
      </c>
      <c r="BL115" s="34">
        <f t="shared" si="77"/>
        <v>11860736.233411796</v>
      </c>
      <c r="BM115" s="34">
        <f t="shared" si="77"/>
        <v>844168.05845133343</v>
      </c>
      <c r="BN115" s="34">
        <f t="shared" si="77"/>
        <v>16916.569282166773</v>
      </c>
      <c r="BO115" s="35">
        <f t="shared" si="77"/>
        <v>107561594.45392521</v>
      </c>
      <c r="BP115" s="35">
        <f t="shared" si="78"/>
        <v>4727.1510263657028</v>
      </c>
      <c r="BQ115" s="3"/>
      <c r="BR115" s="13" t="s">
        <v>14</v>
      </c>
      <c r="BS115" s="34">
        <f t="shared" si="79"/>
        <v>15143197.467554532</v>
      </c>
      <c r="BT115" s="34">
        <f t="shared" si="79"/>
        <v>645839.56999803078</v>
      </c>
      <c r="BU115" s="34">
        <f t="shared" si="79"/>
        <v>0</v>
      </c>
      <c r="BV115" s="34">
        <f t="shared" si="79"/>
        <v>9708131.6289296299</v>
      </c>
      <c r="BW115" s="34">
        <f t="shared" si="79"/>
        <v>16602246.099063454</v>
      </c>
      <c r="BX115" s="34">
        <f t="shared" si="79"/>
        <v>46526026.525799274</v>
      </c>
      <c r="BY115" s="34">
        <f t="shared" si="79"/>
        <v>11043829.656919152</v>
      </c>
      <c r="BZ115" s="34">
        <f t="shared" si="79"/>
        <v>1411399.8085698171</v>
      </c>
      <c r="CA115" s="34">
        <f t="shared" si="79"/>
        <v>101080670.7568339</v>
      </c>
      <c r="CC115" s="34">
        <f t="shared" si="80"/>
        <v>1044623.1099143202</v>
      </c>
      <c r="CD115" s="34">
        <f t="shared" si="80"/>
        <v>39495.522899676318</v>
      </c>
      <c r="CE115" s="34">
        <f t="shared" si="80"/>
        <v>0</v>
      </c>
      <c r="CF115" s="34">
        <f t="shared" si="80"/>
        <v>187771.08768405436</v>
      </c>
      <c r="CG115" s="34">
        <f t="shared" si="80"/>
        <v>327567.3876651121</v>
      </c>
      <c r="CH115" s="34">
        <f t="shared" si="80"/>
        <v>1574727.051642437</v>
      </c>
      <c r="CI115" s="34">
        <f t="shared" si="80"/>
        <v>334221.16066992172</v>
      </c>
      <c r="CJ115" s="34">
        <f t="shared" si="80"/>
        <v>0</v>
      </c>
      <c r="CK115" s="34">
        <f t="shared" si="80"/>
        <v>3508405.3204755215</v>
      </c>
      <c r="CM115" s="13" t="s">
        <v>14</v>
      </c>
      <c r="CN115" s="36">
        <f t="shared" si="81"/>
        <v>75711011.428217381</v>
      </c>
      <c r="CO115" s="36">
        <f t="shared" si="81"/>
        <v>1498606.1258927423</v>
      </c>
      <c r="CP115" s="36">
        <f t="shared" si="81"/>
        <v>9239080.1916702501</v>
      </c>
      <c r="CQ115" s="36">
        <f t="shared" si="81"/>
        <v>10171502.041631499</v>
      </c>
      <c r="CR115" s="36">
        <f t="shared" si="81"/>
        <v>6755153.4287182493</v>
      </c>
      <c r="CS115" s="36">
        <f t="shared" si="81"/>
        <v>12928202.494418863</v>
      </c>
      <c r="CT115" s="36">
        <f t="shared" si="81"/>
        <v>920143.18371195381</v>
      </c>
      <c r="CU115" s="36">
        <f t="shared" si="81"/>
        <v>18439.060517561789</v>
      </c>
      <c r="CV115" s="36">
        <f t="shared" si="81"/>
        <v>117242137.95477851</v>
      </c>
      <c r="CW115" s="37">
        <f t="shared" si="82"/>
        <v>5770.4327657038248</v>
      </c>
    </row>
    <row r="116" spans="16:106" ht="15.75" customHeight="1" x14ac:dyDescent="0.3">
      <c r="P116" s="9"/>
      <c r="W116" s="13" t="s">
        <v>15</v>
      </c>
      <c r="Y116" s="32">
        <f t="shared" si="73"/>
        <v>7668</v>
      </c>
      <c r="Z116" s="32">
        <f t="shared" si="73"/>
        <v>88</v>
      </c>
      <c r="AA116" s="32">
        <f t="shared" si="73"/>
        <v>0</v>
      </c>
      <c r="AB116" s="32">
        <f t="shared" si="73"/>
        <v>642</v>
      </c>
      <c r="AC116" s="32">
        <f t="shared" si="73"/>
        <v>10340</v>
      </c>
      <c r="AD116" s="32">
        <f t="shared" si="73"/>
        <v>30196</v>
      </c>
      <c r="AE116" s="32">
        <f t="shared" si="73"/>
        <v>12174</v>
      </c>
      <c r="AF116" s="32">
        <f t="shared" si="73"/>
        <v>2569</v>
      </c>
      <c r="AG116" s="33">
        <f t="shared" si="73"/>
        <v>63677</v>
      </c>
      <c r="AH116" s="9"/>
      <c r="AI116" s="13" t="s">
        <v>15</v>
      </c>
      <c r="AJ116" s="32">
        <f t="shared" si="74"/>
        <v>24208</v>
      </c>
      <c r="AK116" s="32">
        <f t="shared" si="74"/>
        <v>70</v>
      </c>
      <c r="AL116" s="32">
        <f t="shared" si="74"/>
        <v>751</v>
      </c>
      <c r="AM116" s="32">
        <f t="shared" si="74"/>
        <v>256</v>
      </c>
      <c r="AN116" s="32">
        <f t="shared" si="74"/>
        <v>3464</v>
      </c>
      <c r="AO116" s="32">
        <f t="shared" si="74"/>
        <v>5295</v>
      </c>
      <c r="AP116" s="32">
        <f t="shared" si="74"/>
        <v>751</v>
      </c>
      <c r="AQ116" s="32">
        <f t="shared" si="74"/>
        <v>116</v>
      </c>
      <c r="AR116" s="33">
        <f t="shared" si="74"/>
        <v>34911</v>
      </c>
      <c r="AT116" s="13" t="s">
        <v>15</v>
      </c>
      <c r="AU116" s="34">
        <f t="shared" si="75"/>
        <v>35399292.935441889</v>
      </c>
      <c r="AV116" s="34">
        <f t="shared" si="75"/>
        <v>417329.6026505832</v>
      </c>
      <c r="AW116" s="34">
        <f t="shared" si="75"/>
        <v>0</v>
      </c>
      <c r="AX116" s="34">
        <f t="shared" si="75"/>
        <v>3564507.6399433077</v>
      </c>
      <c r="AY116" s="34">
        <f t="shared" si="75"/>
        <v>57812750.853376649</v>
      </c>
      <c r="AZ116" s="34">
        <f t="shared" si="75"/>
        <v>179948641.88386211</v>
      </c>
      <c r="BA116" s="34">
        <f t="shared" si="75"/>
        <v>84890786.673058599</v>
      </c>
      <c r="BB116" s="34">
        <f t="shared" si="75"/>
        <v>20127672.413733829</v>
      </c>
      <c r="BC116" s="35">
        <f t="shared" si="75"/>
        <v>382160982.00206691</v>
      </c>
      <c r="BD116" s="35">
        <f t="shared" si="76"/>
        <v>6001.5544388408198</v>
      </c>
      <c r="BE116" s="3"/>
      <c r="BF116" s="13" t="s">
        <v>15</v>
      </c>
      <c r="BG116" s="34">
        <f t="shared" si="77"/>
        <v>127193988.03769846</v>
      </c>
      <c r="BH116" s="34">
        <f t="shared" si="77"/>
        <v>404056.1758112454</v>
      </c>
      <c r="BI116" s="34">
        <f t="shared" si="77"/>
        <v>4860065.7854697052</v>
      </c>
      <c r="BJ116" s="34">
        <f t="shared" si="77"/>
        <v>1826184.0368691597</v>
      </c>
      <c r="BK116" s="34">
        <f t="shared" si="77"/>
        <v>24110214.624555938</v>
      </c>
      <c r="BL116" s="34">
        <f t="shared" si="77"/>
        <v>41149313.85300231</v>
      </c>
      <c r="BM116" s="34">
        <f t="shared" si="77"/>
        <v>6843019.3830720708</v>
      </c>
      <c r="BN116" s="34">
        <f t="shared" si="77"/>
        <v>1218299.414361438</v>
      </c>
      <c r="BO116" s="35">
        <f t="shared" si="77"/>
        <v>207605141.31084031</v>
      </c>
      <c r="BP116" s="35">
        <f t="shared" si="78"/>
        <v>5946.6970671375875</v>
      </c>
      <c r="BQ116" s="3"/>
      <c r="BR116" s="13" t="s">
        <v>15</v>
      </c>
      <c r="BS116" s="34">
        <f t="shared" si="79"/>
        <v>38585229.29963167</v>
      </c>
      <c r="BT116" s="34">
        <f t="shared" si="79"/>
        <v>454889.26688913582</v>
      </c>
      <c r="BU116" s="34">
        <f t="shared" si="79"/>
        <v>0</v>
      </c>
      <c r="BV116" s="34">
        <f t="shared" si="79"/>
        <v>3885313.3275382062</v>
      </c>
      <c r="BW116" s="34">
        <f t="shared" si="79"/>
        <v>63015898.43018055</v>
      </c>
      <c r="BX116" s="34">
        <f t="shared" si="79"/>
        <v>196144019.65340972</v>
      </c>
      <c r="BY116" s="34">
        <f t="shared" si="79"/>
        <v>92530957.47363387</v>
      </c>
      <c r="BZ116" s="34">
        <f t="shared" si="79"/>
        <v>21939162.930969879</v>
      </c>
      <c r="CA116" s="34">
        <f t="shared" si="79"/>
        <v>416555470.38225311</v>
      </c>
      <c r="CC116" s="34">
        <f t="shared" si="80"/>
        <v>4277565.9547276562</v>
      </c>
      <c r="CD116" s="34">
        <f t="shared" si="80"/>
        <v>29454.288264165389</v>
      </c>
      <c r="CE116" s="34">
        <f t="shared" si="80"/>
        <v>0</v>
      </c>
      <c r="CF116" s="34">
        <f t="shared" si="80"/>
        <v>71627.473733311286</v>
      </c>
      <c r="CG116" s="34">
        <f t="shared" si="80"/>
        <v>1153626.2903464779</v>
      </c>
      <c r="CH116" s="34">
        <f t="shared" si="80"/>
        <v>6638720.6651923303</v>
      </c>
      <c r="CI116" s="34">
        <f t="shared" si="80"/>
        <v>2800278.9761757627</v>
      </c>
      <c r="CJ116" s="34">
        <f t="shared" si="80"/>
        <v>0</v>
      </c>
      <c r="CK116" s="34">
        <f t="shared" si="80"/>
        <v>14971273.648439704</v>
      </c>
      <c r="CM116" s="13" t="s">
        <v>15</v>
      </c>
      <c r="CN116" s="36">
        <f t="shared" si="81"/>
        <v>138641446.96109137</v>
      </c>
      <c r="CO116" s="36">
        <f t="shared" si="81"/>
        <v>440421.23163425754</v>
      </c>
      <c r="CP116" s="36">
        <f t="shared" si="81"/>
        <v>5297471.7061619814</v>
      </c>
      <c r="CQ116" s="36">
        <f t="shared" si="81"/>
        <v>1990540.6001873845</v>
      </c>
      <c r="CR116" s="36">
        <f t="shared" si="81"/>
        <v>26280133.940765977</v>
      </c>
      <c r="CS116" s="36">
        <f t="shared" si="81"/>
        <v>44852752.099772528</v>
      </c>
      <c r="CT116" s="36">
        <f t="shared" si="81"/>
        <v>7458891.1275485605</v>
      </c>
      <c r="CU116" s="36">
        <f t="shared" si="81"/>
        <v>1327946.3616539678</v>
      </c>
      <c r="CV116" s="36">
        <f t="shared" si="81"/>
        <v>226289604.02881601</v>
      </c>
      <c r="CW116" s="37">
        <f t="shared" si="82"/>
        <v>6541.6943383364969</v>
      </c>
    </row>
    <row r="117" spans="16:106" ht="15.75" customHeight="1" x14ac:dyDescent="0.3">
      <c r="P117" s="9"/>
      <c r="W117" s="13" t="s">
        <v>16</v>
      </c>
      <c r="Y117" s="32">
        <f t="shared" si="73"/>
        <v>2081</v>
      </c>
      <c r="Z117" s="32">
        <f t="shared" si="73"/>
        <v>0</v>
      </c>
      <c r="AA117" s="32">
        <f t="shared" si="73"/>
        <v>0</v>
      </c>
      <c r="AB117" s="32">
        <f t="shared" si="73"/>
        <v>44</v>
      </c>
      <c r="AC117" s="32">
        <f t="shared" si="73"/>
        <v>2</v>
      </c>
      <c r="AD117" s="32">
        <f t="shared" si="73"/>
        <v>18788</v>
      </c>
      <c r="AE117" s="32">
        <f t="shared" si="73"/>
        <v>19481</v>
      </c>
      <c r="AF117" s="32">
        <f t="shared" si="73"/>
        <v>6284</v>
      </c>
      <c r="AG117" s="33">
        <f t="shared" si="73"/>
        <v>46680</v>
      </c>
      <c r="AH117" s="9"/>
      <c r="AI117" s="13" t="s">
        <v>16</v>
      </c>
      <c r="AJ117" s="32">
        <f t="shared" si="74"/>
        <v>10043</v>
      </c>
      <c r="AK117" s="32">
        <f t="shared" si="74"/>
        <v>20</v>
      </c>
      <c r="AL117" s="32">
        <f t="shared" si="74"/>
        <v>0</v>
      </c>
      <c r="AM117" s="32">
        <f t="shared" si="74"/>
        <v>56</v>
      </c>
      <c r="AN117" s="32">
        <f t="shared" si="74"/>
        <v>4</v>
      </c>
      <c r="AO117" s="32">
        <f t="shared" si="74"/>
        <v>8261</v>
      </c>
      <c r="AP117" s="32">
        <f t="shared" si="74"/>
        <v>2802</v>
      </c>
      <c r="AQ117" s="32">
        <f t="shared" si="74"/>
        <v>1430</v>
      </c>
      <c r="AR117" s="33">
        <f t="shared" si="74"/>
        <v>22616</v>
      </c>
      <c r="AT117" s="13" t="s">
        <v>16</v>
      </c>
      <c r="AU117" s="34">
        <f t="shared" si="75"/>
        <v>14517036.039085085</v>
      </c>
      <c r="AV117" s="34">
        <f t="shared" si="75"/>
        <v>0</v>
      </c>
      <c r="AW117" s="34">
        <f t="shared" si="75"/>
        <v>0</v>
      </c>
      <c r="AX117" s="34">
        <f t="shared" si="75"/>
        <v>419369.23658251704</v>
      </c>
      <c r="AY117" s="34">
        <f t="shared" si="75"/>
        <v>16909.915499352166</v>
      </c>
      <c r="AZ117" s="34">
        <f t="shared" si="75"/>
        <v>182461385.39664313</v>
      </c>
      <c r="BA117" s="34">
        <f t="shared" si="75"/>
        <v>226069434.60560367</v>
      </c>
      <c r="BB117" s="34">
        <f t="shared" si="75"/>
        <v>86845796.840795755</v>
      </c>
      <c r="BC117" s="35">
        <f t="shared" si="75"/>
        <v>510329932.03420949</v>
      </c>
      <c r="BD117" s="35">
        <f t="shared" si="76"/>
        <v>10932.517824211856</v>
      </c>
      <c r="BE117" s="3"/>
      <c r="BF117" s="13" t="s">
        <v>16</v>
      </c>
      <c r="BG117" s="34">
        <f t="shared" si="77"/>
        <v>85527893.467346773</v>
      </c>
      <c r="BH117" s="34">
        <f t="shared" si="77"/>
        <v>175930.20787439874</v>
      </c>
      <c r="BI117" s="34">
        <f t="shared" si="77"/>
        <v>0</v>
      </c>
      <c r="BJ117" s="34">
        <f t="shared" si="77"/>
        <v>616317.02149940468</v>
      </c>
      <c r="BK117" s="34">
        <f t="shared" si="77"/>
        <v>42449.00816404738</v>
      </c>
      <c r="BL117" s="34">
        <f t="shared" si="77"/>
        <v>100850401.93894953</v>
      </c>
      <c r="BM117" s="34">
        <f t="shared" si="77"/>
        <v>40639059.575589098</v>
      </c>
      <c r="BN117" s="34">
        <f t="shared" si="77"/>
        <v>23936478.016681917</v>
      </c>
      <c r="BO117" s="35">
        <f t="shared" si="77"/>
        <v>251788529.23610517</v>
      </c>
      <c r="BP117" s="35">
        <f t="shared" si="78"/>
        <v>11133.203450482188</v>
      </c>
      <c r="BQ117" s="3"/>
      <c r="BR117" s="13" t="s">
        <v>16</v>
      </c>
      <c r="BS117" s="34">
        <f t="shared" si="79"/>
        <v>15823569.282602744</v>
      </c>
      <c r="BT117" s="34">
        <f t="shared" si="79"/>
        <v>0</v>
      </c>
      <c r="BU117" s="34">
        <f t="shared" si="79"/>
        <v>0</v>
      </c>
      <c r="BV117" s="34">
        <f t="shared" si="79"/>
        <v>457112.46787494369</v>
      </c>
      <c r="BW117" s="34">
        <f t="shared" si="79"/>
        <v>18431.807894293863</v>
      </c>
      <c r="BX117" s="34">
        <f t="shared" si="79"/>
        <v>198882910.08234102</v>
      </c>
      <c r="BY117" s="34">
        <f t="shared" si="79"/>
        <v>246415683.720108</v>
      </c>
      <c r="BZ117" s="34">
        <f t="shared" si="79"/>
        <v>94661918.556467399</v>
      </c>
      <c r="CA117" s="34">
        <f t="shared" si="79"/>
        <v>556259625.91728842</v>
      </c>
      <c r="CC117" s="34">
        <f t="shared" si="80"/>
        <v>0</v>
      </c>
      <c r="CD117" s="34">
        <f t="shared" si="80"/>
        <v>0</v>
      </c>
      <c r="CE117" s="34">
        <f t="shared" si="80"/>
        <v>0</v>
      </c>
      <c r="CF117" s="34">
        <f t="shared" si="80"/>
        <v>4909.048044027566</v>
      </c>
      <c r="CG117" s="34">
        <f t="shared" si="80"/>
        <v>223.13854745579843</v>
      </c>
      <c r="CH117" s="34">
        <f t="shared" si="80"/>
        <v>6731421.5720176967</v>
      </c>
      <c r="CI117" s="34">
        <f t="shared" si="80"/>
        <v>7457316.7441611635</v>
      </c>
      <c r="CJ117" s="34">
        <f t="shared" si="80"/>
        <v>0</v>
      </c>
      <c r="CK117" s="34">
        <f t="shared" si="80"/>
        <v>14193870.502770342</v>
      </c>
      <c r="CM117" s="13" t="s">
        <v>16</v>
      </c>
      <c r="CN117" s="36">
        <f t="shared" si="81"/>
        <v>93225403.879408017</v>
      </c>
      <c r="CO117" s="36">
        <f t="shared" si="81"/>
        <v>191763.9265830947</v>
      </c>
      <c r="CP117" s="36">
        <f t="shared" si="81"/>
        <v>0</v>
      </c>
      <c r="CQ117" s="36">
        <f t="shared" si="81"/>
        <v>671785.55343435123</v>
      </c>
      <c r="CR117" s="36">
        <f t="shared" si="81"/>
        <v>46269.418898811651</v>
      </c>
      <c r="CS117" s="36">
        <f t="shared" si="81"/>
        <v>109926938.11345503</v>
      </c>
      <c r="CT117" s="36">
        <f t="shared" si="81"/>
        <v>44296574.93739213</v>
      </c>
      <c r="CU117" s="36">
        <f t="shared" si="81"/>
        <v>26090761.038183302</v>
      </c>
      <c r="CV117" s="36">
        <f t="shared" si="81"/>
        <v>274449496.86735475</v>
      </c>
      <c r="CW117" s="37">
        <f t="shared" si="82"/>
        <v>11916.444428390925</v>
      </c>
    </row>
    <row r="118" spans="16:106" ht="15.75" customHeight="1" x14ac:dyDescent="0.3">
      <c r="P118" s="9"/>
      <c r="W118" s="14" t="s">
        <v>5</v>
      </c>
      <c r="X118" s="9"/>
      <c r="Y118" s="33">
        <f t="shared" ref="Y118:AG118" si="83">SUM(Y113:Y117)</f>
        <v>14989</v>
      </c>
      <c r="Z118" s="33">
        <f t="shared" si="83"/>
        <v>432</v>
      </c>
      <c r="AA118" s="33">
        <f t="shared" si="83"/>
        <v>0</v>
      </c>
      <c r="AB118" s="33">
        <f t="shared" si="83"/>
        <v>2859</v>
      </c>
      <c r="AC118" s="33">
        <f t="shared" si="83"/>
        <v>13856</v>
      </c>
      <c r="AD118" s="33">
        <f t="shared" si="83"/>
        <v>57549</v>
      </c>
      <c r="AE118" s="33">
        <f t="shared" si="83"/>
        <v>33432</v>
      </c>
      <c r="AF118" s="33">
        <f t="shared" si="83"/>
        <v>9053</v>
      </c>
      <c r="AG118" s="33">
        <f t="shared" si="83"/>
        <v>132170</v>
      </c>
      <c r="AH118" s="9"/>
      <c r="AI118" s="14" t="s">
        <v>5</v>
      </c>
      <c r="AJ118" s="33">
        <f t="shared" ref="AJ118:AR118" si="84">SUM(AJ113:AJ117)</f>
        <v>59691</v>
      </c>
      <c r="AK118" s="33">
        <f t="shared" si="84"/>
        <v>925</v>
      </c>
      <c r="AL118" s="33">
        <f t="shared" si="84"/>
        <v>3703</v>
      </c>
      <c r="AM118" s="33">
        <f t="shared" si="84"/>
        <v>2474</v>
      </c>
      <c r="AN118" s="33">
        <f t="shared" si="84"/>
        <v>4800</v>
      </c>
      <c r="AO118" s="33">
        <f t="shared" si="84"/>
        <v>15683</v>
      </c>
      <c r="AP118" s="33">
        <f t="shared" si="84"/>
        <v>3675</v>
      </c>
      <c r="AQ118" s="33">
        <f t="shared" si="84"/>
        <v>1550</v>
      </c>
      <c r="AR118" s="33">
        <f t="shared" si="84"/>
        <v>92501</v>
      </c>
      <c r="AT118" s="14" t="s">
        <v>5</v>
      </c>
      <c r="AU118" s="35">
        <f t="shared" ref="AU118:BC118" si="85">SUM(AU113:AU117)</f>
        <v>71847521.576204762</v>
      </c>
      <c r="AV118" s="35">
        <f t="shared" si="85"/>
        <v>1946825.8619668619</v>
      </c>
      <c r="AW118" s="35">
        <f t="shared" si="85"/>
        <v>0</v>
      </c>
      <c r="AX118" s="35">
        <f t="shared" si="85"/>
        <v>15143038.715696353</v>
      </c>
      <c r="AY118" s="35">
        <f t="shared" si="85"/>
        <v>75826254.216891438</v>
      </c>
      <c r="AZ118" s="35">
        <f t="shared" si="85"/>
        <v>408965182.22784531</v>
      </c>
      <c r="BA118" s="35">
        <f t="shared" si="85"/>
        <v>321688082.96551108</v>
      </c>
      <c r="BB118" s="35">
        <f t="shared" si="85"/>
        <v>108374878.4608153</v>
      </c>
      <c r="BC118" s="35">
        <f t="shared" si="85"/>
        <v>1003791784.0249311</v>
      </c>
      <c r="BD118" s="35">
        <f t="shared" si="76"/>
        <v>7594.702156502467</v>
      </c>
      <c r="BE118" s="9"/>
      <c r="BF118" s="14" t="s">
        <v>5</v>
      </c>
      <c r="BG118" s="35">
        <f t="shared" ref="BG118:BO118" si="86">SUM(BG113:BG117)</f>
        <v>312828812.13058084</v>
      </c>
      <c r="BH118" s="35">
        <f t="shared" si="86"/>
        <v>4135537.0200875499</v>
      </c>
      <c r="BI118" s="35">
        <f t="shared" si="86"/>
        <v>19405915.797152102</v>
      </c>
      <c r="BJ118" s="35">
        <f t="shared" si="86"/>
        <v>13821248.084461275</v>
      </c>
      <c r="BK118" s="35">
        <f t="shared" si="86"/>
        <v>31709472.09562441</v>
      </c>
      <c r="BL118" s="35">
        <f t="shared" si="86"/>
        <v>155275187.69221079</v>
      </c>
      <c r="BM118" s="35">
        <f t="shared" si="86"/>
        <v>48387113.304458752</v>
      </c>
      <c r="BN118" s="35">
        <f t="shared" si="86"/>
        <v>25186023.998785987</v>
      </c>
      <c r="BO118" s="35">
        <f t="shared" si="86"/>
        <v>610749310.12336171</v>
      </c>
      <c r="BP118" s="35">
        <f t="shared" si="78"/>
        <v>6602.6238648594253</v>
      </c>
      <c r="BQ118" s="9"/>
      <c r="BR118" s="14" t="s">
        <v>5</v>
      </c>
      <c r="BS118" s="38">
        <f t="shared" ref="BS118:CA118" si="87">SUM(BS113:BS117)</f>
        <v>78313798.518063203</v>
      </c>
      <c r="BT118" s="38">
        <f t="shared" si="87"/>
        <v>2122040.1895438796</v>
      </c>
      <c r="BU118" s="38">
        <f t="shared" si="87"/>
        <v>0</v>
      </c>
      <c r="BV118" s="38">
        <f t="shared" si="87"/>
        <v>16505912.200109027</v>
      </c>
      <c r="BW118" s="38">
        <f t="shared" si="87"/>
        <v>82650617.096411675</v>
      </c>
      <c r="BX118" s="38">
        <f t="shared" si="87"/>
        <v>445772048.62835145</v>
      </c>
      <c r="BY118" s="38">
        <f t="shared" si="87"/>
        <v>350640010.43240708</v>
      </c>
      <c r="BZ118" s="38">
        <f t="shared" si="87"/>
        <v>118128617.52228871</v>
      </c>
      <c r="CA118" s="38">
        <f t="shared" si="87"/>
        <v>1094133044.5871751</v>
      </c>
      <c r="CC118" s="38">
        <f t="shared" ref="CC118:CK118" si="88">SUM(CC113:CC117)</f>
        <v>5795019.6467008134</v>
      </c>
      <c r="CD118" s="38">
        <f t="shared" si="88"/>
        <v>144593.77875135737</v>
      </c>
      <c r="CE118" s="38">
        <f t="shared" si="88"/>
        <v>0</v>
      </c>
      <c r="CF118" s="38">
        <f t="shared" si="88"/>
        <v>318976.55358806386</v>
      </c>
      <c r="CG118" s="38">
        <f t="shared" si="88"/>
        <v>1545903.8567737716</v>
      </c>
      <c r="CH118" s="38">
        <f t="shared" si="88"/>
        <v>15087669.338190358</v>
      </c>
      <c r="CI118" s="38">
        <f t="shared" si="88"/>
        <v>10611473.999928109</v>
      </c>
      <c r="CJ118" s="38">
        <f t="shared" si="88"/>
        <v>0</v>
      </c>
      <c r="CK118" s="38">
        <f t="shared" si="88"/>
        <v>33503637.173932474</v>
      </c>
      <c r="CM118" s="14" t="s">
        <v>5</v>
      </c>
      <c r="CN118" s="37">
        <f t="shared" ref="CN118:CV118" si="89">SUM(CN113:CN117)</f>
        <v>340983405.22233313</v>
      </c>
      <c r="CO118" s="37">
        <f t="shared" si="89"/>
        <v>4507735.3518954283</v>
      </c>
      <c r="CP118" s="37">
        <f t="shared" si="89"/>
        <v>21152448.218895793</v>
      </c>
      <c r="CQ118" s="37">
        <f t="shared" si="89"/>
        <v>15065160.412062796</v>
      </c>
      <c r="CR118" s="37">
        <f t="shared" si="89"/>
        <v>34563324.584230609</v>
      </c>
      <c r="CS118" s="37">
        <f t="shared" si="89"/>
        <v>169249954.58450982</v>
      </c>
      <c r="CT118" s="37">
        <f t="shared" si="89"/>
        <v>52741953.501860052</v>
      </c>
      <c r="CU118" s="37">
        <f t="shared" si="89"/>
        <v>27452766.158676736</v>
      </c>
      <c r="CV118" s="37">
        <f t="shared" si="89"/>
        <v>665716748.03446448</v>
      </c>
      <c r="CW118" s="37">
        <f t="shared" si="82"/>
        <v>8278.2253505876906</v>
      </c>
    </row>
    <row r="119" spans="16:106" ht="15.75" customHeight="1" x14ac:dyDescent="0.3">
      <c r="P119" s="9"/>
      <c r="Y119" s="5"/>
      <c r="Z119" s="5"/>
      <c r="AA119" s="5"/>
      <c r="AB119" s="5"/>
      <c r="AC119" s="5"/>
      <c r="AD119" s="5"/>
      <c r="AE119" s="5"/>
      <c r="AF119" s="5"/>
      <c r="AG119" s="9"/>
      <c r="AH119" s="9"/>
      <c r="AI119" s="9"/>
      <c r="AJ119" s="5"/>
      <c r="AK119" s="5"/>
      <c r="AL119" s="5"/>
      <c r="AM119" s="5"/>
      <c r="AN119" s="5"/>
      <c r="AO119" s="5"/>
      <c r="AP119" s="5"/>
      <c r="AQ119" s="5"/>
      <c r="AR119" s="9"/>
      <c r="BZ119" s="3" t="s">
        <v>105</v>
      </c>
      <c r="CA119" s="15">
        <f>CA118/BC118-1</f>
        <v>9.0000000000000302E-2</v>
      </c>
      <c r="CJ119" s="3"/>
      <c r="CK119" s="15"/>
      <c r="CU119" s="3"/>
      <c r="CV119" s="15"/>
      <c r="CW119" s="15"/>
    </row>
    <row r="120" spans="16:106" ht="15.75" customHeight="1" x14ac:dyDescent="0.3">
      <c r="P120" s="9"/>
      <c r="Y120" s="5"/>
      <c r="Z120" s="5"/>
      <c r="AA120" s="5"/>
      <c r="AB120" s="5"/>
      <c r="AC120" s="5"/>
      <c r="AD120" s="5"/>
      <c r="AE120" s="5"/>
      <c r="AF120" s="5"/>
      <c r="AG120" s="9"/>
      <c r="AH120" s="9"/>
      <c r="AI120" s="9"/>
      <c r="AJ120" s="5"/>
      <c r="AK120" s="5"/>
      <c r="AL120" s="5"/>
      <c r="AM120" s="5"/>
      <c r="AN120" s="5"/>
      <c r="AO120" s="5"/>
      <c r="AP120" s="5"/>
      <c r="AQ120" s="5"/>
      <c r="AR120" s="9"/>
      <c r="BC120" s="66">
        <f>BC118/3</f>
        <v>334597261.34164369</v>
      </c>
      <c r="CA120" s="66"/>
      <c r="CY120" t="s">
        <v>562</v>
      </c>
    </row>
    <row r="121" spans="16:106" ht="33.65" customHeight="1" x14ac:dyDescent="0.3">
      <c r="P121" s="9"/>
      <c r="Y121" s="5"/>
      <c r="Z121" s="5"/>
      <c r="AA121" s="5"/>
      <c r="AB121" s="5"/>
      <c r="AC121" s="5"/>
      <c r="AD121" s="5"/>
      <c r="AE121" s="5"/>
      <c r="AF121" s="5"/>
      <c r="AG121" s="9"/>
      <c r="AH121" s="9"/>
      <c r="AI121" s="9"/>
      <c r="AJ121" s="5"/>
      <c r="AK121" s="5"/>
      <c r="AL121" s="5"/>
      <c r="AM121" s="5"/>
      <c r="AN121" s="5"/>
      <c r="AO121" s="5"/>
      <c r="AP121" s="5"/>
      <c r="AQ121" s="5"/>
      <c r="AR121" s="9"/>
      <c r="BC121" s="66">
        <f>BC118*13</f>
        <v>13049293192.324104</v>
      </c>
      <c r="CA121" s="66"/>
      <c r="CT121" s="39"/>
      <c r="CU121" s="40" t="s">
        <v>4</v>
      </c>
      <c r="CV121" s="40" t="s">
        <v>106</v>
      </c>
      <c r="CW121" s="40" t="s">
        <v>5</v>
      </c>
      <c r="CY121" s="102" t="s">
        <v>559</v>
      </c>
      <c r="CZ121" s="103">
        <v>1.0619934954796171</v>
      </c>
    </row>
    <row r="122" spans="16:106" ht="33.65" customHeight="1" x14ac:dyDescent="0.3">
      <c r="P122" s="9"/>
      <c r="Y122" s="5"/>
      <c r="Z122" s="5"/>
      <c r="AA122" s="5"/>
      <c r="AB122" s="5"/>
      <c r="AC122" s="5"/>
      <c r="AD122" s="5"/>
      <c r="AE122" s="5"/>
      <c r="AF122" s="5"/>
      <c r="AG122" s="9"/>
      <c r="AH122" s="9"/>
      <c r="AI122" s="9"/>
      <c r="AJ122" s="5"/>
      <c r="AK122" s="5"/>
      <c r="AL122" s="5"/>
      <c r="AM122" s="5"/>
      <c r="AN122" s="5"/>
      <c r="AO122" s="5"/>
      <c r="AP122" s="5"/>
      <c r="AQ122" s="5"/>
      <c r="AR122" s="9"/>
      <c r="AZ122" s="67"/>
      <c r="BC122" s="68">
        <f>SUM(BC120:BC121)</f>
        <v>13383890453.665749</v>
      </c>
      <c r="BY122" s="41"/>
      <c r="BZ122" s="42" t="s">
        <v>7</v>
      </c>
      <c r="CA122" s="43">
        <f>(BC118*13)+(BC118/3)</f>
        <v>13383890453.665749</v>
      </c>
      <c r="CI122" s="41"/>
      <c r="CJ122" s="42" t="s">
        <v>7</v>
      </c>
      <c r="CK122" s="43">
        <v>0</v>
      </c>
      <c r="CT122" s="104" t="s">
        <v>561</v>
      </c>
      <c r="CU122" s="44">
        <f>'2024'!CU122</f>
        <v>12387624887.246279</v>
      </c>
      <c r="CV122" s="44">
        <f>'2024'!CV122</f>
        <v>7925809402.3640308</v>
      </c>
      <c r="CW122" s="44">
        <f>SUM(CU122:CV122)</f>
        <v>20313434289.61031</v>
      </c>
      <c r="CY122" s="102" t="s">
        <v>560</v>
      </c>
      <c r="CZ122" s="103">
        <v>1.1542395990926253</v>
      </c>
    </row>
    <row r="123" spans="16:106" ht="33.65" customHeight="1" x14ac:dyDescent="0.3">
      <c r="P123" s="9"/>
      <c r="Y123" s="5"/>
      <c r="Z123" s="5"/>
      <c r="AA123" s="5"/>
      <c r="AB123" s="5"/>
      <c r="AC123" s="5"/>
      <c r="AD123" s="5"/>
      <c r="AE123" s="5"/>
      <c r="AF123" s="5"/>
      <c r="AG123" s="9"/>
      <c r="AH123" s="9"/>
      <c r="AI123" s="9"/>
      <c r="AJ123" s="5"/>
      <c r="AK123" s="5"/>
      <c r="AL123" s="5"/>
      <c r="AM123" s="5"/>
      <c r="AN123" s="5"/>
      <c r="AO123" s="5"/>
      <c r="AP123" s="5"/>
      <c r="AQ123" s="5"/>
      <c r="AR123" s="9"/>
      <c r="BC123" s="66">
        <f>(BC118*13)+(BC118/3)</f>
        <v>13383890453.665749</v>
      </c>
      <c r="BY123" s="41"/>
      <c r="BZ123" s="42" t="s">
        <v>10</v>
      </c>
      <c r="CA123" s="45">
        <f>(CA118*13)+(CA118/3)</f>
        <v>14588440594.495668</v>
      </c>
      <c r="CI123" s="41"/>
      <c r="CJ123" s="42" t="s">
        <v>10</v>
      </c>
      <c r="CK123" s="45">
        <f>(CK118*13)+(CK118/3)</f>
        <v>446715162.31909966</v>
      </c>
      <c r="CT123" s="105" t="s">
        <v>563</v>
      </c>
      <c r="CU123" s="46">
        <f>(CA118*CZ121*13)+(CA118*CZ121/3)</f>
        <v>15492829020.545197</v>
      </c>
      <c r="CV123" s="46">
        <f>(CV118*CZ122*13)</f>
        <v>9989156220.6871052</v>
      </c>
      <c r="CW123" s="46">
        <f>SUM(CU123:CV123)</f>
        <v>25481985241.2323</v>
      </c>
      <c r="DB123" s="15"/>
    </row>
    <row r="124" spans="16:106" ht="33.65" customHeight="1" x14ac:dyDescent="0.3">
      <c r="P124" s="9"/>
      <c r="Y124" s="5"/>
      <c r="Z124" s="5"/>
      <c r="AA124" s="5"/>
      <c r="AB124" s="5"/>
      <c r="AC124" s="5"/>
      <c r="AD124" s="5"/>
      <c r="AE124" s="5"/>
      <c r="AF124" s="5"/>
      <c r="AG124" s="9"/>
      <c r="AH124" s="9"/>
      <c r="AI124" s="9"/>
      <c r="AJ124" s="5"/>
      <c r="AK124" s="5"/>
      <c r="AL124" s="5"/>
      <c r="AM124" s="5"/>
      <c r="AN124" s="5"/>
      <c r="AO124" s="5"/>
      <c r="AP124" s="5"/>
      <c r="AQ124" s="5"/>
      <c r="AR124" s="9"/>
      <c r="BC124" s="66"/>
      <c r="BY124" s="47"/>
      <c r="BZ124" s="48" t="s">
        <v>12</v>
      </c>
      <c r="CA124" s="49">
        <f>CA123-CA122</f>
        <v>1204550140.8299198</v>
      </c>
      <c r="CI124" s="47"/>
      <c r="CJ124" s="48" t="s">
        <v>12</v>
      </c>
      <c r="CK124" s="49">
        <f>CK123-CK122</f>
        <v>446715162.31909966</v>
      </c>
      <c r="CT124" s="69" t="s">
        <v>151</v>
      </c>
      <c r="CU124" s="46">
        <f>(CK118*13)+(CK118/3)</f>
        <v>446715162.31909966</v>
      </c>
      <c r="CV124" s="46">
        <v>0</v>
      </c>
      <c r="CW124" s="46">
        <f>SUM(CU124:CV124)</f>
        <v>446715162.31909966</v>
      </c>
    </row>
    <row r="125" spans="16:106" ht="33.65" customHeight="1" x14ac:dyDescent="0.3">
      <c r="P125" s="9"/>
      <c r="Y125" s="5"/>
      <c r="Z125" s="5"/>
      <c r="AA125" s="5"/>
      <c r="AB125" s="5"/>
      <c r="AC125" s="5"/>
      <c r="AD125" s="5"/>
      <c r="AE125" s="5"/>
      <c r="AF125" s="5"/>
      <c r="AG125" s="9"/>
      <c r="AH125" s="9"/>
      <c r="AI125" s="9"/>
      <c r="AJ125" s="5"/>
      <c r="AK125" s="5"/>
      <c r="AL125" s="5"/>
      <c r="AM125" s="5"/>
      <c r="AN125" s="5"/>
      <c r="AO125" s="5"/>
      <c r="AP125" s="5"/>
      <c r="AQ125" s="5"/>
      <c r="AR125" s="9"/>
      <c r="CT125" s="50" t="s">
        <v>107</v>
      </c>
      <c r="CU125" s="51">
        <f>CU123-CU122</f>
        <v>3105204133.2989178</v>
      </c>
      <c r="CV125" s="51">
        <f>CV123-CV122</f>
        <v>2063346818.3230743</v>
      </c>
      <c r="CW125" s="51">
        <f>CW123-CW122</f>
        <v>5168550951.6219902</v>
      </c>
    </row>
    <row r="126" spans="16:106" ht="33.65" customHeight="1" x14ac:dyDescent="0.3">
      <c r="P126" s="9"/>
      <c r="Y126" s="5"/>
      <c r="Z126" s="5"/>
      <c r="AA126" s="5"/>
      <c r="AB126" s="5"/>
      <c r="AC126" s="5"/>
      <c r="AD126" s="5"/>
      <c r="AE126" s="5"/>
      <c r="AF126" s="5"/>
      <c r="AG126" s="9"/>
      <c r="AH126" s="9"/>
      <c r="AI126" s="9"/>
      <c r="AJ126" s="5"/>
      <c r="AK126" s="5"/>
      <c r="AL126" s="5"/>
      <c r="AM126" s="5"/>
      <c r="AN126" s="5"/>
      <c r="AO126" s="5"/>
      <c r="AP126" s="5"/>
      <c r="AQ126" s="5"/>
      <c r="AR126" s="9"/>
      <c r="CT126" s="52" t="s">
        <v>108</v>
      </c>
      <c r="CU126" s="53">
        <f>CU123-CU122+CU124</f>
        <v>3551919295.6180172</v>
      </c>
      <c r="CV126" s="53">
        <f>CV123-CV122+CV124</f>
        <v>2063346818.3230743</v>
      </c>
      <c r="CW126" s="53">
        <f>CW123-CW122+CW124</f>
        <v>5615266113.9410896</v>
      </c>
    </row>
    <row r="127" spans="16:106" ht="32.5" customHeight="1" x14ac:dyDescent="0.3">
      <c r="P127" s="9"/>
      <c r="Y127" s="5"/>
      <c r="Z127" s="5"/>
      <c r="AA127" s="5"/>
      <c r="AB127" s="5"/>
      <c r="AC127" s="5"/>
      <c r="AD127" s="5"/>
      <c r="AE127" s="5"/>
      <c r="AF127" s="5"/>
      <c r="AG127" s="9"/>
      <c r="AH127" s="9"/>
      <c r="AI127" s="9"/>
      <c r="AJ127" s="5"/>
      <c r="AK127" s="5"/>
      <c r="AL127" s="5"/>
      <c r="AM127" s="5"/>
      <c r="AN127" s="5"/>
      <c r="AO127" s="5"/>
      <c r="AP127" s="5"/>
      <c r="AQ127" s="5"/>
      <c r="AR127" s="9"/>
      <c r="CT127" s="91" t="s">
        <v>138</v>
      </c>
      <c r="CU127" s="92">
        <f>CU125/12</f>
        <v>258767011.10824314</v>
      </c>
      <c r="CV127" s="92">
        <f>CV125/12</f>
        <v>171945568.19358954</v>
      </c>
      <c r="CW127" s="92">
        <f>CW125/12</f>
        <v>430712579.3018325</v>
      </c>
    </row>
    <row r="128" spans="16:106" ht="32.5" customHeight="1" x14ac:dyDescent="0.3">
      <c r="P128" s="9"/>
      <c r="Y128" s="5"/>
      <c r="Z128" s="5"/>
      <c r="AA128" s="5"/>
      <c r="AB128" s="5"/>
      <c r="AC128" s="5"/>
      <c r="AD128" s="5"/>
      <c r="AE128" s="5"/>
      <c r="AF128" s="5"/>
      <c r="AG128" s="9"/>
      <c r="AH128" s="9"/>
      <c r="AI128" s="9"/>
      <c r="AJ128" s="5"/>
      <c r="AK128" s="5"/>
      <c r="AL128" s="5"/>
      <c r="AM128" s="5"/>
      <c r="AN128" s="5"/>
      <c r="AO128" s="5"/>
      <c r="AP128" s="5"/>
      <c r="AQ128" s="5"/>
      <c r="AR128" s="9"/>
      <c r="CT128" s="94" t="s">
        <v>150</v>
      </c>
      <c r="CU128" s="92">
        <f>CU124/12</f>
        <v>37226263.526591636</v>
      </c>
      <c r="CV128" s="92">
        <f>CV124/12</f>
        <v>0</v>
      </c>
      <c r="CW128" s="92">
        <f>CW124/12</f>
        <v>37226263.526591636</v>
      </c>
    </row>
    <row r="129" spans="16:101" ht="32.5" customHeight="1" x14ac:dyDescent="0.3">
      <c r="P129" s="9"/>
      <c r="Y129" s="5"/>
      <c r="Z129" s="5"/>
      <c r="AA129" s="5"/>
      <c r="AB129" s="5"/>
      <c r="AC129" s="5"/>
      <c r="AD129" s="5"/>
      <c r="AE129" s="5"/>
      <c r="AF129" s="5"/>
      <c r="AG129" s="9"/>
      <c r="AH129" s="9"/>
      <c r="AI129" s="9"/>
      <c r="AJ129" s="5"/>
      <c r="AK129" s="5"/>
      <c r="AL129" s="5"/>
      <c r="AM129" s="5"/>
      <c r="AN129" s="5"/>
      <c r="AO129" s="5"/>
      <c r="AP129" s="5"/>
      <c r="AQ129" s="5"/>
      <c r="AR129" s="9"/>
      <c r="CT129" s="91" t="s">
        <v>139</v>
      </c>
      <c r="CU129" s="92">
        <f>CU126/12</f>
        <v>295993274.63483477</v>
      </c>
      <c r="CV129" s="92">
        <f>CV126/12</f>
        <v>171945568.19358954</v>
      </c>
      <c r="CW129" s="92">
        <f>CW126/12</f>
        <v>467938842.82842416</v>
      </c>
    </row>
    <row r="130" spans="16:101" ht="15.75" customHeight="1" x14ac:dyDescent="0.3">
      <c r="P130" s="9"/>
      <c r="Y130" s="5"/>
      <c r="Z130" s="5"/>
      <c r="AA130" s="5"/>
      <c r="AB130" s="5"/>
      <c r="AC130" s="5"/>
      <c r="AD130" s="5"/>
      <c r="AE130" s="5"/>
      <c r="AF130" s="5"/>
      <c r="AG130" s="9"/>
      <c r="AH130" s="9"/>
      <c r="AI130" s="9"/>
      <c r="AJ130" s="5"/>
      <c r="AK130" s="5"/>
      <c r="AL130" s="5"/>
      <c r="AM130" s="5"/>
      <c r="AN130" s="5"/>
      <c r="AO130" s="5"/>
      <c r="AP130" s="5"/>
      <c r="AQ130" s="5"/>
      <c r="AR130" s="9"/>
    </row>
    <row r="131" spans="16:101" ht="15.75" customHeight="1" x14ac:dyDescent="0.3">
      <c r="P131" s="9"/>
      <c r="Y131" s="5"/>
      <c r="Z131" s="5"/>
      <c r="AA131" s="5"/>
      <c r="AB131" s="5"/>
      <c r="AC131" s="5"/>
      <c r="AD131" s="5"/>
      <c r="AE131" s="5"/>
      <c r="AF131" s="5"/>
      <c r="AG131" s="9"/>
      <c r="AH131" s="9"/>
      <c r="AI131" s="9"/>
      <c r="AJ131" s="5"/>
      <c r="AK131" s="5"/>
      <c r="AL131" s="5"/>
      <c r="AM131" s="5"/>
      <c r="AN131" s="5"/>
      <c r="AO131" s="5"/>
      <c r="AP131" s="5"/>
      <c r="AQ131" s="5"/>
      <c r="AR131" s="9"/>
    </row>
    <row r="132" spans="16:101" ht="15.75" customHeight="1" x14ac:dyDescent="0.3">
      <c r="P132" s="9"/>
      <c r="Y132" s="5"/>
      <c r="Z132" s="5"/>
      <c r="AA132" s="5"/>
      <c r="AB132" s="5"/>
      <c r="AC132" s="5"/>
      <c r="AD132" s="5"/>
      <c r="AE132" s="5"/>
      <c r="AF132" s="5"/>
      <c r="AG132" s="9"/>
      <c r="AH132" s="9"/>
      <c r="AI132" s="9"/>
      <c r="AJ132" s="5"/>
      <c r="AK132" s="5"/>
      <c r="AL132" s="5"/>
      <c r="AM132" s="5"/>
      <c r="AN132" s="5"/>
      <c r="AO132" s="5"/>
      <c r="AP132" s="5"/>
      <c r="AQ132" s="5"/>
      <c r="AR132" s="9"/>
    </row>
    <row r="133" spans="16:101" ht="15.75" customHeight="1" x14ac:dyDescent="0.3">
      <c r="P133" s="9"/>
      <c r="Y133" s="5"/>
      <c r="Z133" s="5"/>
      <c r="AA133" s="5"/>
      <c r="AB133" s="5"/>
      <c r="AC133" s="5"/>
      <c r="AD133" s="5"/>
      <c r="AE133" s="5"/>
      <c r="AF133" s="5"/>
      <c r="AG133" s="9"/>
      <c r="AH133" s="9"/>
      <c r="AI133" s="9"/>
      <c r="AJ133" s="5"/>
      <c r="AK133" s="5"/>
      <c r="AL133" s="5"/>
      <c r="AM133" s="5"/>
      <c r="AN133" s="5"/>
      <c r="AO133" s="5"/>
      <c r="AP133" s="5"/>
      <c r="AQ133" s="5"/>
      <c r="AR133" s="9"/>
    </row>
    <row r="134" spans="16:101" ht="15.75" customHeight="1" x14ac:dyDescent="0.3">
      <c r="P134" s="9"/>
      <c r="Y134" s="5"/>
      <c r="Z134" s="5"/>
      <c r="AA134" s="5"/>
      <c r="AB134" s="5"/>
      <c r="AC134" s="5"/>
      <c r="AD134" s="5"/>
      <c r="AE134" s="5"/>
      <c r="AF134" s="5"/>
      <c r="AG134" s="9"/>
      <c r="AH134" s="9"/>
      <c r="AI134" s="9"/>
      <c r="AJ134" s="5"/>
      <c r="AK134" s="5"/>
      <c r="AL134" s="5"/>
      <c r="AM134" s="5"/>
      <c r="AN134" s="5"/>
      <c r="AO134" s="5"/>
      <c r="AP134" s="5"/>
      <c r="AQ134" s="5"/>
      <c r="AR134" s="9"/>
    </row>
    <row r="135" spans="16:101" ht="15.75" customHeight="1" x14ac:dyDescent="0.3">
      <c r="P135" s="9"/>
      <c r="Y135" s="5"/>
      <c r="Z135" s="5"/>
      <c r="AA135" s="5"/>
      <c r="AB135" s="5"/>
      <c r="AC135" s="5"/>
      <c r="AD135" s="5"/>
      <c r="AE135" s="5"/>
      <c r="AF135" s="5"/>
      <c r="AG135" s="9"/>
      <c r="AH135" s="9"/>
      <c r="AI135" s="9"/>
      <c r="AJ135" s="5"/>
      <c r="AK135" s="5"/>
      <c r="AL135" s="5"/>
      <c r="AM135" s="5"/>
      <c r="AN135" s="5"/>
      <c r="AO135" s="5"/>
      <c r="AP135" s="5"/>
      <c r="AQ135" s="5"/>
      <c r="AR135" s="9"/>
    </row>
    <row r="136" spans="16:101" ht="15.75" customHeight="1" x14ac:dyDescent="0.3">
      <c r="P136" s="9"/>
      <c r="Y136" s="5"/>
      <c r="Z136" s="5"/>
      <c r="AA136" s="5"/>
      <c r="AB136" s="5"/>
      <c r="AC136" s="5"/>
      <c r="AD136" s="5"/>
      <c r="AE136" s="5"/>
      <c r="AF136" s="5"/>
      <c r="AG136" s="9"/>
      <c r="AH136" s="9"/>
      <c r="AI136" s="9"/>
      <c r="AJ136" s="5"/>
      <c r="AK136" s="5"/>
      <c r="AL136" s="5"/>
      <c r="AM136" s="5"/>
      <c r="AN136" s="5"/>
      <c r="AO136" s="5"/>
      <c r="AP136" s="5"/>
      <c r="AQ136" s="5"/>
      <c r="AR136" s="9"/>
    </row>
    <row r="137" spans="16:101" ht="15.75" customHeight="1" x14ac:dyDescent="0.3">
      <c r="P137" s="9"/>
      <c r="Y137" s="5"/>
      <c r="Z137" s="5"/>
      <c r="AA137" s="5"/>
      <c r="AB137" s="5"/>
      <c r="AC137" s="5"/>
      <c r="AD137" s="5"/>
      <c r="AE137" s="5"/>
      <c r="AF137" s="5"/>
      <c r="AG137" s="9"/>
      <c r="AH137" s="9"/>
      <c r="AI137" s="9"/>
      <c r="AJ137" s="5"/>
      <c r="AK137" s="5"/>
      <c r="AL137" s="5"/>
      <c r="AM137" s="5"/>
      <c r="AN137" s="5"/>
      <c r="AO137" s="5"/>
      <c r="AP137" s="5"/>
      <c r="AQ137" s="5"/>
      <c r="AR137" s="9"/>
    </row>
    <row r="138" spans="16:101" ht="15.75" customHeight="1" x14ac:dyDescent="0.3">
      <c r="P138" s="9"/>
      <c r="Y138" s="5"/>
      <c r="Z138" s="5"/>
      <c r="AA138" s="5"/>
      <c r="AB138" s="5"/>
      <c r="AC138" s="5"/>
      <c r="AD138" s="5"/>
      <c r="AE138" s="5"/>
      <c r="AF138" s="5"/>
      <c r="AG138" s="9"/>
      <c r="AH138" s="9"/>
      <c r="AI138" s="9"/>
      <c r="AJ138" s="5"/>
      <c r="AK138" s="5"/>
      <c r="AL138" s="5"/>
      <c r="AM138" s="5"/>
      <c r="AN138" s="5"/>
      <c r="AO138" s="5"/>
      <c r="AP138" s="5"/>
      <c r="AQ138" s="5"/>
      <c r="AR138" s="9"/>
    </row>
    <row r="139" spans="16:101" ht="15.75" customHeight="1" x14ac:dyDescent="0.3">
      <c r="P139" s="9"/>
      <c r="Y139" s="5"/>
      <c r="Z139" s="5"/>
      <c r="AA139" s="5"/>
      <c r="AB139" s="5"/>
      <c r="AC139" s="5"/>
      <c r="AD139" s="5"/>
      <c r="AE139" s="5"/>
      <c r="AF139" s="5"/>
      <c r="AG139" s="9"/>
      <c r="AH139" s="9"/>
      <c r="AI139" s="9"/>
      <c r="AJ139" s="5"/>
      <c r="AK139" s="5"/>
      <c r="AL139" s="5"/>
      <c r="AM139" s="5"/>
      <c r="AN139" s="5"/>
      <c r="AO139" s="5"/>
      <c r="AP139" s="5"/>
      <c r="AQ139" s="5"/>
      <c r="AR139" s="9"/>
    </row>
    <row r="140" spans="16:101" ht="15.75" customHeight="1" x14ac:dyDescent="0.3">
      <c r="P140" s="9"/>
      <c r="Y140" s="5"/>
      <c r="Z140" s="5"/>
      <c r="AA140" s="5"/>
      <c r="AB140" s="5"/>
      <c r="AC140" s="5"/>
      <c r="AD140" s="5"/>
      <c r="AE140" s="5"/>
      <c r="AF140" s="5"/>
      <c r="AG140" s="9"/>
      <c r="AH140" s="9"/>
      <c r="AI140" s="9"/>
      <c r="AJ140" s="5"/>
      <c r="AK140" s="5"/>
      <c r="AL140" s="5"/>
      <c r="AM140" s="5"/>
      <c r="AN140" s="5"/>
      <c r="AO140" s="5"/>
      <c r="AP140" s="5"/>
      <c r="AQ140" s="5"/>
      <c r="AR140" s="9"/>
    </row>
    <row r="141" spans="16:101" ht="15.75" customHeight="1" x14ac:dyDescent="0.3">
      <c r="P141" s="9"/>
      <c r="Y141" s="5"/>
      <c r="Z141" s="5"/>
      <c r="AA141" s="5"/>
      <c r="AB141" s="5"/>
      <c r="AC141" s="5"/>
      <c r="AD141" s="5"/>
      <c r="AE141" s="5"/>
      <c r="AF141" s="5"/>
      <c r="AG141" s="9"/>
      <c r="AH141" s="9"/>
      <c r="AI141" s="9"/>
      <c r="AJ141" s="5"/>
      <c r="AK141" s="5"/>
      <c r="AL141" s="5"/>
      <c r="AM141" s="5"/>
      <c r="AN141" s="5"/>
      <c r="AO141" s="5"/>
      <c r="AP141" s="5"/>
      <c r="AQ141" s="5"/>
      <c r="AR141" s="9"/>
    </row>
    <row r="142" spans="16:101" ht="15.75" customHeight="1" x14ac:dyDescent="0.3">
      <c r="P142" s="9"/>
      <c r="Y142" s="5"/>
      <c r="Z142" s="5"/>
      <c r="AA142" s="5"/>
      <c r="AB142" s="5"/>
      <c r="AC142" s="5"/>
      <c r="AD142" s="5"/>
      <c r="AE142" s="5"/>
      <c r="AF142" s="5"/>
      <c r="AG142" s="9"/>
      <c r="AH142" s="9"/>
      <c r="AI142" s="9"/>
      <c r="AJ142" s="5"/>
      <c r="AK142" s="5"/>
      <c r="AL142" s="5"/>
      <c r="AM142" s="5"/>
      <c r="AN142" s="5"/>
      <c r="AO142" s="5"/>
      <c r="AP142" s="5"/>
      <c r="AQ142" s="5"/>
      <c r="AR142" s="9"/>
    </row>
    <row r="143" spans="16:101" ht="15.75" customHeight="1" x14ac:dyDescent="0.3">
      <c r="P143" s="9"/>
      <c r="Y143" s="5"/>
      <c r="Z143" s="5"/>
      <c r="AA143" s="5"/>
      <c r="AB143" s="5"/>
      <c r="AC143" s="5"/>
      <c r="AD143" s="5"/>
      <c r="AE143" s="5"/>
      <c r="AF143" s="5"/>
      <c r="AG143" s="9"/>
      <c r="AH143" s="9"/>
      <c r="AI143" s="9"/>
      <c r="AJ143" s="5"/>
      <c r="AK143" s="5"/>
      <c r="AL143" s="5"/>
      <c r="AM143" s="5"/>
      <c r="AN143" s="5"/>
      <c r="AO143" s="5"/>
      <c r="AP143" s="5"/>
      <c r="AQ143" s="5"/>
      <c r="AR143" s="9"/>
    </row>
    <row r="144" spans="16:101" ht="15.75" customHeight="1" x14ac:dyDescent="0.3">
      <c r="P144" s="9"/>
      <c r="Y144" s="5"/>
      <c r="Z144" s="5"/>
      <c r="AA144" s="5"/>
      <c r="AB144" s="5"/>
      <c r="AC144" s="5"/>
      <c r="AD144" s="5"/>
      <c r="AE144" s="5"/>
      <c r="AF144" s="5"/>
      <c r="AG144" s="9"/>
      <c r="AH144" s="9"/>
      <c r="AI144" s="9"/>
      <c r="AJ144" s="5"/>
      <c r="AK144" s="5"/>
      <c r="AL144" s="5"/>
      <c r="AM144" s="5"/>
      <c r="AN144" s="5"/>
      <c r="AO144" s="5"/>
      <c r="AP144" s="5"/>
      <c r="AQ144" s="5"/>
      <c r="AR144" s="9"/>
    </row>
    <row r="145" spans="16:44" ht="15.75" customHeight="1" x14ac:dyDescent="0.3">
      <c r="P145" s="9"/>
      <c r="Y145" s="5"/>
      <c r="Z145" s="5"/>
      <c r="AA145" s="5"/>
      <c r="AB145" s="5"/>
      <c r="AC145" s="5"/>
      <c r="AD145" s="5"/>
      <c r="AE145" s="5"/>
      <c r="AF145" s="5"/>
      <c r="AG145" s="9"/>
      <c r="AH145" s="9"/>
      <c r="AI145" s="9"/>
      <c r="AJ145" s="5"/>
      <c r="AK145" s="5"/>
      <c r="AL145" s="5"/>
      <c r="AM145" s="5"/>
      <c r="AN145" s="5"/>
      <c r="AO145" s="5"/>
      <c r="AP145" s="5"/>
      <c r="AQ145" s="5"/>
      <c r="AR145" s="9"/>
    </row>
    <row r="146" spans="16:44" ht="15.75" customHeight="1" x14ac:dyDescent="0.3">
      <c r="P146" s="9"/>
      <c r="Y146" s="5"/>
      <c r="Z146" s="5"/>
      <c r="AA146" s="5"/>
      <c r="AB146" s="5"/>
      <c r="AC146" s="5"/>
      <c r="AD146" s="5"/>
      <c r="AE146" s="5"/>
      <c r="AF146" s="5"/>
      <c r="AG146" s="9"/>
      <c r="AH146" s="9"/>
      <c r="AI146" s="9"/>
      <c r="AJ146" s="5"/>
      <c r="AK146" s="5"/>
      <c r="AL146" s="5"/>
      <c r="AM146" s="5"/>
      <c r="AN146" s="5"/>
      <c r="AO146" s="5"/>
      <c r="AP146" s="5"/>
      <c r="AQ146" s="5"/>
      <c r="AR146" s="9"/>
    </row>
    <row r="147" spans="16:44" ht="15.75" customHeight="1" x14ac:dyDescent="0.3">
      <c r="P147" s="9"/>
      <c r="Y147" s="5"/>
      <c r="Z147" s="5"/>
      <c r="AA147" s="5"/>
      <c r="AB147" s="5"/>
      <c r="AC147" s="5"/>
      <c r="AD147" s="5"/>
      <c r="AE147" s="5"/>
      <c r="AF147" s="5"/>
      <c r="AG147" s="9"/>
      <c r="AH147" s="9"/>
      <c r="AI147" s="9"/>
      <c r="AJ147" s="5"/>
      <c r="AK147" s="5"/>
      <c r="AL147" s="5"/>
      <c r="AM147" s="5"/>
      <c r="AN147" s="5"/>
      <c r="AO147" s="5"/>
      <c r="AP147" s="5"/>
      <c r="AQ147" s="5"/>
      <c r="AR147" s="9"/>
    </row>
    <row r="148" spans="16:44" ht="15.75" customHeight="1" x14ac:dyDescent="0.3">
      <c r="P148" s="9"/>
      <c r="Y148" s="5"/>
      <c r="Z148" s="5"/>
      <c r="AA148" s="5"/>
      <c r="AB148" s="5"/>
      <c r="AC148" s="5"/>
      <c r="AD148" s="5"/>
      <c r="AE148" s="5"/>
      <c r="AF148" s="5"/>
      <c r="AG148" s="9"/>
      <c r="AH148" s="9"/>
      <c r="AI148" s="9"/>
      <c r="AJ148" s="5"/>
      <c r="AK148" s="5"/>
      <c r="AL148" s="5"/>
      <c r="AM148" s="5"/>
      <c r="AN148" s="5"/>
      <c r="AO148" s="5"/>
      <c r="AP148" s="5"/>
      <c r="AQ148" s="5"/>
      <c r="AR148" s="9"/>
    </row>
    <row r="149" spans="16:44" ht="15.75" customHeight="1" x14ac:dyDescent="0.3">
      <c r="P149" s="9"/>
      <c r="Y149" s="5"/>
      <c r="Z149" s="5"/>
      <c r="AA149" s="5"/>
      <c r="AB149" s="5"/>
      <c r="AC149" s="5"/>
      <c r="AD149" s="5"/>
      <c r="AE149" s="5"/>
      <c r="AF149" s="5"/>
      <c r="AG149" s="9"/>
      <c r="AH149" s="9"/>
      <c r="AI149" s="9"/>
      <c r="AJ149" s="5"/>
      <c r="AK149" s="5"/>
      <c r="AL149" s="5"/>
      <c r="AM149" s="5"/>
      <c r="AN149" s="5"/>
      <c r="AO149" s="5"/>
      <c r="AP149" s="5"/>
      <c r="AQ149" s="5"/>
      <c r="AR149" s="9"/>
    </row>
    <row r="150" spans="16:44" ht="15.75" customHeight="1" x14ac:dyDescent="0.3">
      <c r="P150" s="9"/>
      <c r="Y150" s="5"/>
      <c r="Z150" s="5"/>
      <c r="AA150" s="5"/>
      <c r="AB150" s="5"/>
      <c r="AC150" s="5"/>
      <c r="AD150" s="5"/>
      <c r="AE150" s="5"/>
      <c r="AF150" s="5"/>
      <c r="AG150" s="9"/>
      <c r="AH150" s="9"/>
      <c r="AI150" s="9"/>
      <c r="AJ150" s="5"/>
      <c r="AK150" s="5"/>
      <c r="AL150" s="5"/>
      <c r="AM150" s="5"/>
      <c r="AN150" s="5"/>
      <c r="AO150" s="5"/>
      <c r="AP150" s="5"/>
      <c r="AQ150" s="5"/>
      <c r="AR150" s="9"/>
    </row>
    <row r="151" spans="16:44" ht="15.75" customHeight="1" x14ac:dyDescent="0.3">
      <c r="P151" s="9"/>
      <c r="Y151" s="5"/>
      <c r="Z151" s="5"/>
      <c r="AA151" s="5"/>
      <c r="AB151" s="5"/>
      <c r="AC151" s="5"/>
      <c r="AD151" s="5"/>
      <c r="AE151" s="5"/>
      <c r="AF151" s="5"/>
      <c r="AG151" s="9"/>
      <c r="AH151" s="9"/>
      <c r="AI151" s="9"/>
      <c r="AJ151" s="5"/>
      <c r="AK151" s="5"/>
      <c r="AL151" s="5"/>
      <c r="AM151" s="5"/>
      <c r="AN151" s="5"/>
      <c r="AO151" s="5"/>
      <c r="AP151" s="5"/>
      <c r="AQ151" s="5"/>
      <c r="AR151" s="9"/>
    </row>
    <row r="152" spans="16:44" ht="15.75" customHeight="1" x14ac:dyDescent="0.3">
      <c r="P152" s="9"/>
      <c r="Y152" s="5"/>
      <c r="Z152" s="5"/>
      <c r="AA152" s="5"/>
      <c r="AB152" s="5"/>
      <c r="AC152" s="5"/>
      <c r="AD152" s="5"/>
      <c r="AE152" s="5"/>
      <c r="AF152" s="5"/>
      <c r="AG152" s="9"/>
      <c r="AH152" s="9"/>
      <c r="AI152" s="9"/>
      <c r="AJ152" s="5"/>
      <c r="AK152" s="5"/>
      <c r="AL152" s="5"/>
      <c r="AM152" s="5"/>
      <c r="AN152" s="5"/>
      <c r="AO152" s="5"/>
      <c r="AP152" s="5"/>
      <c r="AQ152" s="5"/>
      <c r="AR152" s="9"/>
    </row>
    <row r="153" spans="16:44" ht="15.75" customHeight="1" x14ac:dyDescent="0.3">
      <c r="P153" s="9"/>
      <c r="Y153" s="5"/>
      <c r="Z153" s="5"/>
      <c r="AA153" s="5"/>
      <c r="AB153" s="5"/>
      <c r="AC153" s="5"/>
      <c r="AD153" s="5"/>
      <c r="AE153" s="5"/>
      <c r="AF153" s="5"/>
      <c r="AG153" s="9"/>
      <c r="AH153" s="9"/>
      <c r="AI153" s="9"/>
      <c r="AJ153" s="5"/>
      <c r="AK153" s="5"/>
      <c r="AL153" s="5"/>
      <c r="AM153" s="5"/>
      <c r="AN153" s="5"/>
      <c r="AO153" s="5"/>
      <c r="AP153" s="5"/>
      <c r="AQ153" s="5"/>
      <c r="AR153" s="9"/>
    </row>
    <row r="154" spans="16:44" ht="15.75" customHeight="1" x14ac:dyDescent="0.3">
      <c r="P154" s="9"/>
      <c r="Y154" s="5"/>
      <c r="Z154" s="5"/>
      <c r="AA154" s="5"/>
      <c r="AB154" s="5"/>
      <c r="AC154" s="5"/>
      <c r="AD154" s="5"/>
      <c r="AE154" s="5"/>
      <c r="AF154" s="5"/>
      <c r="AG154" s="9"/>
      <c r="AH154" s="9"/>
      <c r="AI154" s="9"/>
      <c r="AJ154" s="5"/>
      <c r="AK154" s="5"/>
      <c r="AL154" s="5"/>
      <c r="AM154" s="5"/>
      <c r="AN154" s="5"/>
      <c r="AO154" s="5"/>
      <c r="AP154" s="5"/>
      <c r="AQ154" s="5"/>
      <c r="AR154" s="9"/>
    </row>
    <row r="155" spans="16:44" ht="15.75" customHeight="1" x14ac:dyDescent="0.3">
      <c r="P155" s="9"/>
      <c r="Y155" s="5"/>
      <c r="Z155" s="5"/>
      <c r="AA155" s="5"/>
      <c r="AB155" s="5"/>
      <c r="AC155" s="5"/>
      <c r="AD155" s="5"/>
      <c r="AE155" s="5"/>
      <c r="AF155" s="5"/>
      <c r="AG155" s="9"/>
      <c r="AH155" s="9"/>
      <c r="AI155" s="9"/>
      <c r="AJ155" s="5"/>
      <c r="AK155" s="5"/>
      <c r="AL155" s="5"/>
      <c r="AM155" s="5"/>
      <c r="AN155" s="5"/>
      <c r="AO155" s="5"/>
      <c r="AP155" s="5"/>
      <c r="AQ155" s="5"/>
      <c r="AR155" s="9"/>
    </row>
    <row r="156" spans="16:44" ht="15.75" customHeight="1" x14ac:dyDescent="0.3">
      <c r="P156" s="9"/>
      <c r="Y156" s="5"/>
      <c r="Z156" s="5"/>
      <c r="AA156" s="5"/>
      <c r="AB156" s="5"/>
      <c r="AC156" s="5"/>
      <c r="AD156" s="5"/>
      <c r="AE156" s="5"/>
      <c r="AF156" s="5"/>
      <c r="AG156" s="9"/>
      <c r="AH156" s="9"/>
      <c r="AI156" s="9"/>
      <c r="AJ156" s="5"/>
      <c r="AK156" s="5"/>
      <c r="AL156" s="5"/>
      <c r="AM156" s="5"/>
      <c r="AN156" s="5"/>
      <c r="AO156" s="5"/>
      <c r="AP156" s="5"/>
      <c r="AQ156" s="5"/>
      <c r="AR156" s="9"/>
    </row>
    <row r="157" spans="16:44" ht="15.75" customHeight="1" x14ac:dyDescent="0.3">
      <c r="P157" s="9"/>
      <c r="Y157" s="5"/>
      <c r="Z157" s="5"/>
      <c r="AA157" s="5"/>
      <c r="AB157" s="5"/>
      <c r="AC157" s="5"/>
      <c r="AD157" s="5"/>
      <c r="AE157" s="5"/>
      <c r="AF157" s="5"/>
      <c r="AG157" s="9"/>
      <c r="AH157" s="9"/>
      <c r="AI157" s="9"/>
      <c r="AJ157" s="5"/>
      <c r="AK157" s="5"/>
      <c r="AL157" s="5"/>
      <c r="AM157" s="5"/>
      <c r="AN157" s="5"/>
      <c r="AO157" s="5"/>
      <c r="AP157" s="5"/>
      <c r="AQ157" s="5"/>
      <c r="AR157" s="9"/>
    </row>
    <row r="158" spans="16:44" ht="15.75" customHeight="1" x14ac:dyDescent="0.3">
      <c r="P158" s="9"/>
      <c r="Y158" s="5"/>
      <c r="Z158" s="5"/>
      <c r="AA158" s="5"/>
      <c r="AB158" s="5"/>
      <c r="AC158" s="5"/>
      <c r="AD158" s="5"/>
      <c r="AE158" s="5"/>
      <c r="AF158" s="5"/>
      <c r="AG158" s="9"/>
      <c r="AH158" s="9"/>
      <c r="AI158" s="9"/>
      <c r="AJ158" s="5"/>
      <c r="AK158" s="5"/>
      <c r="AL158" s="5"/>
      <c r="AM158" s="5"/>
      <c r="AN158" s="5"/>
      <c r="AO158" s="5"/>
      <c r="AP158" s="5"/>
      <c r="AQ158" s="5"/>
      <c r="AR158" s="9"/>
    </row>
    <row r="159" spans="16:44" ht="15.75" customHeight="1" x14ac:dyDescent="0.3">
      <c r="P159" s="9"/>
      <c r="Y159" s="5"/>
      <c r="Z159" s="5"/>
      <c r="AA159" s="5"/>
      <c r="AB159" s="5"/>
      <c r="AC159" s="5"/>
      <c r="AD159" s="5"/>
      <c r="AE159" s="5"/>
      <c r="AF159" s="5"/>
      <c r="AG159" s="9"/>
      <c r="AH159" s="9"/>
      <c r="AI159" s="9"/>
      <c r="AJ159" s="5"/>
      <c r="AK159" s="5"/>
      <c r="AL159" s="5"/>
      <c r="AM159" s="5"/>
      <c r="AN159" s="5"/>
      <c r="AO159" s="5"/>
      <c r="AP159" s="5"/>
      <c r="AQ159" s="5"/>
      <c r="AR159" s="9"/>
    </row>
    <row r="160" spans="16:44" ht="15.75" customHeight="1" x14ac:dyDescent="0.3">
      <c r="P160" s="9"/>
      <c r="Y160" s="5"/>
      <c r="Z160" s="5"/>
      <c r="AA160" s="5"/>
      <c r="AB160" s="5"/>
      <c r="AC160" s="5"/>
      <c r="AD160" s="5"/>
      <c r="AE160" s="5"/>
      <c r="AF160" s="5"/>
      <c r="AG160" s="9"/>
      <c r="AH160" s="9"/>
      <c r="AI160" s="9"/>
      <c r="AJ160" s="5"/>
      <c r="AK160" s="5"/>
      <c r="AL160" s="5"/>
      <c r="AM160" s="5"/>
      <c r="AN160" s="5"/>
      <c r="AO160" s="5"/>
      <c r="AP160" s="5"/>
      <c r="AQ160" s="5"/>
      <c r="AR160" s="9"/>
    </row>
    <row r="161" spans="16:44" ht="15.75" customHeight="1" x14ac:dyDescent="0.3">
      <c r="P161" s="9"/>
      <c r="Y161" s="5"/>
      <c r="Z161" s="5"/>
      <c r="AA161" s="5"/>
      <c r="AB161" s="5"/>
      <c r="AC161" s="5"/>
      <c r="AD161" s="5"/>
      <c r="AE161" s="5"/>
      <c r="AF161" s="5"/>
      <c r="AG161" s="9"/>
      <c r="AH161" s="9"/>
      <c r="AI161" s="9"/>
      <c r="AJ161" s="5"/>
      <c r="AK161" s="5"/>
      <c r="AL161" s="5"/>
      <c r="AM161" s="5"/>
      <c r="AN161" s="5"/>
      <c r="AO161" s="5"/>
      <c r="AP161" s="5"/>
      <c r="AQ161" s="5"/>
      <c r="AR161" s="9"/>
    </row>
    <row r="162" spans="16:44" ht="15.75" customHeight="1" x14ac:dyDescent="0.3">
      <c r="P162" s="9"/>
      <c r="Y162" s="5"/>
      <c r="Z162" s="5"/>
      <c r="AA162" s="5"/>
      <c r="AB162" s="5"/>
      <c r="AC162" s="5"/>
      <c r="AD162" s="5"/>
      <c r="AE162" s="5"/>
      <c r="AF162" s="5"/>
      <c r="AG162" s="9"/>
      <c r="AH162" s="9"/>
      <c r="AI162" s="9"/>
      <c r="AJ162" s="5"/>
      <c r="AK162" s="5"/>
      <c r="AL162" s="5"/>
      <c r="AM162" s="5"/>
      <c r="AN162" s="5"/>
      <c r="AO162" s="5"/>
      <c r="AP162" s="5"/>
      <c r="AQ162" s="5"/>
      <c r="AR162" s="9"/>
    </row>
    <row r="163" spans="16:44" ht="15.75" customHeight="1" x14ac:dyDescent="0.3">
      <c r="P163" s="9"/>
      <c r="Y163" s="5"/>
      <c r="Z163" s="5"/>
      <c r="AA163" s="5"/>
      <c r="AB163" s="5"/>
      <c r="AC163" s="5"/>
      <c r="AD163" s="5"/>
      <c r="AE163" s="5"/>
      <c r="AF163" s="5"/>
      <c r="AG163" s="9"/>
      <c r="AH163" s="9"/>
      <c r="AI163" s="9"/>
      <c r="AJ163" s="5"/>
      <c r="AK163" s="5"/>
      <c r="AL163" s="5"/>
      <c r="AM163" s="5"/>
      <c r="AN163" s="5"/>
      <c r="AO163" s="5"/>
      <c r="AP163" s="5"/>
      <c r="AQ163" s="5"/>
      <c r="AR163" s="9"/>
    </row>
    <row r="164" spans="16:44" ht="15.75" customHeight="1" x14ac:dyDescent="0.3">
      <c r="P164" s="9"/>
      <c r="Y164" s="5"/>
      <c r="Z164" s="5"/>
      <c r="AA164" s="5"/>
      <c r="AB164" s="5"/>
      <c r="AC164" s="5"/>
      <c r="AD164" s="5"/>
      <c r="AE164" s="5"/>
      <c r="AF164" s="5"/>
      <c r="AG164" s="9"/>
      <c r="AH164" s="9"/>
      <c r="AI164" s="9"/>
      <c r="AJ164" s="5"/>
      <c r="AK164" s="5"/>
      <c r="AL164" s="5"/>
      <c r="AM164" s="5"/>
      <c r="AN164" s="5"/>
      <c r="AO164" s="5"/>
      <c r="AP164" s="5"/>
      <c r="AQ164" s="5"/>
      <c r="AR164" s="9"/>
    </row>
    <row r="165" spans="16:44" ht="15.75" customHeight="1" x14ac:dyDescent="0.3">
      <c r="P165" s="9"/>
      <c r="Y165" s="5"/>
      <c r="Z165" s="5"/>
      <c r="AA165" s="5"/>
      <c r="AB165" s="5"/>
      <c r="AC165" s="5"/>
      <c r="AD165" s="5"/>
      <c r="AE165" s="5"/>
      <c r="AF165" s="5"/>
      <c r="AG165" s="9"/>
      <c r="AH165" s="9"/>
      <c r="AI165" s="9"/>
      <c r="AJ165" s="5"/>
      <c r="AK165" s="5"/>
      <c r="AL165" s="5"/>
      <c r="AM165" s="5"/>
      <c r="AN165" s="5"/>
      <c r="AO165" s="5"/>
      <c r="AP165" s="5"/>
      <c r="AQ165" s="5"/>
      <c r="AR165" s="9"/>
    </row>
    <row r="166" spans="16:44" ht="15.75" customHeight="1" x14ac:dyDescent="0.3">
      <c r="P166" s="9"/>
      <c r="Y166" s="5"/>
      <c r="Z166" s="5"/>
      <c r="AA166" s="5"/>
      <c r="AB166" s="5"/>
      <c r="AC166" s="5"/>
      <c r="AD166" s="5"/>
      <c r="AE166" s="5"/>
      <c r="AF166" s="5"/>
      <c r="AG166" s="9"/>
      <c r="AH166" s="9"/>
      <c r="AI166" s="9"/>
      <c r="AJ166" s="5"/>
      <c r="AK166" s="5"/>
      <c r="AL166" s="5"/>
      <c r="AM166" s="5"/>
      <c r="AN166" s="5"/>
      <c r="AO166" s="5"/>
      <c r="AP166" s="5"/>
      <c r="AQ166" s="5"/>
      <c r="AR166" s="9"/>
    </row>
    <row r="167" spans="16:44" ht="15.75" customHeight="1" x14ac:dyDescent="0.3">
      <c r="P167" s="9"/>
      <c r="Y167" s="5"/>
      <c r="Z167" s="5"/>
      <c r="AA167" s="5"/>
      <c r="AB167" s="5"/>
      <c r="AC167" s="5"/>
      <c r="AD167" s="5"/>
      <c r="AE167" s="5"/>
      <c r="AF167" s="5"/>
      <c r="AG167" s="9"/>
      <c r="AH167" s="9"/>
      <c r="AI167" s="9"/>
      <c r="AJ167" s="5"/>
      <c r="AK167" s="5"/>
      <c r="AL167" s="5"/>
      <c r="AM167" s="5"/>
      <c r="AN167" s="5"/>
      <c r="AO167" s="5"/>
      <c r="AP167" s="5"/>
      <c r="AQ167" s="5"/>
      <c r="AR167" s="9"/>
    </row>
    <row r="168" spans="16:44" ht="15.75" customHeight="1" x14ac:dyDescent="0.3">
      <c r="P168" s="9"/>
      <c r="Y168" s="5"/>
      <c r="Z168" s="5"/>
      <c r="AA168" s="5"/>
      <c r="AB168" s="5"/>
      <c r="AC168" s="5"/>
      <c r="AD168" s="5"/>
      <c r="AE168" s="5"/>
      <c r="AF168" s="5"/>
      <c r="AG168" s="9"/>
      <c r="AH168" s="9"/>
      <c r="AI168" s="9"/>
      <c r="AJ168" s="5"/>
      <c r="AK168" s="5"/>
      <c r="AL168" s="5"/>
      <c r="AM168" s="5"/>
      <c r="AN168" s="5"/>
      <c r="AO168" s="5"/>
      <c r="AP168" s="5"/>
      <c r="AQ168" s="5"/>
      <c r="AR168" s="9"/>
    </row>
    <row r="169" spans="16:44" ht="15.75" customHeight="1" x14ac:dyDescent="0.3">
      <c r="P169" s="9"/>
      <c r="Y169" s="5"/>
      <c r="Z169" s="5"/>
      <c r="AA169" s="5"/>
      <c r="AB169" s="5"/>
      <c r="AC169" s="5"/>
      <c r="AD169" s="5"/>
      <c r="AE169" s="5"/>
      <c r="AF169" s="5"/>
      <c r="AG169" s="9"/>
      <c r="AH169" s="9"/>
      <c r="AI169" s="9"/>
      <c r="AJ169" s="5"/>
      <c r="AK169" s="5"/>
      <c r="AL169" s="5"/>
      <c r="AM169" s="5"/>
      <c r="AN169" s="5"/>
      <c r="AO169" s="5"/>
      <c r="AP169" s="5"/>
      <c r="AQ169" s="5"/>
      <c r="AR169" s="9"/>
    </row>
    <row r="170" spans="16:44" ht="15.75" customHeight="1" x14ac:dyDescent="0.3">
      <c r="P170" s="9"/>
      <c r="Y170" s="5"/>
      <c r="Z170" s="5"/>
      <c r="AA170" s="5"/>
      <c r="AB170" s="5"/>
      <c r="AC170" s="5"/>
      <c r="AD170" s="5"/>
      <c r="AE170" s="5"/>
      <c r="AF170" s="5"/>
      <c r="AG170" s="9"/>
      <c r="AH170" s="9"/>
      <c r="AI170" s="9"/>
      <c r="AJ170" s="5"/>
      <c r="AK170" s="5"/>
      <c r="AL170" s="5"/>
      <c r="AM170" s="5"/>
      <c r="AN170" s="5"/>
      <c r="AO170" s="5"/>
      <c r="AP170" s="5"/>
      <c r="AQ170" s="5"/>
      <c r="AR170" s="9"/>
    </row>
    <row r="171" spans="16:44" ht="15.75" customHeight="1" x14ac:dyDescent="0.3">
      <c r="P171" s="9"/>
      <c r="Y171" s="5"/>
      <c r="Z171" s="5"/>
      <c r="AA171" s="5"/>
      <c r="AB171" s="5"/>
      <c r="AC171" s="5"/>
      <c r="AD171" s="5"/>
      <c r="AE171" s="5"/>
      <c r="AF171" s="5"/>
      <c r="AG171" s="9"/>
      <c r="AH171" s="9"/>
      <c r="AI171" s="9"/>
      <c r="AJ171" s="5"/>
      <c r="AK171" s="5"/>
      <c r="AL171" s="5"/>
      <c r="AM171" s="5"/>
      <c r="AN171" s="5"/>
      <c r="AO171" s="5"/>
      <c r="AP171" s="5"/>
      <c r="AQ171" s="5"/>
      <c r="AR171" s="9"/>
    </row>
    <row r="172" spans="16:44" ht="15.75" customHeight="1" x14ac:dyDescent="0.3">
      <c r="P172" s="9"/>
      <c r="Y172" s="5"/>
      <c r="Z172" s="5"/>
      <c r="AA172" s="5"/>
      <c r="AB172" s="5"/>
      <c r="AC172" s="5"/>
      <c r="AD172" s="5"/>
      <c r="AE172" s="5"/>
      <c r="AF172" s="5"/>
      <c r="AG172" s="9"/>
      <c r="AH172" s="9"/>
      <c r="AI172" s="9"/>
      <c r="AJ172" s="5"/>
      <c r="AK172" s="5"/>
      <c r="AL172" s="5"/>
      <c r="AM172" s="5"/>
      <c r="AN172" s="5"/>
      <c r="AO172" s="5"/>
      <c r="AP172" s="5"/>
      <c r="AQ172" s="5"/>
      <c r="AR172" s="9"/>
    </row>
    <row r="173" spans="16:44" ht="15.75" customHeight="1" x14ac:dyDescent="0.3">
      <c r="P173" s="9"/>
      <c r="Y173" s="5"/>
      <c r="Z173" s="5"/>
      <c r="AA173" s="5"/>
      <c r="AB173" s="5"/>
      <c r="AC173" s="5"/>
      <c r="AD173" s="5"/>
      <c r="AE173" s="5"/>
      <c r="AF173" s="5"/>
      <c r="AG173" s="9"/>
      <c r="AH173" s="9"/>
      <c r="AI173" s="9"/>
      <c r="AJ173" s="5"/>
      <c r="AK173" s="5"/>
      <c r="AL173" s="5"/>
      <c r="AM173" s="5"/>
      <c r="AN173" s="5"/>
      <c r="AO173" s="5"/>
      <c r="AP173" s="5"/>
      <c r="AQ173" s="5"/>
      <c r="AR173" s="9"/>
    </row>
    <row r="174" spans="16:44" ht="15.75" customHeight="1" x14ac:dyDescent="0.3">
      <c r="P174" s="9"/>
      <c r="Y174" s="5"/>
      <c r="Z174" s="5"/>
      <c r="AA174" s="5"/>
      <c r="AB174" s="5"/>
      <c r="AC174" s="5"/>
      <c r="AD174" s="5"/>
      <c r="AE174" s="5"/>
      <c r="AF174" s="5"/>
      <c r="AG174" s="9"/>
      <c r="AH174" s="9"/>
      <c r="AI174" s="9"/>
      <c r="AJ174" s="5"/>
      <c r="AK174" s="5"/>
      <c r="AL174" s="5"/>
      <c r="AM174" s="5"/>
      <c r="AN174" s="5"/>
      <c r="AO174" s="5"/>
      <c r="AP174" s="5"/>
      <c r="AQ174" s="5"/>
      <c r="AR174" s="9"/>
    </row>
    <row r="175" spans="16:44" ht="15.75" customHeight="1" x14ac:dyDescent="0.3">
      <c r="P175" s="9"/>
      <c r="Y175" s="5"/>
      <c r="Z175" s="5"/>
      <c r="AA175" s="5"/>
      <c r="AB175" s="5"/>
      <c r="AC175" s="5"/>
      <c r="AD175" s="5"/>
      <c r="AE175" s="5"/>
      <c r="AF175" s="5"/>
      <c r="AG175" s="9"/>
      <c r="AH175" s="9"/>
      <c r="AI175" s="9"/>
      <c r="AJ175" s="5"/>
      <c r="AK175" s="5"/>
      <c r="AL175" s="5"/>
      <c r="AM175" s="5"/>
      <c r="AN175" s="5"/>
      <c r="AO175" s="5"/>
      <c r="AP175" s="5"/>
      <c r="AQ175" s="5"/>
      <c r="AR175" s="9"/>
    </row>
    <row r="176" spans="16:44" ht="15.75" customHeight="1" x14ac:dyDescent="0.3">
      <c r="P176" s="9"/>
      <c r="Y176" s="5"/>
      <c r="Z176" s="5"/>
      <c r="AA176" s="5"/>
      <c r="AB176" s="5"/>
      <c r="AC176" s="5"/>
      <c r="AD176" s="5"/>
      <c r="AE176" s="5"/>
      <c r="AF176" s="5"/>
      <c r="AG176" s="9"/>
      <c r="AH176" s="9"/>
      <c r="AI176" s="9"/>
      <c r="AJ176" s="5"/>
      <c r="AK176" s="5"/>
      <c r="AL176" s="5"/>
      <c r="AM176" s="5"/>
      <c r="AN176" s="5"/>
      <c r="AO176" s="5"/>
      <c r="AP176" s="5"/>
      <c r="AQ176" s="5"/>
      <c r="AR176" s="9"/>
    </row>
    <row r="177" spans="16:44" ht="15.75" customHeight="1" x14ac:dyDescent="0.3">
      <c r="P177" s="9"/>
      <c r="Y177" s="5"/>
      <c r="Z177" s="5"/>
      <c r="AA177" s="5"/>
      <c r="AB177" s="5"/>
      <c r="AC177" s="5"/>
      <c r="AD177" s="5"/>
      <c r="AE177" s="5"/>
      <c r="AF177" s="5"/>
      <c r="AG177" s="9"/>
      <c r="AH177" s="9"/>
      <c r="AI177" s="9"/>
      <c r="AJ177" s="5"/>
      <c r="AK177" s="5"/>
      <c r="AL177" s="5"/>
      <c r="AM177" s="5"/>
      <c r="AN177" s="5"/>
      <c r="AO177" s="5"/>
      <c r="AP177" s="5"/>
      <c r="AQ177" s="5"/>
      <c r="AR177" s="9"/>
    </row>
    <row r="178" spans="16:44" ht="15.75" customHeight="1" x14ac:dyDescent="0.3">
      <c r="P178" s="9"/>
      <c r="Y178" s="5"/>
      <c r="Z178" s="5"/>
      <c r="AA178" s="5"/>
      <c r="AB178" s="5"/>
      <c r="AC178" s="5"/>
      <c r="AD178" s="5"/>
      <c r="AE178" s="5"/>
      <c r="AF178" s="5"/>
      <c r="AG178" s="9"/>
      <c r="AH178" s="9"/>
      <c r="AI178" s="9"/>
      <c r="AJ178" s="5"/>
      <c r="AK178" s="5"/>
      <c r="AL178" s="5"/>
      <c r="AM178" s="5"/>
      <c r="AN178" s="5"/>
      <c r="AO178" s="5"/>
      <c r="AP178" s="5"/>
      <c r="AQ178" s="5"/>
      <c r="AR178" s="9"/>
    </row>
    <row r="179" spans="16:44" ht="15.75" customHeight="1" x14ac:dyDescent="0.3">
      <c r="P179" s="9"/>
      <c r="Y179" s="5"/>
      <c r="Z179" s="5"/>
      <c r="AA179" s="5"/>
      <c r="AB179" s="5"/>
      <c r="AC179" s="5"/>
      <c r="AD179" s="5"/>
      <c r="AE179" s="5"/>
      <c r="AF179" s="5"/>
      <c r="AG179" s="9"/>
      <c r="AH179" s="9"/>
      <c r="AI179" s="9"/>
      <c r="AJ179" s="5"/>
      <c r="AK179" s="5"/>
      <c r="AL179" s="5"/>
      <c r="AM179" s="5"/>
      <c r="AN179" s="5"/>
      <c r="AO179" s="5"/>
      <c r="AP179" s="5"/>
      <c r="AQ179" s="5"/>
      <c r="AR179" s="9"/>
    </row>
    <row r="180" spans="16:44" ht="15.75" customHeight="1" x14ac:dyDescent="0.3">
      <c r="P180" s="9"/>
      <c r="Y180" s="5"/>
      <c r="Z180" s="5"/>
      <c r="AA180" s="5"/>
      <c r="AB180" s="5"/>
      <c r="AC180" s="5"/>
      <c r="AD180" s="5"/>
      <c r="AE180" s="5"/>
      <c r="AF180" s="5"/>
      <c r="AG180" s="9"/>
      <c r="AH180" s="9"/>
      <c r="AI180" s="9"/>
      <c r="AJ180" s="5"/>
      <c r="AK180" s="5"/>
      <c r="AL180" s="5"/>
      <c r="AM180" s="5"/>
      <c r="AN180" s="5"/>
      <c r="AO180" s="5"/>
      <c r="AP180" s="5"/>
      <c r="AQ180" s="5"/>
      <c r="AR180" s="9"/>
    </row>
    <row r="181" spans="16:44" ht="15.75" customHeight="1" x14ac:dyDescent="0.3">
      <c r="P181" s="9"/>
      <c r="Y181" s="5"/>
      <c r="Z181" s="5"/>
      <c r="AA181" s="5"/>
      <c r="AB181" s="5"/>
      <c r="AC181" s="5"/>
      <c r="AD181" s="5"/>
      <c r="AE181" s="5"/>
      <c r="AF181" s="5"/>
      <c r="AG181" s="9"/>
      <c r="AH181" s="9"/>
      <c r="AI181" s="9"/>
      <c r="AJ181" s="5"/>
      <c r="AK181" s="5"/>
      <c r="AL181" s="5"/>
      <c r="AM181" s="5"/>
      <c r="AN181" s="5"/>
      <c r="AO181" s="5"/>
      <c r="AP181" s="5"/>
      <c r="AQ181" s="5"/>
      <c r="AR181" s="9"/>
    </row>
    <row r="182" spans="16:44" ht="15.75" customHeight="1" x14ac:dyDescent="0.3">
      <c r="P182" s="9"/>
      <c r="Y182" s="5"/>
      <c r="Z182" s="5"/>
      <c r="AA182" s="5"/>
      <c r="AB182" s="5"/>
      <c r="AC182" s="5"/>
      <c r="AD182" s="5"/>
      <c r="AE182" s="5"/>
      <c r="AF182" s="5"/>
      <c r="AG182" s="9"/>
      <c r="AH182" s="9"/>
      <c r="AI182" s="9"/>
      <c r="AJ182" s="5"/>
      <c r="AK182" s="5"/>
      <c r="AL182" s="5"/>
      <c r="AM182" s="5"/>
      <c r="AN182" s="5"/>
      <c r="AO182" s="5"/>
      <c r="AP182" s="5"/>
      <c r="AQ182" s="5"/>
      <c r="AR182" s="9"/>
    </row>
    <row r="183" spans="16:44" ht="15.75" customHeight="1" x14ac:dyDescent="0.3">
      <c r="P183" s="9"/>
      <c r="Y183" s="5"/>
      <c r="Z183" s="5"/>
      <c r="AA183" s="5"/>
      <c r="AB183" s="5"/>
      <c r="AC183" s="5"/>
      <c r="AD183" s="5"/>
      <c r="AE183" s="5"/>
      <c r="AF183" s="5"/>
      <c r="AG183" s="9"/>
      <c r="AH183" s="9"/>
      <c r="AI183" s="9"/>
      <c r="AJ183" s="5"/>
      <c r="AK183" s="5"/>
      <c r="AL183" s="5"/>
      <c r="AM183" s="5"/>
      <c r="AN183" s="5"/>
      <c r="AO183" s="5"/>
      <c r="AP183" s="5"/>
      <c r="AQ183" s="5"/>
      <c r="AR183" s="9"/>
    </row>
    <row r="184" spans="16:44" ht="15.75" customHeight="1" x14ac:dyDescent="0.3">
      <c r="P184" s="9"/>
      <c r="Y184" s="5"/>
      <c r="Z184" s="5"/>
      <c r="AA184" s="5"/>
      <c r="AB184" s="5"/>
      <c r="AC184" s="5"/>
      <c r="AD184" s="5"/>
      <c r="AE184" s="5"/>
      <c r="AF184" s="5"/>
      <c r="AG184" s="9"/>
      <c r="AH184" s="9"/>
      <c r="AI184" s="9"/>
      <c r="AJ184" s="5"/>
      <c r="AK184" s="5"/>
      <c r="AL184" s="5"/>
      <c r="AM184" s="5"/>
      <c r="AN184" s="5"/>
      <c r="AO184" s="5"/>
      <c r="AP184" s="5"/>
      <c r="AQ184" s="5"/>
      <c r="AR184" s="9"/>
    </row>
    <row r="185" spans="16:44" ht="15.75" customHeight="1" x14ac:dyDescent="0.3">
      <c r="P185" s="9"/>
      <c r="Y185" s="5"/>
      <c r="Z185" s="5"/>
      <c r="AA185" s="5"/>
      <c r="AB185" s="5"/>
      <c r="AC185" s="5"/>
      <c r="AD185" s="5"/>
      <c r="AE185" s="5"/>
      <c r="AF185" s="5"/>
      <c r="AG185" s="9"/>
      <c r="AH185" s="9"/>
      <c r="AI185" s="9"/>
      <c r="AJ185" s="5"/>
      <c r="AK185" s="5"/>
      <c r="AL185" s="5"/>
      <c r="AM185" s="5"/>
      <c r="AN185" s="5"/>
      <c r="AO185" s="5"/>
      <c r="AP185" s="5"/>
      <c r="AQ185" s="5"/>
      <c r="AR185" s="9"/>
    </row>
    <row r="186" spans="16:44" ht="15.75" customHeight="1" x14ac:dyDescent="0.3">
      <c r="P186" s="9"/>
      <c r="Y186" s="5"/>
      <c r="Z186" s="5"/>
      <c r="AA186" s="5"/>
      <c r="AB186" s="5"/>
      <c r="AC186" s="5"/>
      <c r="AD186" s="5"/>
      <c r="AE186" s="5"/>
      <c r="AF186" s="5"/>
      <c r="AG186" s="9"/>
      <c r="AH186" s="9"/>
      <c r="AI186" s="9"/>
      <c r="AJ186" s="5"/>
      <c r="AK186" s="5"/>
      <c r="AL186" s="5"/>
      <c r="AM186" s="5"/>
      <c r="AN186" s="5"/>
      <c r="AO186" s="5"/>
      <c r="AP186" s="5"/>
      <c r="AQ186" s="5"/>
      <c r="AR186" s="9"/>
    </row>
    <row r="187" spans="16:44" ht="15.75" customHeight="1" x14ac:dyDescent="0.3">
      <c r="P187" s="9"/>
      <c r="Y187" s="5"/>
      <c r="Z187" s="5"/>
      <c r="AA187" s="5"/>
      <c r="AB187" s="5"/>
      <c r="AC187" s="5"/>
      <c r="AD187" s="5"/>
      <c r="AE187" s="5"/>
      <c r="AF187" s="5"/>
      <c r="AG187" s="9"/>
      <c r="AH187" s="9"/>
      <c r="AI187" s="9"/>
      <c r="AJ187" s="5"/>
      <c r="AK187" s="5"/>
      <c r="AL187" s="5"/>
      <c r="AM187" s="5"/>
      <c r="AN187" s="5"/>
      <c r="AO187" s="5"/>
      <c r="AP187" s="5"/>
      <c r="AQ187" s="5"/>
      <c r="AR187" s="9"/>
    </row>
    <row r="188" spans="16:44" ht="15.75" customHeight="1" x14ac:dyDescent="0.3">
      <c r="P188" s="9"/>
      <c r="Y188" s="5"/>
      <c r="Z188" s="5"/>
      <c r="AA188" s="5"/>
      <c r="AB188" s="5"/>
      <c r="AC188" s="5"/>
      <c r="AD188" s="5"/>
      <c r="AE188" s="5"/>
      <c r="AF188" s="5"/>
      <c r="AG188" s="9"/>
      <c r="AH188" s="9"/>
      <c r="AI188" s="9"/>
      <c r="AJ188" s="5"/>
      <c r="AK188" s="5"/>
      <c r="AL188" s="5"/>
      <c r="AM188" s="5"/>
      <c r="AN188" s="5"/>
      <c r="AO188" s="5"/>
      <c r="AP188" s="5"/>
      <c r="AQ188" s="5"/>
      <c r="AR188" s="9"/>
    </row>
    <row r="189" spans="16:44" ht="15.75" customHeight="1" x14ac:dyDescent="0.3">
      <c r="P189" s="9"/>
      <c r="Y189" s="5"/>
      <c r="Z189" s="5"/>
      <c r="AA189" s="5"/>
      <c r="AB189" s="5"/>
      <c r="AC189" s="5"/>
      <c r="AD189" s="5"/>
      <c r="AE189" s="5"/>
      <c r="AF189" s="5"/>
      <c r="AG189" s="9"/>
      <c r="AH189" s="9"/>
      <c r="AI189" s="9"/>
      <c r="AJ189" s="5"/>
      <c r="AK189" s="5"/>
      <c r="AL189" s="5"/>
      <c r="AM189" s="5"/>
      <c r="AN189" s="5"/>
      <c r="AO189" s="5"/>
      <c r="AP189" s="5"/>
      <c r="AQ189" s="5"/>
      <c r="AR189" s="9"/>
    </row>
    <row r="190" spans="16:44" ht="15.75" customHeight="1" x14ac:dyDescent="0.3">
      <c r="P190" s="9"/>
      <c r="Y190" s="5"/>
      <c r="Z190" s="5"/>
      <c r="AA190" s="5"/>
      <c r="AB190" s="5"/>
      <c r="AC190" s="5"/>
      <c r="AD190" s="5"/>
      <c r="AE190" s="5"/>
      <c r="AF190" s="5"/>
      <c r="AG190" s="9"/>
      <c r="AH190" s="9"/>
      <c r="AI190" s="9"/>
      <c r="AJ190" s="5"/>
      <c r="AK190" s="5"/>
      <c r="AL190" s="5"/>
      <c r="AM190" s="5"/>
      <c r="AN190" s="5"/>
      <c r="AO190" s="5"/>
      <c r="AP190" s="5"/>
      <c r="AQ190" s="5"/>
      <c r="AR190" s="9"/>
    </row>
    <row r="191" spans="16:44" ht="15.75" customHeight="1" x14ac:dyDescent="0.3">
      <c r="P191" s="9"/>
      <c r="Y191" s="5"/>
      <c r="Z191" s="5"/>
      <c r="AA191" s="5"/>
      <c r="AB191" s="5"/>
      <c r="AC191" s="5"/>
      <c r="AD191" s="5"/>
      <c r="AE191" s="5"/>
      <c r="AF191" s="5"/>
      <c r="AG191" s="9"/>
      <c r="AH191" s="9"/>
      <c r="AI191" s="9"/>
      <c r="AJ191" s="5"/>
      <c r="AK191" s="5"/>
      <c r="AL191" s="5"/>
      <c r="AM191" s="5"/>
      <c r="AN191" s="5"/>
      <c r="AO191" s="5"/>
      <c r="AP191" s="5"/>
      <c r="AQ191" s="5"/>
      <c r="AR191" s="9"/>
    </row>
    <row r="192" spans="16:44" ht="15.75" customHeight="1" x14ac:dyDescent="0.3">
      <c r="P192" s="9"/>
      <c r="Y192" s="5"/>
      <c r="Z192" s="5"/>
      <c r="AA192" s="5"/>
      <c r="AB192" s="5"/>
      <c r="AC192" s="5"/>
      <c r="AD192" s="5"/>
      <c r="AE192" s="5"/>
      <c r="AF192" s="5"/>
      <c r="AG192" s="9"/>
      <c r="AH192" s="9"/>
      <c r="AI192" s="9"/>
      <c r="AJ192" s="5"/>
      <c r="AK192" s="5"/>
      <c r="AL192" s="5"/>
      <c r="AM192" s="5"/>
      <c r="AN192" s="5"/>
      <c r="AO192" s="5"/>
      <c r="AP192" s="5"/>
      <c r="AQ192" s="5"/>
      <c r="AR192" s="9"/>
    </row>
    <row r="193" spans="16:44" ht="15.75" customHeight="1" x14ac:dyDescent="0.3">
      <c r="P193" s="9"/>
      <c r="Y193" s="5"/>
      <c r="Z193" s="5"/>
      <c r="AA193" s="5"/>
      <c r="AB193" s="5"/>
      <c r="AC193" s="5"/>
      <c r="AD193" s="5"/>
      <c r="AE193" s="5"/>
      <c r="AF193" s="5"/>
      <c r="AG193" s="9"/>
      <c r="AH193" s="9"/>
      <c r="AI193" s="9"/>
      <c r="AJ193" s="5"/>
      <c r="AK193" s="5"/>
      <c r="AL193" s="5"/>
      <c r="AM193" s="5"/>
      <c r="AN193" s="5"/>
      <c r="AO193" s="5"/>
      <c r="AP193" s="5"/>
      <c r="AQ193" s="5"/>
      <c r="AR193" s="9"/>
    </row>
    <row r="194" spans="16:44" ht="15.75" customHeight="1" x14ac:dyDescent="0.3">
      <c r="P194" s="9"/>
      <c r="Y194" s="5"/>
      <c r="Z194" s="5"/>
      <c r="AA194" s="5"/>
      <c r="AB194" s="5"/>
      <c r="AC194" s="5"/>
      <c r="AD194" s="5"/>
      <c r="AE194" s="5"/>
      <c r="AF194" s="5"/>
      <c r="AG194" s="9"/>
      <c r="AH194" s="9"/>
      <c r="AI194" s="9"/>
      <c r="AJ194" s="5"/>
      <c r="AK194" s="5"/>
      <c r="AL194" s="5"/>
      <c r="AM194" s="5"/>
      <c r="AN194" s="5"/>
      <c r="AO194" s="5"/>
      <c r="AP194" s="5"/>
      <c r="AQ194" s="5"/>
      <c r="AR194" s="9"/>
    </row>
    <row r="195" spans="16:44" ht="15.75" customHeight="1" x14ac:dyDescent="0.3">
      <c r="P195" s="9"/>
      <c r="Y195" s="5"/>
      <c r="Z195" s="5"/>
      <c r="AA195" s="5"/>
      <c r="AB195" s="5"/>
      <c r="AC195" s="5"/>
      <c r="AD195" s="5"/>
      <c r="AE195" s="5"/>
      <c r="AF195" s="5"/>
      <c r="AG195" s="9"/>
      <c r="AH195" s="9"/>
      <c r="AI195" s="9"/>
      <c r="AJ195" s="5"/>
      <c r="AK195" s="5"/>
      <c r="AL195" s="5"/>
      <c r="AM195" s="5"/>
      <c r="AN195" s="5"/>
      <c r="AO195" s="5"/>
      <c r="AP195" s="5"/>
      <c r="AQ195" s="5"/>
      <c r="AR195" s="9"/>
    </row>
    <row r="196" spans="16:44" ht="15.75" customHeight="1" x14ac:dyDescent="0.3">
      <c r="P196" s="9"/>
      <c r="Y196" s="5"/>
      <c r="Z196" s="5"/>
      <c r="AA196" s="5"/>
      <c r="AB196" s="5"/>
      <c r="AC196" s="5"/>
      <c r="AD196" s="5"/>
      <c r="AE196" s="5"/>
      <c r="AF196" s="5"/>
      <c r="AG196" s="9"/>
      <c r="AH196" s="9"/>
      <c r="AI196" s="9"/>
      <c r="AJ196" s="5"/>
      <c r="AK196" s="5"/>
      <c r="AL196" s="5"/>
      <c r="AM196" s="5"/>
      <c r="AN196" s="5"/>
      <c r="AO196" s="5"/>
      <c r="AP196" s="5"/>
      <c r="AQ196" s="5"/>
      <c r="AR196" s="9"/>
    </row>
    <row r="197" spans="16:44" ht="15.75" customHeight="1" x14ac:dyDescent="0.3">
      <c r="P197" s="9"/>
      <c r="Y197" s="5"/>
      <c r="Z197" s="5"/>
      <c r="AA197" s="5"/>
      <c r="AB197" s="5"/>
      <c r="AC197" s="5"/>
      <c r="AD197" s="5"/>
      <c r="AE197" s="5"/>
      <c r="AF197" s="5"/>
      <c r="AG197" s="9"/>
      <c r="AH197" s="9"/>
      <c r="AI197" s="9"/>
      <c r="AJ197" s="5"/>
      <c r="AK197" s="5"/>
      <c r="AL197" s="5"/>
      <c r="AM197" s="5"/>
      <c r="AN197" s="5"/>
      <c r="AO197" s="5"/>
      <c r="AP197" s="5"/>
      <c r="AQ197" s="5"/>
      <c r="AR197" s="9"/>
    </row>
    <row r="198" spans="16:44" ht="15.75" customHeight="1" x14ac:dyDescent="0.3">
      <c r="P198" s="9"/>
      <c r="Y198" s="5"/>
      <c r="Z198" s="5"/>
      <c r="AA198" s="5"/>
      <c r="AB198" s="5"/>
      <c r="AC198" s="5"/>
      <c r="AD198" s="5"/>
      <c r="AE198" s="5"/>
      <c r="AF198" s="5"/>
      <c r="AG198" s="9"/>
      <c r="AH198" s="9"/>
      <c r="AI198" s="9"/>
      <c r="AJ198" s="5"/>
      <c r="AK198" s="5"/>
      <c r="AL198" s="5"/>
      <c r="AM198" s="5"/>
      <c r="AN198" s="5"/>
      <c r="AO198" s="5"/>
      <c r="AP198" s="5"/>
      <c r="AQ198" s="5"/>
      <c r="AR198" s="9"/>
    </row>
    <row r="199" spans="16:44" ht="15.75" customHeight="1" x14ac:dyDescent="0.3">
      <c r="P199" s="9"/>
      <c r="Y199" s="5"/>
      <c r="Z199" s="5"/>
      <c r="AA199" s="5"/>
      <c r="AB199" s="5"/>
      <c r="AC199" s="5"/>
      <c r="AD199" s="5"/>
      <c r="AE199" s="5"/>
      <c r="AF199" s="5"/>
      <c r="AG199" s="9"/>
      <c r="AH199" s="9"/>
      <c r="AI199" s="9"/>
      <c r="AJ199" s="5"/>
      <c r="AK199" s="5"/>
      <c r="AL199" s="5"/>
      <c r="AM199" s="5"/>
      <c r="AN199" s="5"/>
      <c r="AO199" s="5"/>
      <c r="AP199" s="5"/>
      <c r="AQ199" s="5"/>
      <c r="AR199" s="9"/>
    </row>
    <row r="200" spans="16:44" ht="15.75" customHeight="1" x14ac:dyDescent="0.3">
      <c r="P200" s="9"/>
      <c r="Y200" s="5"/>
      <c r="Z200" s="5"/>
      <c r="AA200" s="5"/>
      <c r="AB200" s="5"/>
      <c r="AC200" s="5"/>
      <c r="AD200" s="5"/>
      <c r="AE200" s="5"/>
      <c r="AF200" s="5"/>
      <c r="AG200" s="9"/>
      <c r="AH200" s="9"/>
      <c r="AI200" s="9"/>
      <c r="AJ200" s="5"/>
      <c r="AK200" s="5"/>
      <c r="AL200" s="5"/>
      <c r="AM200" s="5"/>
      <c r="AN200" s="5"/>
      <c r="AO200" s="5"/>
      <c r="AP200" s="5"/>
      <c r="AQ200" s="5"/>
      <c r="AR200" s="9"/>
    </row>
    <row r="201" spans="16:44" ht="15.75" customHeight="1" x14ac:dyDescent="0.3">
      <c r="P201" s="9"/>
      <c r="Y201" s="5"/>
      <c r="Z201" s="5"/>
      <c r="AA201" s="5"/>
      <c r="AB201" s="5"/>
      <c r="AC201" s="5"/>
      <c r="AD201" s="5"/>
      <c r="AE201" s="5"/>
      <c r="AF201" s="5"/>
      <c r="AG201" s="9"/>
      <c r="AH201" s="9"/>
      <c r="AI201" s="9"/>
      <c r="AJ201" s="5"/>
      <c r="AK201" s="5"/>
      <c r="AL201" s="5"/>
      <c r="AM201" s="5"/>
      <c r="AN201" s="5"/>
      <c r="AO201" s="5"/>
      <c r="AP201" s="5"/>
      <c r="AQ201" s="5"/>
      <c r="AR201" s="9"/>
    </row>
    <row r="202" spans="16:44" ht="15.75" customHeight="1" x14ac:dyDescent="0.3">
      <c r="P202" s="9"/>
      <c r="Y202" s="5"/>
      <c r="Z202" s="5"/>
      <c r="AA202" s="5"/>
      <c r="AB202" s="5"/>
      <c r="AC202" s="5"/>
      <c r="AD202" s="5"/>
      <c r="AE202" s="5"/>
      <c r="AF202" s="5"/>
      <c r="AG202" s="9"/>
      <c r="AH202" s="9"/>
      <c r="AI202" s="9"/>
      <c r="AJ202" s="5"/>
      <c r="AK202" s="5"/>
      <c r="AL202" s="5"/>
      <c r="AM202" s="5"/>
      <c r="AN202" s="5"/>
      <c r="AO202" s="5"/>
      <c r="AP202" s="5"/>
      <c r="AQ202" s="5"/>
      <c r="AR202" s="9"/>
    </row>
    <row r="203" spans="16:44" ht="15.75" customHeight="1" x14ac:dyDescent="0.3">
      <c r="P203" s="9"/>
      <c r="Y203" s="5"/>
      <c r="Z203" s="5"/>
      <c r="AA203" s="5"/>
      <c r="AB203" s="5"/>
      <c r="AC203" s="5"/>
      <c r="AD203" s="5"/>
      <c r="AE203" s="5"/>
      <c r="AF203" s="5"/>
      <c r="AG203" s="9"/>
      <c r="AH203" s="9"/>
      <c r="AI203" s="9"/>
      <c r="AJ203" s="5"/>
      <c r="AK203" s="5"/>
      <c r="AL203" s="5"/>
      <c r="AM203" s="5"/>
      <c r="AN203" s="5"/>
      <c r="AO203" s="5"/>
      <c r="AP203" s="5"/>
      <c r="AQ203" s="5"/>
      <c r="AR203" s="9"/>
    </row>
    <row r="204" spans="16:44" ht="15.75" customHeight="1" x14ac:dyDescent="0.3">
      <c r="P204" s="9"/>
      <c r="Y204" s="5"/>
      <c r="Z204" s="5"/>
      <c r="AA204" s="5"/>
      <c r="AB204" s="5"/>
      <c r="AC204" s="5"/>
      <c r="AD204" s="5"/>
      <c r="AE204" s="5"/>
      <c r="AF204" s="5"/>
      <c r="AG204" s="9"/>
      <c r="AH204" s="9"/>
      <c r="AI204" s="9"/>
      <c r="AJ204" s="5"/>
      <c r="AK204" s="5"/>
      <c r="AL204" s="5"/>
      <c r="AM204" s="5"/>
      <c r="AN204" s="5"/>
      <c r="AO204" s="5"/>
      <c r="AP204" s="5"/>
      <c r="AQ204" s="5"/>
      <c r="AR204" s="9"/>
    </row>
    <row r="205" spans="16:44" ht="15.75" customHeight="1" x14ac:dyDescent="0.3">
      <c r="P205" s="9"/>
      <c r="Y205" s="5"/>
      <c r="Z205" s="5"/>
      <c r="AA205" s="5"/>
      <c r="AB205" s="5"/>
      <c r="AC205" s="5"/>
      <c r="AD205" s="5"/>
      <c r="AE205" s="5"/>
      <c r="AF205" s="5"/>
      <c r="AG205" s="9"/>
      <c r="AH205" s="9"/>
      <c r="AI205" s="9"/>
      <c r="AJ205" s="5"/>
      <c r="AK205" s="5"/>
      <c r="AL205" s="5"/>
      <c r="AM205" s="5"/>
      <c r="AN205" s="5"/>
      <c r="AO205" s="5"/>
      <c r="AP205" s="5"/>
      <c r="AQ205" s="5"/>
      <c r="AR205" s="9"/>
    </row>
    <row r="206" spans="16:44" ht="15.75" customHeight="1" x14ac:dyDescent="0.3">
      <c r="P206" s="9"/>
      <c r="Y206" s="5"/>
      <c r="Z206" s="5"/>
      <c r="AA206" s="5"/>
      <c r="AB206" s="5"/>
      <c r="AC206" s="5"/>
      <c r="AD206" s="5"/>
      <c r="AE206" s="5"/>
      <c r="AF206" s="5"/>
      <c r="AG206" s="9"/>
      <c r="AH206" s="9"/>
      <c r="AI206" s="9"/>
      <c r="AJ206" s="5"/>
      <c r="AK206" s="5"/>
      <c r="AL206" s="5"/>
      <c r="AM206" s="5"/>
      <c r="AN206" s="5"/>
      <c r="AO206" s="5"/>
      <c r="AP206" s="5"/>
      <c r="AQ206" s="5"/>
      <c r="AR206" s="9"/>
    </row>
    <row r="207" spans="16:44" ht="15.75" customHeight="1" x14ac:dyDescent="0.3">
      <c r="P207" s="9"/>
      <c r="Y207" s="5"/>
      <c r="Z207" s="5"/>
      <c r="AA207" s="5"/>
      <c r="AB207" s="5"/>
      <c r="AC207" s="5"/>
      <c r="AD207" s="5"/>
      <c r="AE207" s="5"/>
      <c r="AF207" s="5"/>
      <c r="AG207" s="9"/>
      <c r="AH207" s="9"/>
      <c r="AI207" s="9"/>
      <c r="AJ207" s="5"/>
      <c r="AK207" s="5"/>
      <c r="AL207" s="5"/>
      <c r="AM207" s="5"/>
      <c r="AN207" s="5"/>
      <c r="AO207" s="5"/>
      <c r="AP207" s="5"/>
      <c r="AQ207" s="5"/>
      <c r="AR207" s="9"/>
    </row>
    <row r="208" spans="16:44" ht="15.75" customHeight="1" x14ac:dyDescent="0.3">
      <c r="P208" s="9"/>
      <c r="Y208" s="5"/>
      <c r="Z208" s="5"/>
      <c r="AA208" s="5"/>
      <c r="AB208" s="5"/>
      <c r="AC208" s="5"/>
      <c r="AD208" s="5"/>
      <c r="AE208" s="5"/>
      <c r="AF208" s="5"/>
      <c r="AG208" s="9"/>
      <c r="AH208" s="9"/>
      <c r="AI208" s="9"/>
      <c r="AJ208" s="5"/>
      <c r="AK208" s="5"/>
      <c r="AL208" s="5"/>
      <c r="AM208" s="5"/>
      <c r="AN208" s="5"/>
      <c r="AO208" s="5"/>
      <c r="AP208" s="5"/>
      <c r="AQ208" s="5"/>
      <c r="AR208" s="9"/>
    </row>
    <row r="209" spans="16:44" ht="15.75" customHeight="1" x14ac:dyDescent="0.3">
      <c r="P209" s="9"/>
      <c r="Y209" s="5"/>
      <c r="Z209" s="5"/>
      <c r="AA209" s="5"/>
      <c r="AB209" s="5"/>
      <c r="AC209" s="5"/>
      <c r="AD209" s="5"/>
      <c r="AE209" s="5"/>
      <c r="AF209" s="5"/>
      <c r="AG209" s="9"/>
      <c r="AH209" s="9"/>
      <c r="AI209" s="9"/>
      <c r="AJ209" s="5"/>
      <c r="AK209" s="5"/>
      <c r="AL209" s="5"/>
      <c r="AM209" s="5"/>
      <c r="AN209" s="5"/>
      <c r="AO209" s="5"/>
      <c r="AP209" s="5"/>
      <c r="AQ209" s="5"/>
      <c r="AR209" s="9"/>
    </row>
    <row r="210" spans="16:44" ht="15.75" customHeight="1" x14ac:dyDescent="0.3">
      <c r="P210" s="9"/>
      <c r="Y210" s="5"/>
      <c r="Z210" s="5"/>
      <c r="AA210" s="5"/>
      <c r="AB210" s="5"/>
      <c r="AC210" s="5"/>
      <c r="AD210" s="5"/>
      <c r="AE210" s="5"/>
      <c r="AF210" s="5"/>
      <c r="AG210" s="9"/>
      <c r="AH210" s="9"/>
      <c r="AI210" s="9"/>
      <c r="AJ210" s="5"/>
      <c r="AK210" s="5"/>
      <c r="AL210" s="5"/>
      <c r="AM210" s="5"/>
      <c r="AN210" s="5"/>
      <c r="AO210" s="5"/>
      <c r="AP210" s="5"/>
      <c r="AQ210" s="5"/>
      <c r="AR210" s="9"/>
    </row>
    <row r="211" spans="16:44" ht="15.75" customHeight="1" x14ac:dyDescent="0.3">
      <c r="P211" s="9"/>
      <c r="Y211" s="5"/>
      <c r="Z211" s="5"/>
      <c r="AA211" s="5"/>
      <c r="AB211" s="5"/>
      <c r="AC211" s="5"/>
      <c r="AD211" s="5"/>
      <c r="AE211" s="5"/>
      <c r="AF211" s="5"/>
      <c r="AG211" s="9"/>
      <c r="AH211" s="9"/>
      <c r="AI211" s="9"/>
      <c r="AJ211" s="5"/>
      <c r="AK211" s="5"/>
      <c r="AL211" s="5"/>
      <c r="AM211" s="5"/>
      <c r="AN211" s="5"/>
      <c r="AO211" s="5"/>
      <c r="AP211" s="5"/>
      <c r="AQ211" s="5"/>
      <c r="AR211" s="9"/>
    </row>
    <row r="212" spans="16:44" ht="15.75" customHeight="1" x14ac:dyDescent="0.3">
      <c r="P212" s="9"/>
      <c r="Y212" s="5"/>
      <c r="Z212" s="5"/>
      <c r="AA212" s="5"/>
      <c r="AB212" s="5"/>
      <c r="AC212" s="5"/>
      <c r="AD212" s="5"/>
      <c r="AE212" s="5"/>
      <c r="AF212" s="5"/>
      <c r="AG212" s="9"/>
      <c r="AH212" s="9"/>
      <c r="AI212" s="9"/>
      <c r="AJ212" s="5"/>
      <c r="AK212" s="5"/>
      <c r="AL212" s="5"/>
      <c r="AM212" s="5"/>
      <c r="AN212" s="5"/>
      <c r="AO212" s="5"/>
      <c r="AP212" s="5"/>
      <c r="AQ212" s="5"/>
      <c r="AR212" s="9"/>
    </row>
    <row r="213" spans="16:44" ht="15.75" customHeight="1" x14ac:dyDescent="0.3">
      <c r="P213" s="9"/>
      <c r="Y213" s="5"/>
      <c r="Z213" s="5"/>
      <c r="AA213" s="5"/>
      <c r="AB213" s="5"/>
      <c r="AC213" s="5"/>
      <c r="AD213" s="5"/>
      <c r="AE213" s="5"/>
      <c r="AF213" s="5"/>
      <c r="AG213" s="9"/>
      <c r="AH213" s="9"/>
      <c r="AI213" s="9"/>
      <c r="AJ213" s="5"/>
      <c r="AK213" s="5"/>
      <c r="AL213" s="5"/>
      <c r="AM213" s="5"/>
      <c r="AN213" s="5"/>
      <c r="AO213" s="5"/>
      <c r="AP213" s="5"/>
      <c r="AQ213" s="5"/>
      <c r="AR213" s="9"/>
    </row>
    <row r="214" spans="16:44" ht="15.75" customHeight="1" x14ac:dyDescent="0.3">
      <c r="P214" s="9"/>
      <c r="Y214" s="5"/>
      <c r="Z214" s="5"/>
      <c r="AA214" s="5"/>
      <c r="AB214" s="5"/>
      <c r="AC214" s="5"/>
      <c r="AD214" s="5"/>
      <c r="AE214" s="5"/>
      <c r="AF214" s="5"/>
      <c r="AG214" s="9"/>
      <c r="AH214" s="9"/>
      <c r="AI214" s="9"/>
      <c r="AJ214" s="5"/>
      <c r="AK214" s="5"/>
      <c r="AL214" s="5"/>
      <c r="AM214" s="5"/>
      <c r="AN214" s="5"/>
      <c r="AO214" s="5"/>
      <c r="AP214" s="5"/>
      <c r="AQ214" s="5"/>
      <c r="AR214" s="9"/>
    </row>
    <row r="215" spans="16:44" ht="15.75" customHeight="1" x14ac:dyDescent="0.3">
      <c r="P215" s="9"/>
      <c r="Y215" s="5"/>
      <c r="Z215" s="5"/>
      <c r="AA215" s="5"/>
      <c r="AB215" s="5"/>
      <c r="AC215" s="5"/>
      <c r="AD215" s="5"/>
      <c r="AE215" s="5"/>
      <c r="AF215" s="5"/>
      <c r="AG215" s="9"/>
      <c r="AH215" s="9"/>
      <c r="AI215" s="9"/>
      <c r="AJ215" s="5"/>
      <c r="AK215" s="5"/>
      <c r="AL215" s="5"/>
      <c r="AM215" s="5"/>
      <c r="AN215" s="5"/>
      <c r="AO215" s="5"/>
      <c r="AP215" s="5"/>
      <c r="AQ215" s="5"/>
      <c r="AR215" s="9"/>
    </row>
    <row r="216" spans="16:44" ht="15.75" customHeight="1" x14ac:dyDescent="0.3">
      <c r="P216" s="9"/>
      <c r="Y216" s="5"/>
      <c r="Z216" s="5"/>
      <c r="AA216" s="5"/>
      <c r="AB216" s="5"/>
      <c r="AC216" s="5"/>
      <c r="AD216" s="5"/>
      <c r="AE216" s="5"/>
      <c r="AF216" s="5"/>
      <c r="AG216" s="9"/>
      <c r="AH216" s="9"/>
      <c r="AI216" s="9"/>
      <c r="AJ216" s="5"/>
      <c r="AK216" s="5"/>
      <c r="AL216" s="5"/>
      <c r="AM216" s="5"/>
      <c r="AN216" s="5"/>
      <c r="AO216" s="5"/>
      <c r="AP216" s="5"/>
      <c r="AQ216" s="5"/>
      <c r="AR216" s="9"/>
    </row>
    <row r="217" spans="16:44" ht="15.75" customHeight="1" x14ac:dyDescent="0.3">
      <c r="P217" s="9"/>
      <c r="Y217" s="5"/>
      <c r="Z217" s="5"/>
      <c r="AA217" s="5"/>
      <c r="AB217" s="5"/>
      <c r="AC217" s="5"/>
      <c r="AD217" s="5"/>
      <c r="AE217" s="5"/>
      <c r="AF217" s="5"/>
      <c r="AG217" s="9"/>
      <c r="AH217" s="9"/>
      <c r="AI217" s="9"/>
      <c r="AJ217" s="5"/>
      <c r="AK217" s="5"/>
      <c r="AL217" s="5"/>
      <c r="AM217" s="5"/>
      <c r="AN217" s="5"/>
      <c r="AO217" s="5"/>
      <c r="AP217" s="5"/>
      <c r="AQ217" s="5"/>
      <c r="AR217" s="9"/>
    </row>
    <row r="218" spans="16:44" ht="15.75" customHeight="1" x14ac:dyDescent="0.3">
      <c r="P218" s="9"/>
      <c r="Y218" s="5"/>
      <c r="Z218" s="5"/>
      <c r="AA218" s="5"/>
      <c r="AB218" s="5"/>
      <c r="AC218" s="5"/>
      <c r="AD218" s="5"/>
      <c r="AE218" s="5"/>
      <c r="AF218" s="5"/>
      <c r="AG218" s="9"/>
      <c r="AH218" s="9"/>
      <c r="AI218" s="9"/>
      <c r="AJ218" s="5"/>
      <c r="AK218" s="5"/>
      <c r="AL218" s="5"/>
      <c r="AM218" s="5"/>
      <c r="AN218" s="5"/>
      <c r="AO218" s="5"/>
      <c r="AP218" s="5"/>
      <c r="AQ218" s="5"/>
      <c r="AR218" s="9"/>
    </row>
    <row r="219" spans="16:44" ht="15.75" customHeight="1" x14ac:dyDescent="0.3">
      <c r="P219" s="9"/>
      <c r="Y219" s="5"/>
      <c r="Z219" s="5"/>
      <c r="AA219" s="5"/>
      <c r="AB219" s="5"/>
      <c r="AC219" s="5"/>
      <c r="AD219" s="5"/>
      <c r="AE219" s="5"/>
      <c r="AF219" s="5"/>
      <c r="AG219" s="9"/>
      <c r="AH219" s="9"/>
      <c r="AI219" s="9"/>
      <c r="AJ219" s="5"/>
      <c r="AK219" s="5"/>
      <c r="AL219" s="5"/>
      <c r="AM219" s="5"/>
      <c r="AN219" s="5"/>
      <c r="AO219" s="5"/>
      <c r="AP219" s="5"/>
      <c r="AQ219" s="5"/>
      <c r="AR219" s="9"/>
    </row>
    <row r="220" spans="16:44" ht="15.75" customHeight="1" x14ac:dyDescent="0.3">
      <c r="P220" s="9"/>
      <c r="Y220" s="5"/>
      <c r="Z220" s="5"/>
      <c r="AA220" s="5"/>
      <c r="AB220" s="5"/>
      <c r="AC220" s="5"/>
      <c r="AD220" s="5"/>
      <c r="AE220" s="5"/>
      <c r="AF220" s="5"/>
      <c r="AG220" s="9"/>
      <c r="AH220" s="9"/>
      <c r="AI220" s="9"/>
      <c r="AJ220" s="5"/>
      <c r="AK220" s="5"/>
      <c r="AL220" s="5"/>
      <c r="AM220" s="5"/>
      <c r="AN220" s="5"/>
      <c r="AO220" s="5"/>
      <c r="AP220" s="5"/>
      <c r="AQ220" s="5"/>
      <c r="AR220" s="9"/>
    </row>
    <row r="221" spans="16:44" ht="15.75" customHeight="1" x14ac:dyDescent="0.3">
      <c r="P221" s="9"/>
      <c r="Y221" s="5"/>
      <c r="Z221" s="5"/>
      <c r="AA221" s="5"/>
      <c r="AB221" s="5"/>
      <c r="AC221" s="5"/>
      <c r="AD221" s="5"/>
      <c r="AE221" s="5"/>
      <c r="AF221" s="5"/>
      <c r="AG221" s="9"/>
      <c r="AH221" s="9"/>
      <c r="AI221" s="9"/>
      <c r="AJ221" s="5"/>
      <c r="AK221" s="5"/>
      <c r="AL221" s="5"/>
      <c r="AM221" s="5"/>
      <c r="AN221" s="5"/>
      <c r="AO221" s="5"/>
      <c r="AP221" s="5"/>
      <c r="AQ221" s="5"/>
      <c r="AR221" s="9"/>
    </row>
    <row r="222" spans="16:44" ht="15.75" customHeight="1" x14ac:dyDescent="0.3">
      <c r="P222" s="9"/>
      <c r="Y222" s="5"/>
      <c r="Z222" s="5"/>
      <c r="AA222" s="5"/>
      <c r="AB222" s="5"/>
      <c r="AC222" s="5"/>
      <c r="AD222" s="5"/>
      <c r="AE222" s="5"/>
      <c r="AF222" s="5"/>
      <c r="AG222" s="9"/>
      <c r="AH222" s="9"/>
      <c r="AI222" s="9"/>
      <c r="AJ222" s="5"/>
      <c r="AK222" s="5"/>
      <c r="AL222" s="5"/>
      <c r="AM222" s="5"/>
      <c r="AN222" s="5"/>
      <c r="AO222" s="5"/>
      <c r="AP222" s="5"/>
      <c r="AQ222" s="5"/>
      <c r="AR222" s="9"/>
    </row>
    <row r="223" spans="16:44" ht="15.75" customHeight="1" x14ac:dyDescent="0.3">
      <c r="P223" s="9"/>
      <c r="Y223" s="5"/>
      <c r="Z223" s="5"/>
      <c r="AA223" s="5"/>
      <c r="AB223" s="5"/>
      <c r="AC223" s="5"/>
      <c r="AD223" s="5"/>
      <c r="AE223" s="5"/>
      <c r="AF223" s="5"/>
      <c r="AG223" s="9"/>
      <c r="AH223" s="9"/>
      <c r="AI223" s="9"/>
      <c r="AJ223" s="5"/>
      <c r="AK223" s="5"/>
      <c r="AL223" s="5"/>
      <c r="AM223" s="5"/>
      <c r="AN223" s="5"/>
      <c r="AO223" s="5"/>
      <c r="AP223" s="5"/>
      <c r="AQ223" s="5"/>
      <c r="AR223" s="9"/>
    </row>
    <row r="224" spans="16:44" ht="15.75" customHeight="1" x14ac:dyDescent="0.3">
      <c r="P224" s="9"/>
      <c r="Y224" s="5"/>
      <c r="Z224" s="5"/>
      <c r="AA224" s="5"/>
      <c r="AB224" s="5"/>
      <c r="AC224" s="5"/>
      <c r="AD224" s="5"/>
      <c r="AE224" s="5"/>
      <c r="AF224" s="5"/>
      <c r="AG224" s="9"/>
      <c r="AH224" s="9"/>
      <c r="AI224" s="9"/>
      <c r="AJ224" s="5"/>
      <c r="AK224" s="5"/>
      <c r="AL224" s="5"/>
      <c r="AM224" s="5"/>
      <c r="AN224" s="5"/>
      <c r="AO224" s="5"/>
      <c r="AP224" s="5"/>
      <c r="AQ224" s="5"/>
      <c r="AR224" s="9"/>
    </row>
    <row r="225" spans="16:44" ht="15.75" customHeight="1" x14ac:dyDescent="0.3">
      <c r="P225" s="9"/>
      <c r="Y225" s="5"/>
      <c r="Z225" s="5"/>
      <c r="AA225" s="5"/>
      <c r="AB225" s="5"/>
      <c r="AC225" s="5"/>
      <c r="AD225" s="5"/>
      <c r="AE225" s="5"/>
      <c r="AF225" s="5"/>
      <c r="AG225" s="9"/>
      <c r="AH225" s="9"/>
      <c r="AI225" s="9"/>
      <c r="AJ225" s="5"/>
      <c r="AK225" s="5"/>
      <c r="AL225" s="5"/>
      <c r="AM225" s="5"/>
      <c r="AN225" s="5"/>
      <c r="AO225" s="5"/>
      <c r="AP225" s="5"/>
      <c r="AQ225" s="5"/>
      <c r="AR225" s="9"/>
    </row>
    <row r="226" spans="16:44" ht="15.75" customHeight="1" x14ac:dyDescent="0.3">
      <c r="P226" s="9"/>
      <c r="Y226" s="5"/>
      <c r="Z226" s="5"/>
      <c r="AA226" s="5"/>
      <c r="AB226" s="5"/>
      <c r="AC226" s="5"/>
      <c r="AD226" s="5"/>
      <c r="AE226" s="5"/>
      <c r="AF226" s="5"/>
      <c r="AG226" s="9"/>
      <c r="AH226" s="9"/>
      <c r="AI226" s="9"/>
      <c r="AJ226" s="5"/>
      <c r="AK226" s="5"/>
      <c r="AL226" s="5"/>
      <c r="AM226" s="5"/>
      <c r="AN226" s="5"/>
      <c r="AO226" s="5"/>
      <c r="AP226" s="5"/>
      <c r="AQ226" s="5"/>
      <c r="AR226" s="9"/>
    </row>
    <row r="227" spans="16:44" ht="15.75" customHeight="1" x14ac:dyDescent="0.3">
      <c r="P227" s="9"/>
      <c r="Y227" s="5"/>
      <c r="Z227" s="5"/>
      <c r="AA227" s="5"/>
      <c r="AB227" s="5"/>
      <c r="AC227" s="5"/>
      <c r="AD227" s="5"/>
      <c r="AE227" s="5"/>
      <c r="AF227" s="5"/>
      <c r="AG227" s="9"/>
      <c r="AH227" s="9"/>
      <c r="AI227" s="9"/>
      <c r="AJ227" s="5"/>
      <c r="AK227" s="5"/>
      <c r="AL227" s="5"/>
      <c r="AM227" s="5"/>
      <c r="AN227" s="5"/>
      <c r="AO227" s="5"/>
      <c r="AP227" s="5"/>
      <c r="AQ227" s="5"/>
      <c r="AR227" s="9"/>
    </row>
    <row r="228" spans="16:44" ht="15.75" customHeight="1" x14ac:dyDescent="0.3">
      <c r="P228" s="9"/>
      <c r="Y228" s="5"/>
      <c r="Z228" s="5"/>
      <c r="AA228" s="5"/>
      <c r="AB228" s="5"/>
      <c r="AC228" s="5"/>
      <c r="AD228" s="5"/>
      <c r="AE228" s="5"/>
      <c r="AF228" s="5"/>
      <c r="AG228" s="9"/>
      <c r="AH228" s="9"/>
      <c r="AI228" s="9"/>
      <c r="AJ228" s="5"/>
      <c r="AK228" s="5"/>
      <c r="AL228" s="5"/>
      <c r="AM228" s="5"/>
      <c r="AN228" s="5"/>
      <c r="AO228" s="5"/>
      <c r="AP228" s="5"/>
      <c r="AQ228" s="5"/>
      <c r="AR228" s="9"/>
    </row>
    <row r="229" spans="16:44" ht="15.75" customHeight="1" x14ac:dyDescent="0.3">
      <c r="P229" s="9"/>
      <c r="Y229" s="5"/>
      <c r="Z229" s="5"/>
      <c r="AA229" s="5"/>
      <c r="AB229" s="5"/>
      <c r="AC229" s="5"/>
      <c r="AD229" s="5"/>
      <c r="AE229" s="5"/>
      <c r="AF229" s="5"/>
      <c r="AG229" s="9"/>
      <c r="AH229" s="9"/>
      <c r="AI229" s="9"/>
      <c r="AJ229" s="5"/>
      <c r="AK229" s="5"/>
      <c r="AL229" s="5"/>
      <c r="AM229" s="5"/>
      <c r="AN229" s="5"/>
      <c r="AO229" s="5"/>
      <c r="AP229" s="5"/>
      <c r="AQ229" s="5"/>
      <c r="AR229" s="9"/>
    </row>
    <row r="230" spans="16:44" ht="15.75" customHeight="1" x14ac:dyDescent="0.3">
      <c r="P230" s="9"/>
      <c r="Y230" s="5"/>
      <c r="Z230" s="5"/>
      <c r="AA230" s="5"/>
      <c r="AB230" s="5"/>
      <c r="AC230" s="5"/>
      <c r="AD230" s="5"/>
      <c r="AE230" s="5"/>
      <c r="AF230" s="5"/>
      <c r="AG230" s="9"/>
      <c r="AH230" s="9"/>
      <c r="AI230" s="9"/>
      <c r="AJ230" s="5"/>
      <c r="AK230" s="5"/>
      <c r="AL230" s="5"/>
      <c r="AM230" s="5"/>
      <c r="AN230" s="5"/>
      <c r="AO230" s="5"/>
      <c r="AP230" s="5"/>
      <c r="AQ230" s="5"/>
      <c r="AR230" s="9"/>
    </row>
    <row r="231" spans="16:44" ht="15.75" customHeight="1" x14ac:dyDescent="0.3">
      <c r="P231" s="9"/>
      <c r="Y231" s="5"/>
      <c r="Z231" s="5"/>
      <c r="AA231" s="5"/>
      <c r="AB231" s="5"/>
      <c r="AC231" s="5"/>
      <c r="AD231" s="5"/>
      <c r="AE231" s="5"/>
      <c r="AF231" s="5"/>
      <c r="AG231" s="9"/>
      <c r="AH231" s="9"/>
      <c r="AI231" s="9"/>
      <c r="AJ231" s="5"/>
      <c r="AK231" s="5"/>
      <c r="AL231" s="5"/>
      <c r="AM231" s="5"/>
      <c r="AN231" s="5"/>
      <c r="AO231" s="5"/>
      <c r="AP231" s="5"/>
      <c r="AQ231" s="5"/>
      <c r="AR231" s="9"/>
    </row>
    <row r="232" spans="16:44" ht="15.75" customHeight="1" x14ac:dyDescent="0.3">
      <c r="P232" s="9"/>
      <c r="Y232" s="5"/>
      <c r="Z232" s="5"/>
      <c r="AA232" s="5"/>
      <c r="AB232" s="5"/>
      <c r="AC232" s="5"/>
      <c r="AD232" s="5"/>
      <c r="AE232" s="5"/>
      <c r="AF232" s="5"/>
      <c r="AG232" s="9"/>
      <c r="AH232" s="9"/>
      <c r="AI232" s="9"/>
      <c r="AJ232" s="5"/>
      <c r="AK232" s="5"/>
      <c r="AL232" s="5"/>
      <c r="AM232" s="5"/>
      <c r="AN232" s="5"/>
      <c r="AO232" s="5"/>
      <c r="AP232" s="5"/>
      <c r="AQ232" s="5"/>
      <c r="AR232" s="9"/>
    </row>
    <row r="233" spans="16:44" ht="15.75" customHeight="1" x14ac:dyDescent="0.3">
      <c r="P233" s="9"/>
      <c r="Y233" s="5"/>
      <c r="Z233" s="5"/>
      <c r="AA233" s="5"/>
      <c r="AB233" s="5"/>
      <c r="AC233" s="5"/>
      <c r="AD233" s="5"/>
      <c r="AE233" s="5"/>
      <c r="AF233" s="5"/>
      <c r="AG233" s="9"/>
      <c r="AH233" s="9"/>
      <c r="AI233" s="9"/>
      <c r="AJ233" s="5"/>
      <c r="AK233" s="5"/>
      <c r="AL233" s="5"/>
      <c r="AM233" s="5"/>
      <c r="AN233" s="5"/>
      <c r="AO233" s="5"/>
      <c r="AP233" s="5"/>
      <c r="AQ233" s="5"/>
      <c r="AR233" s="9"/>
    </row>
    <row r="234" spans="16:44" ht="15.75" customHeight="1" x14ac:dyDescent="0.3">
      <c r="P234" s="9"/>
      <c r="Y234" s="5"/>
      <c r="Z234" s="5"/>
      <c r="AA234" s="5"/>
      <c r="AB234" s="5"/>
      <c r="AC234" s="5"/>
      <c r="AD234" s="5"/>
      <c r="AE234" s="5"/>
      <c r="AF234" s="5"/>
      <c r="AG234" s="9"/>
      <c r="AH234" s="9"/>
      <c r="AI234" s="9"/>
      <c r="AJ234" s="5"/>
      <c r="AK234" s="5"/>
      <c r="AL234" s="5"/>
      <c r="AM234" s="5"/>
      <c r="AN234" s="5"/>
      <c r="AO234" s="5"/>
      <c r="AP234" s="5"/>
      <c r="AQ234" s="5"/>
      <c r="AR234" s="9"/>
    </row>
    <row r="235" spans="16:44" ht="15.75" customHeight="1" x14ac:dyDescent="0.3">
      <c r="P235" s="9"/>
      <c r="Y235" s="5"/>
      <c r="Z235" s="5"/>
      <c r="AA235" s="5"/>
      <c r="AB235" s="5"/>
      <c r="AC235" s="5"/>
      <c r="AD235" s="5"/>
      <c r="AE235" s="5"/>
      <c r="AF235" s="5"/>
      <c r="AG235" s="9"/>
      <c r="AH235" s="9"/>
      <c r="AI235" s="9"/>
      <c r="AJ235" s="5"/>
      <c r="AK235" s="5"/>
      <c r="AL235" s="5"/>
      <c r="AM235" s="5"/>
      <c r="AN235" s="5"/>
      <c r="AO235" s="5"/>
      <c r="AP235" s="5"/>
      <c r="AQ235" s="5"/>
      <c r="AR235" s="9"/>
    </row>
    <row r="236" spans="16:44" ht="15.75" customHeight="1" x14ac:dyDescent="0.3">
      <c r="P236" s="9"/>
      <c r="Y236" s="5"/>
      <c r="Z236" s="5"/>
      <c r="AA236" s="5"/>
      <c r="AB236" s="5"/>
      <c r="AC236" s="5"/>
      <c r="AD236" s="5"/>
      <c r="AE236" s="5"/>
      <c r="AF236" s="5"/>
      <c r="AG236" s="9"/>
      <c r="AH236" s="9"/>
      <c r="AI236" s="9"/>
      <c r="AJ236" s="5"/>
      <c r="AK236" s="5"/>
      <c r="AL236" s="5"/>
      <c r="AM236" s="5"/>
      <c r="AN236" s="5"/>
      <c r="AO236" s="5"/>
      <c r="AP236" s="5"/>
      <c r="AQ236" s="5"/>
      <c r="AR236" s="9"/>
    </row>
    <row r="237" spans="16:44" ht="15.75" customHeight="1" x14ac:dyDescent="0.3">
      <c r="P237" s="9"/>
      <c r="Y237" s="5"/>
      <c r="Z237" s="5"/>
      <c r="AA237" s="5"/>
      <c r="AB237" s="5"/>
      <c r="AC237" s="5"/>
      <c r="AD237" s="5"/>
      <c r="AE237" s="5"/>
      <c r="AF237" s="5"/>
      <c r="AG237" s="9"/>
      <c r="AH237" s="9"/>
      <c r="AI237" s="9"/>
      <c r="AJ237" s="5"/>
      <c r="AK237" s="5"/>
      <c r="AL237" s="5"/>
      <c r="AM237" s="5"/>
      <c r="AN237" s="5"/>
      <c r="AO237" s="5"/>
      <c r="AP237" s="5"/>
      <c r="AQ237" s="5"/>
      <c r="AR237" s="9"/>
    </row>
    <row r="238" spans="16:44" ht="15.75" customHeight="1" x14ac:dyDescent="0.3">
      <c r="P238" s="9"/>
      <c r="Y238" s="5"/>
      <c r="Z238" s="5"/>
      <c r="AA238" s="5"/>
      <c r="AB238" s="5"/>
      <c r="AC238" s="5"/>
      <c r="AD238" s="5"/>
      <c r="AE238" s="5"/>
      <c r="AF238" s="5"/>
      <c r="AG238" s="9"/>
      <c r="AH238" s="9"/>
      <c r="AI238" s="9"/>
      <c r="AJ238" s="5"/>
      <c r="AK238" s="5"/>
      <c r="AL238" s="5"/>
      <c r="AM238" s="5"/>
      <c r="AN238" s="5"/>
      <c r="AO238" s="5"/>
      <c r="AP238" s="5"/>
      <c r="AQ238" s="5"/>
      <c r="AR238" s="9"/>
    </row>
    <row r="239" spans="16:44" ht="15.75" customHeight="1" x14ac:dyDescent="0.3">
      <c r="P239" s="9"/>
      <c r="Y239" s="5"/>
      <c r="Z239" s="5"/>
      <c r="AA239" s="5"/>
      <c r="AB239" s="5"/>
      <c r="AC239" s="5"/>
      <c r="AD239" s="5"/>
      <c r="AE239" s="5"/>
      <c r="AF239" s="5"/>
      <c r="AG239" s="9"/>
      <c r="AH239" s="9"/>
      <c r="AI239" s="9"/>
      <c r="AJ239" s="5"/>
      <c r="AK239" s="5"/>
      <c r="AL239" s="5"/>
      <c r="AM239" s="5"/>
      <c r="AN239" s="5"/>
      <c r="AO239" s="5"/>
      <c r="AP239" s="5"/>
      <c r="AQ239" s="5"/>
      <c r="AR239" s="9"/>
    </row>
    <row r="240" spans="16:44" ht="15.75" customHeight="1" x14ac:dyDescent="0.3">
      <c r="P240" s="9"/>
      <c r="Y240" s="5"/>
      <c r="Z240" s="5"/>
      <c r="AA240" s="5"/>
      <c r="AB240" s="5"/>
      <c r="AC240" s="5"/>
      <c r="AD240" s="5"/>
      <c r="AE240" s="5"/>
      <c r="AF240" s="5"/>
      <c r="AG240" s="9"/>
      <c r="AH240" s="9"/>
      <c r="AI240" s="9"/>
      <c r="AJ240" s="5"/>
      <c r="AK240" s="5"/>
      <c r="AL240" s="5"/>
      <c r="AM240" s="5"/>
      <c r="AN240" s="5"/>
      <c r="AO240" s="5"/>
      <c r="AP240" s="5"/>
      <c r="AQ240" s="5"/>
      <c r="AR240" s="9"/>
    </row>
    <row r="241" spans="16:44" ht="15.75" customHeight="1" x14ac:dyDescent="0.3">
      <c r="P241" s="9"/>
      <c r="Y241" s="5"/>
      <c r="Z241" s="5"/>
      <c r="AA241" s="5"/>
      <c r="AB241" s="5"/>
      <c r="AC241" s="5"/>
      <c r="AD241" s="5"/>
      <c r="AE241" s="5"/>
      <c r="AF241" s="5"/>
      <c r="AG241" s="9"/>
      <c r="AH241" s="9"/>
      <c r="AI241" s="9"/>
      <c r="AJ241" s="5"/>
      <c r="AK241" s="5"/>
      <c r="AL241" s="5"/>
      <c r="AM241" s="5"/>
      <c r="AN241" s="5"/>
      <c r="AO241" s="5"/>
      <c r="AP241" s="5"/>
      <c r="AQ241" s="5"/>
      <c r="AR241" s="9"/>
    </row>
    <row r="242" spans="16:44" ht="15.75" customHeight="1" x14ac:dyDescent="0.3">
      <c r="P242" s="9"/>
      <c r="Y242" s="5"/>
      <c r="Z242" s="5"/>
      <c r="AA242" s="5"/>
      <c r="AB242" s="5"/>
      <c r="AC242" s="5"/>
      <c r="AD242" s="5"/>
      <c r="AE242" s="5"/>
      <c r="AF242" s="5"/>
      <c r="AG242" s="9"/>
      <c r="AH242" s="9"/>
      <c r="AI242" s="9"/>
      <c r="AJ242" s="5"/>
      <c r="AK242" s="5"/>
      <c r="AL242" s="5"/>
      <c r="AM242" s="5"/>
      <c r="AN242" s="5"/>
      <c r="AO242" s="5"/>
      <c r="AP242" s="5"/>
      <c r="AQ242" s="5"/>
      <c r="AR242" s="9"/>
    </row>
    <row r="243" spans="16:44" ht="15.75" customHeight="1" x14ac:dyDescent="0.3">
      <c r="P243" s="9"/>
      <c r="Y243" s="5"/>
      <c r="Z243" s="5"/>
      <c r="AA243" s="5"/>
      <c r="AB243" s="5"/>
      <c r="AC243" s="5"/>
      <c r="AD243" s="5"/>
      <c r="AE243" s="5"/>
      <c r="AF243" s="5"/>
      <c r="AG243" s="9"/>
      <c r="AH243" s="9"/>
      <c r="AI243" s="9"/>
      <c r="AJ243" s="5"/>
      <c r="AK243" s="5"/>
      <c r="AL243" s="5"/>
      <c r="AM243" s="5"/>
      <c r="AN243" s="5"/>
      <c r="AO243" s="5"/>
      <c r="AP243" s="5"/>
      <c r="AQ243" s="5"/>
      <c r="AR243" s="9"/>
    </row>
    <row r="244" spans="16:44" ht="15.75" customHeight="1" x14ac:dyDescent="0.3">
      <c r="P244" s="9"/>
      <c r="Y244" s="5"/>
      <c r="Z244" s="5"/>
      <c r="AA244" s="5"/>
      <c r="AB244" s="5"/>
      <c r="AC244" s="5"/>
      <c r="AD244" s="5"/>
      <c r="AE244" s="5"/>
      <c r="AF244" s="5"/>
      <c r="AG244" s="9"/>
      <c r="AH244" s="9"/>
      <c r="AI244" s="9"/>
      <c r="AJ244" s="5"/>
      <c r="AK244" s="5"/>
      <c r="AL244" s="5"/>
      <c r="AM244" s="5"/>
      <c r="AN244" s="5"/>
      <c r="AO244" s="5"/>
      <c r="AP244" s="5"/>
      <c r="AQ244" s="5"/>
      <c r="AR244" s="9"/>
    </row>
    <row r="245" spans="16:44" ht="15.75" customHeight="1" x14ac:dyDescent="0.3">
      <c r="P245" s="9"/>
      <c r="Y245" s="5"/>
      <c r="Z245" s="5"/>
      <c r="AA245" s="5"/>
      <c r="AB245" s="5"/>
      <c r="AC245" s="5"/>
      <c r="AD245" s="5"/>
      <c r="AE245" s="5"/>
      <c r="AF245" s="5"/>
      <c r="AG245" s="9"/>
      <c r="AH245" s="9"/>
      <c r="AI245" s="9"/>
      <c r="AJ245" s="5"/>
      <c r="AK245" s="5"/>
      <c r="AL245" s="5"/>
      <c r="AM245" s="5"/>
      <c r="AN245" s="5"/>
      <c r="AO245" s="5"/>
      <c r="AP245" s="5"/>
      <c r="AQ245" s="5"/>
      <c r="AR245" s="9"/>
    </row>
    <row r="246" spans="16:44" ht="15.75" customHeight="1" x14ac:dyDescent="0.3">
      <c r="P246" s="9"/>
      <c r="Y246" s="5"/>
      <c r="Z246" s="5"/>
      <c r="AA246" s="5"/>
      <c r="AB246" s="5"/>
      <c r="AC246" s="5"/>
      <c r="AD246" s="5"/>
      <c r="AE246" s="5"/>
      <c r="AF246" s="5"/>
      <c r="AG246" s="9"/>
      <c r="AH246" s="9"/>
      <c r="AI246" s="9"/>
      <c r="AJ246" s="5"/>
      <c r="AK246" s="5"/>
      <c r="AL246" s="5"/>
      <c r="AM246" s="5"/>
      <c r="AN246" s="5"/>
      <c r="AO246" s="5"/>
      <c r="AP246" s="5"/>
      <c r="AQ246" s="5"/>
      <c r="AR246" s="9"/>
    </row>
    <row r="247" spans="16:44" ht="15.75" customHeight="1" x14ac:dyDescent="0.3">
      <c r="P247" s="9"/>
      <c r="Y247" s="5"/>
      <c r="Z247" s="5"/>
      <c r="AA247" s="5"/>
      <c r="AB247" s="5"/>
      <c r="AC247" s="5"/>
      <c r="AD247" s="5"/>
      <c r="AE247" s="5"/>
      <c r="AF247" s="5"/>
      <c r="AG247" s="9"/>
      <c r="AH247" s="9"/>
      <c r="AI247" s="9"/>
      <c r="AJ247" s="5"/>
      <c r="AK247" s="5"/>
      <c r="AL247" s="5"/>
      <c r="AM247" s="5"/>
      <c r="AN247" s="5"/>
      <c r="AO247" s="5"/>
      <c r="AP247" s="5"/>
      <c r="AQ247" s="5"/>
      <c r="AR247" s="9"/>
    </row>
    <row r="248" spans="16:44" ht="15.75" customHeight="1" x14ac:dyDescent="0.3">
      <c r="P248" s="9"/>
      <c r="Y248" s="5"/>
      <c r="Z248" s="5"/>
      <c r="AA248" s="5"/>
      <c r="AB248" s="5"/>
      <c r="AC248" s="5"/>
      <c r="AD248" s="5"/>
      <c r="AE248" s="5"/>
      <c r="AF248" s="5"/>
      <c r="AG248" s="9"/>
      <c r="AH248" s="9"/>
      <c r="AI248" s="9"/>
      <c r="AJ248" s="5"/>
      <c r="AK248" s="5"/>
      <c r="AL248" s="5"/>
      <c r="AM248" s="5"/>
      <c r="AN248" s="5"/>
      <c r="AO248" s="5"/>
      <c r="AP248" s="5"/>
      <c r="AQ248" s="5"/>
      <c r="AR248" s="9"/>
    </row>
    <row r="249" spans="16:44" ht="15.75" customHeight="1" x14ac:dyDescent="0.3">
      <c r="P249" s="9"/>
      <c r="Y249" s="5"/>
      <c r="Z249" s="5"/>
      <c r="AA249" s="5"/>
      <c r="AB249" s="5"/>
      <c r="AC249" s="5"/>
      <c r="AD249" s="5"/>
      <c r="AE249" s="5"/>
      <c r="AF249" s="5"/>
      <c r="AG249" s="9"/>
      <c r="AH249" s="9"/>
      <c r="AI249" s="9"/>
      <c r="AJ249" s="5"/>
      <c r="AK249" s="5"/>
      <c r="AL249" s="5"/>
      <c r="AM249" s="5"/>
      <c r="AN249" s="5"/>
      <c r="AO249" s="5"/>
      <c r="AP249" s="5"/>
      <c r="AQ249" s="5"/>
      <c r="AR249" s="9"/>
    </row>
    <row r="250" spans="16:44" ht="15.75" customHeight="1" x14ac:dyDescent="0.3">
      <c r="P250" s="9"/>
      <c r="Y250" s="5"/>
      <c r="Z250" s="5"/>
      <c r="AA250" s="5"/>
      <c r="AB250" s="5"/>
      <c r="AC250" s="5"/>
      <c r="AD250" s="5"/>
      <c r="AE250" s="5"/>
      <c r="AF250" s="5"/>
      <c r="AG250" s="9"/>
      <c r="AH250" s="9"/>
      <c r="AI250" s="9"/>
      <c r="AJ250" s="5"/>
      <c r="AK250" s="5"/>
      <c r="AL250" s="5"/>
      <c r="AM250" s="5"/>
      <c r="AN250" s="5"/>
      <c r="AO250" s="5"/>
      <c r="AP250" s="5"/>
      <c r="AQ250" s="5"/>
      <c r="AR250" s="9"/>
    </row>
    <row r="251" spans="16:44" ht="15.75" customHeight="1" x14ac:dyDescent="0.3">
      <c r="P251" s="9"/>
      <c r="Y251" s="5"/>
      <c r="Z251" s="5"/>
      <c r="AA251" s="5"/>
      <c r="AB251" s="5"/>
      <c r="AC251" s="5"/>
      <c r="AD251" s="5"/>
      <c r="AE251" s="5"/>
      <c r="AF251" s="5"/>
      <c r="AG251" s="9"/>
      <c r="AH251" s="9"/>
      <c r="AI251" s="9"/>
      <c r="AJ251" s="5"/>
      <c r="AK251" s="5"/>
      <c r="AL251" s="5"/>
      <c r="AM251" s="5"/>
      <c r="AN251" s="5"/>
      <c r="AO251" s="5"/>
      <c r="AP251" s="5"/>
      <c r="AQ251" s="5"/>
      <c r="AR251" s="9"/>
    </row>
    <row r="252" spans="16:44" ht="15.75" customHeight="1" x14ac:dyDescent="0.3">
      <c r="P252" s="9"/>
      <c r="Y252" s="5"/>
      <c r="Z252" s="5"/>
      <c r="AA252" s="5"/>
      <c r="AB252" s="5"/>
      <c r="AC252" s="5"/>
      <c r="AD252" s="5"/>
      <c r="AE252" s="5"/>
      <c r="AF252" s="5"/>
      <c r="AG252" s="9"/>
      <c r="AH252" s="9"/>
      <c r="AI252" s="9"/>
      <c r="AJ252" s="5"/>
      <c r="AK252" s="5"/>
      <c r="AL252" s="5"/>
      <c r="AM252" s="5"/>
      <c r="AN252" s="5"/>
      <c r="AO252" s="5"/>
      <c r="AP252" s="5"/>
      <c r="AQ252" s="5"/>
      <c r="AR252" s="9"/>
    </row>
    <row r="253" spans="16:44" ht="15.75" customHeight="1" x14ac:dyDescent="0.3">
      <c r="P253" s="9"/>
      <c r="Y253" s="5"/>
      <c r="Z253" s="5"/>
      <c r="AA253" s="5"/>
      <c r="AB253" s="5"/>
      <c r="AC253" s="5"/>
      <c r="AD253" s="5"/>
      <c r="AE253" s="5"/>
      <c r="AF253" s="5"/>
      <c r="AG253" s="9"/>
      <c r="AH253" s="9"/>
      <c r="AI253" s="9"/>
      <c r="AJ253" s="5"/>
      <c r="AK253" s="5"/>
      <c r="AL253" s="5"/>
      <c r="AM253" s="5"/>
      <c r="AN253" s="5"/>
      <c r="AO253" s="5"/>
      <c r="AP253" s="5"/>
      <c r="AQ253" s="5"/>
      <c r="AR253" s="9"/>
    </row>
    <row r="254" spans="16:44" ht="15.75" customHeight="1" x14ac:dyDescent="0.3">
      <c r="P254" s="9"/>
      <c r="Y254" s="5"/>
      <c r="Z254" s="5"/>
      <c r="AA254" s="5"/>
      <c r="AB254" s="5"/>
      <c r="AC254" s="5"/>
      <c r="AD254" s="5"/>
      <c r="AE254" s="5"/>
      <c r="AF254" s="5"/>
      <c r="AG254" s="9"/>
      <c r="AH254" s="9"/>
      <c r="AI254" s="9"/>
      <c r="AJ254" s="5"/>
      <c r="AK254" s="5"/>
      <c r="AL254" s="5"/>
      <c r="AM254" s="5"/>
      <c r="AN254" s="5"/>
      <c r="AO254" s="5"/>
      <c r="AP254" s="5"/>
      <c r="AQ254" s="5"/>
      <c r="AR254" s="9"/>
    </row>
    <row r="255" spans="16:44" ht="15.75" customHeight="1" x14ac:dyDescent="0.3">
      <c r="P255" s="9"/>
      <c r="Y255" s="5"/>
      <c r="Z255" s="5"/>
      <c r="AA255" s="5"/>
      <c r="AB255" s="5"/>
      <c r="AC255" s="5"/>
      <c r="AD255" s="5"/>
      <c r="AE255" s="5"/>
      <c r="AF255" s="5"/>
      <c r="AG255" s="9"/>
      <c r="AH255" s="9"/>
      <c r="AI255" s="9"/>
      <c r="AJ255" s="5"/>
      <c r="AK255" s="5"/>
      <c r="AL255" s="5"/>
      <c r="AM255" s="5"/>
      <c r="AN255" s="5"/>
      <c r="AO255" s="5"/>
      <c r="AP255" s="5"/>
      <c r="AQ255" s="5"/>
      <c r="AR255" s="9"/>
    </row>
    <row r="256" spans="16:44" ht="15.75" customHeight="1" x14ac:dyDescent="0.3">
      <c r="P256" s="9"/>
      <c r="Y256" s="5"/>
      <c r="Z256" s="5"/>
      <c r="AA256" s="5"/>
      <c r="AB256" s="5"/>
      <c r="AC256" s="5"/>
      <c r="AD256" s="5"/>
      <c r="AE256" s="5"/>
      <c r="AF256" s="5"/>
      <c r="AG256" s="9"/>
      <c r="AH256" s="9"/>
      <c r="AI256" s="9"/>
      <c r="AJ256" s="5"/>
      <c r="AK256" s="5"/>
      <c r="AL256" s="5"/>
      <c r="AM256" s="5"/>
      <c r="AN256" s="5"/>
      <c r="AO256" s="5"/>
      <c r="AP256" s="5"/>
      <c r="AQ256" s="5"/>
      <c r="AR256" s="9"/>
    </row>
    <row r="257" spans="16:44" ht="15.75" customHeight="1" x14ac:dyDescent="0.3">
      <c r="P257" s="9"/>
      <c r="Y257" s="5"/>
      <c r="Z257" s="5"/>
      <c r="AA257" s="5"/>
      <c r="AB257" s="5"/>
      <c r="AC257" s="5"/>
      <c r="AD257" s="5"/>
      <c r="AE257" s="5"/>
      <c r="AF257" s="5"/>
      <c r="AG257" s="9"/>
      <c r="AH257" s="9"/>
      <c r="AI257" s="9"/>
      <c r="AJ257" s="5"/>
      <c r="AK257" s="5"/>
      <c r="AL257" s="5"/>
      <c r="AM257" s="5"/>
      <c r="AN257" s="5"/>
      <c r="AO257" s="5"/>
      <c r="AP257" s="5"/>
      <c r="AQ257" s="5"/>
      <c r="AR257" s="9"/>
    </row>
    <row r="258" spans="16:44" ht="15.75" customHeight="1" x14ac:dyDescent="0.3">
      <c r="P258" s="9"/>
      <c r="Y258" s="5"/>
      <c r="Z258" s="5"/>
      <c r="AA258" s="5"/>
      <c r="AB258" s="5"/>
      <c r="AC258" s="5"/>
      <c r="AD258" s="5"/>
      <c r="AE258" s="5"/>
      <c r="AF258" s="5"/>
      <c r="AG258" s="9"/>
      <c r="AH258" s="9"/>
      <c r="AI258" s="9"/>
      <c r="AJ258" s="5"/>
      <c r="AK258" s="5"/>
      <c r="AL258" s="5"/>
      <c r="AM258" s="5"/>
      <c r="AN258" s="5"/>
      <c r="AO258" s="5"/>
      <c r="AP258" s="5"/>
      <c r="AQ258" s="5"/>
      <c r="AR258" s="9"/>
    </row>
    <row r="259" spans="16:44" ht="15.75" customHeight="1" x14ac:dyDescent="0.3">
      <c r="P259" s="9"/>
      <c r="Y259" s="5"/>
      <c r="Z259" s="5"/>
      <c r="AA259" s="5"/>
      <c r="AB259" s="5"/>
      <c r="AC259" s="5"/>
      <c r="AD259" s="5"/>
      <c r="AE259" s="5"/>
      <c r="AF259" s="5"/>
      <c r="AG259" s="9"/>
      <c r="AH259" s="9"/>
      <c r="AI259" s="9"/>
      <c r="AJ259" s="5"/>
      <c r="AK259" s="5"/>
      <c r="AL259" s="5"/>
      <c r="AM259" s="5"/>
      <c r="AN259" s="5"/>
      <c r="AO259" s="5"/>
      <c r="AP259" s="5"/>
      <c r="AQ259" s="5"/>
      <c r="AR259" s="9"/>
    </row>
    <row r="260" spans="16:44" ht="15.75" customHeight="1" x14ac:dyDescent="0.3">
      <c r="P260" s="9"/>
      <c r="Y260" s="5"/>
      <c r="Z260" s="5"/>
      <c r="AA260" s="5"/>
      <c r="AB260" s="5"/>
      <c r="AC260" s="5"/>
      <c r="AD260" s="5"/>
      <c r="AE260" s="5"/>
      <c r="AF260" s="5"/>
      <c r="AG260" s="9"/>
      <c r="AH260" s="9"/>
      <c r="AI260" s="9"/>
      <c r="AJ260" s="5"/>
      <c r="AK260" s="5"/>
      <c r="AL260" s="5"/>
      <c r="AM260" s="5"/>
      <c r="AN260" s="5"/>
      <c r="AO260" s="5"/>
      <c r="AP260" s="5"/>
      <c r="AQ260" s="5"/>
      <c r="AR260" s="9"/>
    </row>
    <row r="261" spans="16:44" ht="15.75" customHeight="1" x14ac:dyDescent="0.3">
      <c r="P261" s="9"/>
      <c r="Y261" s="5"/>
      <c r="Z261" s="5"/>
      <c r="AA261" s="5"/>
      <c r="AB261" s="5"/>
      <c r="AC261" s="5"/>
      <c r="AD261" s="5"/>
      <c r="AE261" s="5"/>
      <c r="AF261" s="5"/>
      <c r="AG261" s="9"/>
      <c r="AH261" s="9"/>
      <c r="AI261" s="9"/>
      <c r="AJ261" s="5"/>
      <c r="AK261" s="5"/>
      <c r="AL261" s="5"/>
      <c r="AM261" s="5"/>
      <c r="AN261" s="5"/>
      <c r="AO261" s="5"/>
      <c r="AP261" s="5"/>
      <c r="AQ261" s="5"/>
      <c r="AR261" s="9"/>
    </row>
    <row r="262" spans="16:44" ht="15.75" customHeight="1" x14ac:dyDescent="0.3">
      <c r="P262" s="9"/>
      <c r="Y262" s="5"/>
      <c r="Z262" s="5"/>
      <c r="AA262" s="5"/>
      <c r="AB262" s="5"/>
      <c r="AC262" s="5"/>
      <c r="AD262" s="5"/>
      <c r="AE262" s="5"/>
      <c r="AF262" s="5"/>
      <c r="AG262" s="9"/>
      <c r="AH262" s="9"/>
      <c r="AI262" s="9"/>
      <c r="AJ262" s="5"/>
      <c r="AK262" s="5"/>
      <c r="AL262" s="5"/>
      <c r="AM262" s="5"/>
      <c r="AN262" s="5"/>
      <c r="AO262" s="5"/>
      <c r="AP262" s="5"/>
      <c r="AQ262" s="5"/>
      <c r="AR262" s="9"/>
    </row>
    <row r="263" spans="16:44" ht="15.75" customHeight="1" x14ac:dyDescent="0.3">
      <c r="P263" s="9"/>
      <c r="Y263" s="5"/>
      <c r="Z263" s="5"/>
      <c r="AA263" s="5"/>
      <c r="AB263" s="5"/>
      <c r="AC263" s="5"/>
      <c r="AD263" s="5"/>
      <c r="AE263" s="5"/>
      <c r="AF263" s="5"/>
      <c r="AG263" s="9"/>
      <c r="AH263" s="9"/>
      <c r="AI263" s="9"/>
      <c r="AJ263" s="5"/>
      <c r="AK263" s="5"/>
      <c r="AL263" s="5"/>
      <c r="AM263" s="5"/>
      <c r="AN263" s="5"/>
      <c r="AO263" s="5"/>
      <c r="AP263" s="5"/>
      <c r="AQ263" s="5"/>
      <c r="AR263" s="9"/>
    </row>
    <row r="264" spans="16:44" ht="15.75" customHeight="1" x14ac:dyDescent="0.3">
      <c r="P264" s="9"/>
      <c r="Y264" s="5"/>
      <c r="Z264" s="5"/>
      <c r="AA264" s="5"/>
      <c r="AB264" s="5"/>
      <c r="AC264" s="5"/>
      <c r="AD264" s="5"/>
      <c r="AE264" s="5"/>
      <c r="AF264" s="5"/>
      <c r="AG264" s="9"/>
      <c r="AH264" s="9"/>
      <c r="AI264" s="9"/>
      <c r="AJ264" s="5"/>
      <c r="AK264" s="5"/>
      <c r="AL264" s="5"/>
      <c r="AM264" s="5"/>
      <c r="AN264" s="5"/>
      <c r="AO264" s="5"/>
      <c r="AP264" s="5"/>
      <c r="AQ264" s="5"/>
      <c r="AR264" s="9"/>
    </row>
    <row r="265" spans="16:44" ht="15.75" customHeight="1" x14ac:dyDescent="0.3">
      <c r="P265" s="9"/>
      <c r="Y265" s="5"/>
      <c r="Z265" s="5"/>
      <c r="AA265" s="5"/>
      <c r="AB265" s="5"/>
      <c r="AC265" s="5"/>
      <c r="AD265" s="5"/>
      <c r="AE265" s="5"/>
      <c r="AF265" s="5"/>
      <c r="AG265" s="9"/>
      <c r="AH265" s="9"/>
      <c r="AI265" s="9"/>
      <c r="AJ265" s="5"/>
      <c r="AK265" s="5"/>
      <c r="AL265" s="5"/>
      <c r="AM265" s="5"/>
      <c r="AN265" s="5"/>
      <c r="AO265" s="5"/>
      <c r="AP265" s="5"/>
      <c r="AQ265" s="5"/>
      <c r="AR265" s="9"/>
    </row>
    <row r="266" spans="16:44" ht="15.75" customHeight="1" x14ac:dyDescent="0.3">
      <c r="P266" s="9"/>
      <c r="Y266" s="5"/>
      <c r="Z266" s="5"/>
      <c r="AA266" s="5"/>
      <c r="AB266" s="5"/>
      <c r="AC266" s="5"/>
      <c r="AD266" s="5"/>
      <c r="AE266" s="5"/>
      <c r="AF266" s="5"/>
      <c r="AG266" s="9"/>
      <c r="AH266" s="9"/>
      <c r="AI266" s="9"/>
      <c r="AJ266" s="5"/>
      <c r="AK266" s="5"/>
      <c r="AL266" s="5"/>
      <c r="AM266" s="5"/>
      <c r="AN266" s="5"/>
      <c r="AO266" s="5"/>
      <c r="AP266" s="5"/>
      <c r="AQ266" s="5"/>
      <c r="AR266" s="9"/>
    </row>
    <row r="267" spans="16:44" ht="15.75" customHeight="1" x14ac:dyDescent="0.3">
      <c r="P267" s="9"/>
      <c r="Y267" s="5"/>
      <c r="Z267" s="5"/>
      <c r="AA267" s="5"/>
      <c r="AB267" s="5"/>
      <c r="AC267" s="5"/>
      <c r="AD267" s="5"/>
      <c r="AE267" s="5"/>
      <c r="AF267" s="5"/>
      <c r="AG267" s="9"/>
      <c r="AH267" s="9"/>
      <c r="AI267" s="9"/>
      <c r="AJ267" s="5"/>
      <c r="AK267" s="5"/>
      <c r="AL267" s="5"/>
      <c r="AM267" s="5"/>
      <c r="AN267" s="5"/>
      <c r="AO267" s="5"/>
      <c r="AP267" s="5"/>
      <c r="AQ267" s="5"/>
      <c r="AR267" s="9"/>
    </row>
    <row r="268" spans="16:44" ht="15.75" customHeight="1" x14ac:dyDescent="0.3">
      <c r="P268" s="9"/>
      <c r="Y268" s="5"/>
      <c r="Z268" s="5"/>
      <c r="AA268" s="5"/>
      <c r="AB268" s="5"/>
      <c r="AC268" s="5"/>
      <c r="AD268" s="5"/>
      <c r="AE268" s="5"/>
      <c r="AF268" s="5"/>
      <c r="AG268" s="9"/>
      <c r="AH268" s="9"/>
      <c r="AI268" s="9"/>
      <c r="AJ268" s="5"/>
      <c r="AK268" s="5"/>
      <c r="AL268" s="5"/>
      <c r="AM268" s="5"/>
      <c r="AN268" s="5"/>
      <c r="AO268" s="5"/>
      <c r="AP268" s="5"/>
      <c r="AQ268" s="5"/>
      <c r="AR268" s="9"/>
    </row>
    <row r="269" spans="16:44" ht="15.75" customHeight="1" x14ac:dyDescent="0.3">
      <c r="P269" s="9"/>
      <c r="Y269" s="5"/>
      <c r="Z269" s="5"/>
      <c r="AA269" s="5"/>
      <c r="AB269" s="5"/>
      <c r="AC269" s="5"/>
      <c r="AD269" s="5"/>
      <c r="AE269" s="5"/>
      <c r="AF269" s="5"/>
      <c r="AG269" s="9"/>
      <c r="AH269" s="9"/>
      <c r="AI269" s="9"/>
      <c r="AJ269" s="5"/>
      <c r="AK269" s="5"/>
      <c r="AL269" s="5"/>
      <c r="AM269" s="5"/>
      <c r="AN269" s="5"/>
      <c r="AO269" s="5"/>
      <c r="AP269" s="5"/>
      <c r="AQ269" s="5"/>
      <c r="AR269" s="9"/>
    </row>
    <row r="270" spans="16:44" ht="15.75" customHeight="1" x14ac:dyDescent="0.3">
      <c r="P270" s="9"/>
      <c r="Y270" s="5"/>
      <c r="Z270" s="5"/>
      <c r="AA270" s="5"/>
      <c r="AB270" s="5"/>
      <c r="AC270" s="5"/>
      <c r="AD270" s="5"/>
      <c r="AE270" s="5"/>
      <c r="AF270" s="5"/>
      <c r="AG270" s="9"/>
      <c r="AH270" s="9"/>
      <c r="AI270" s="9"/>
      <c r="AJ270" s="5"/>
      <c r="AK270" s="5"/>
      <c r="AL270" s="5"/>
      <c r="AM270" s="5"/>
      <c r="AN270" s="5"/>
      <c r="AO270" s="5"/>
      <c r="AP270" s="5"/>
      <c r="AQ270" s="5"/>
      <c r="AR270" s="9"/>
    </row>
    <row r="271" spans="16:44" ht="15.75" customHeight="1" x14ac:dyDescent="0.3">
      <c r="P271" s="9"/>
      <c r="Y271" s="5"/>
      <c r="Z271" s="5"/>
      <c r="AA271" s="5"/>
      <c r="AB271" s="5"/>
      <c r="AC271" s="5"/>
      <c r="AD271" s="5"/>
      <c r="AE271" s="5"/>
      <c r="AF271" s="5"/>
      <c r="AG271" s="9"/>
      <c r="AH271" s="9"/>
      <c r="AI271" s="9"/>
      <c r="AJ271" s="5"/>
      <c r="AK271" s="5"/>
      <c r="AL271" s="5"/>
      <c r="AM271" s="5"/>
      <c r="AN271" s="5"/>
      <c r="AO271" s="5"/>
      <c r="AP271" s="5"/>
      <c r="AQ271" s="5"/>
      <c r="AR271" s="9"/>
    </row>
    <row r="272" spans="16:44" ht="15.75" customHeight="1" x14ac:dyDescent="0.3">
      <c r="P272" s="9"/>
      <c r="Y272" s="5"/>
      <c r="Z272" s="5"/>
      <c r="AA272" s="5"/>
      <c r="AB272" s="5"/>
      <c r="AC272" s="5"/>
      <c r="AD272" s="5"/>
      <c r="AE272" s="5"/>
      <c r="AF272" s="5"/>
      <c r="AG272" s="9"/>
      <c r="AH272" s="9"/>
      <c r="AI272" s="9"/>
      <c r="AJ272" s="5"/>
      <c r="AK272" s="5"/>
      <c r="AL272" s="5"/>
      <c r="AM272" s="5"/>
      <c r="AN272" s="5"/>
      <c r="AO272" s="5"/>
      <c r="AP272" s="5"/>
      <c r="AQ272" s="5"/>
      <c r="AR272" s="9"/>
    </row>
    <row r="273" spans="16:44" ht="15.75" customHeight="1" x14ac:dyDescent="0.3">
      <c r="P273" s="9"/>
      <c r="Y273" s="5"/>
      <c r="Z273" s="5"/>
      <c r="AA273" s="5"/>
      <c r="AB273" s="5"/>
      <c r="AC273" s="5"/>
      <c r="AD273" s="5"/>
      <c r="AE273" s="5"/>
      <c r="AF273" s="5"/>
      <c r="AG273" s="9"/>
      <c r="AH273" s="9"/>
      <c r="AI273" s="9"/>
      <c r="AJ273" s="5"/>
      <c r="AK273" s="5"/>
      <c r="AL273" s="5"/>
      <c r="AM273" s="5"/>
      <c r="AN273" s="5"/>
      <c r="AO273" s="5"/>
      <c r="AP273" s="5"/>
      <c r="AQ273" s="5"/>
      <c r="AR273" s="9"/>
    </row>
    <row r="274" spans="16:44" ht="15.75" customHeight="1" x14ac:dyDescent="0.3">
      <c r="P274" s="9"/>
      <c r="Y274" s="5"/>
      <c r="Z274" s="5"/>
      <c r="AA274" s="5"/>
      <c r="AB274" s="5"/>
      <c r="AC274" s="5"/>
      <c r="AD274" s="5"/>
      <c r="AE274" s="5"/>
      <c r="AF274" s="5"/>
      <c r="AG274" s="9"/>
      <c r="AH274" s="9"/>
      <c r="AI274" s="9"/>
      <c r="AJ274" s="5"/>
      <c r="AK274" s="5"/>
      <c r="AL274" s="5"/>
      <c r="AM274" s="5"/>
      <c r="AN274" s="5"/>
      <c r="AO274" s="5"/>
      <c r="AP274" s="5"/>
      <c r="AQ274" s="5"/>
      <c r="AR274" s="9"/>
    </row>
    <row r="275" spans="16:44" ht="15.75" customHeight="1" x14ac:dyDescent="0.3">
      <c r="P275" s="9"/>
      <c r="Y275" s="5"/>
      <c r="Z275" s="5"/>
      <c r="AA275" s="5"/>
      <c r="AB275" s="5"/>
      <c r="AC275" s="5"/>
      <c r="AD275" s="5"/>
      <c r="AE275" s="5"/>
      <c r="AF275" s="5"/>
      <c r="AG275" s="9"/>
      <c r="AH275" s="9"/>
      <c r="AI275" s="9"/>
      <c r="AJ275" s="5"/>
      <c r="AK275" s="5"/>
      <c r="AL275" s="5"/>
      <c r="AM275" s="5"/>
      <c r="AN275" s="5"/>
      <c r="AO275" s="5"/>
      <c r="AP275" s="5"/>
      <c r="AQ275" s="5"/>
      <c r="AR275" s="9"/>
    </row>
    <row r="276" spans="16:44" ht="15.75" customHeight="1" x14ac:dyDescent="0.3">
      <c r="P276" s="9"/>
      <c r="Y276" s="5"/>
      <c r="Z276" s="5"/>
      <c r="AA276" s="5"/>
      <c r="AB276" s="5"/>
      <c r="AC276" s="5"/>
      <c r="AD276" s="5"/>
      <c r="AE276" s="5"/>
      <c r="AF276" s="5"/>
      <c r="AG276" s="9"/>
      <c r="AH276" s="9"/>
      <c r="AI276" s="9"/>
      <c r="AJ276" s="5"/>
      <c r="AK276" s="5"/>
      <c r="AL276" s="5"/>
      <c r="AM276" s="5"/>
      <c r="AN276" s="5"/>
      <c r="AO276" s="5"/>
      <c r="AP276" s="5"/>
      <c r="AQ276" s="5"/>
      <c r="AR276" s="9"/>
    </row>
    <row r="277" spans="16:44" ht="15.75" customHeight="1" x14ac:dyDescent="0.3">
      <c r="P277" s="9"/>
      <c r="Y277" s="5"/>
      <c r="Z277" s="5"/>
      <c r="AA277" s="5"/>
      <c r="AB277" s="5"/>
      <c r="AC277" s="5"/>
      <c r="AD277" s="5"/>
      <c r="AE277" s="5"/>
      <c r="AF277" s="5"/>
      <c r="AG277" s="9"/>
      <c r="AH277" s="9"/>
      <c r="AI277" s="9"/>
      <c r="AJ277" s="5"/>
      <c r="AK277" s="5"/>
      <c r="AL277" s="5"/>
      <c r="AM277" s="5"/>
      <c r="AN277" s="5"/>
      <c r="AO277" s="5"/>
      <c r="AP277" s="5"/>
      <c r="AQ277" s="5"/>
      <c r="AR277" s="9"/>
    </row>
    <row r="278" spans="16:44" ht="15.75" customHeight="1" x14ac:dyDescent="0.3">
      <c r="P278" s="9"/>
      <c r="Y278" s="5"/>
      <c r="Z278" s="5"/>
      <c r="AA278" s="5"/>
      <c r="AB278" s="5"/>
      <c r="AC278" s="5"/>
      <c r="AD278" s="5"/>
      <c r="AE278" s="5"/>
      <c r="AF278" s="5"/>
      <c r="AG278" s="9"/>
      <c r="AH278" s="9"/>
      <c r="AI278" s="9"/>
      <c r="AJ278" s="5"/>
      <c r="AK278" s="5"/>
      <c r="AL278" s="5"/>
      <c r="AM278" s="5"/>
      <c r="AN278" s="5"/>
      <c r="AO278" s="5"/>
      <c r="AP278" s="5"/>
      <c r="AQ278" s="5"/>
      <c r="AR278" s="9"/>
    </row>
    <row r="279" spans="16:44" ht="15.75" customHeight="1" x14ac:dyDescent="0.3">
      <c r="P279" s="9"/>
      <c r="Y279" s="5"/>
      <c r="Z279" s="5"/>
      <c r="AA279" s="5"/>
      <c r="AB279" s="5"/>
      <c r="AC279" s="5"/>
      <c r="AD279" s="5"/>
      <c r="AE279" s="5"/>
      <c r="AF279" s="5"/>
      <c r="AG279" s="9"/>
      <c r="AH279" s="9"/>
      <c r="AI279" s="9"/>
      <c r="AJ279" s="5"/>
      <c r="AK279" s="5"/>
      <c r="AL279" s="5"/>
      <c r="AM279" s="5"/>
      <c r="AN279" s="5"/>
      <c r="AO279" s="5"/>
      <c r="AP279" s="5"/>
      <c r="AQ279" s="5"/>
      <c r="AR279" s="9"/>
    </row>
    <row r="280" spans="16:44" ht="15.75" customHeight="1" x14ac:dyDescent="0.3">
      <c r="P280" s="9"/>
      <c r="Y280" s="5"/>
      <c r="Z280" s="5"/>
      <c r="AA280" s="5"/>
      <c r="AB280" s="5"/>
      <c r="AC280" s="5"/>
      <c r="AD280" s="5"/>
      <c r="AE280" s="5"/>
      <c r="AF280" s="5"/>
      <c r="AG280" s="9"/>
      <c r="AH280" s="9"/>
      <c r="AI280" s="9"/>
      <c r="AJ280" s="5"/>
      <c r="AK280" s="5"/>
      <c r="AL280" s="5"/>
      <c r="AM280" s="5"/>
      <c r="AN280" s="5"/>
      <c r="AO280" s="5"/>
      <c r="AP280" s="5"/>
      <c r="AQ280" s="5"/>
      <c r="AR280" s="9"/>
    </row>
    <row r="281" spans="16:44" ht="15.75" customHeight="1" x14ac:dyDescent="0.3">
      <c r="P281" s="9"/>
      <c r="Y281" s="5"/>
      <c r="Z281" s="5"/>
      <c r="AA281" s="5"/>
      <c r="AB281" s="5"/>
      <c r="AC281" s="5"/>
      <c r="AD281" s="5"/>
      <c r="AE281" s="5"/>
      <c r="AF281" s="5"/>
      <c r="AG281" s="9"/>
      <c r="AH281" s="9"/>
      <c r="AI281" s="9"/>
      <c r="AJ281" s="5"/>
      <c r="AK281" s="5"/>
      <c r="AL281" s="5"/>
      <c r="AM281" s="5"/>
      <c r="AN281" s="5"/>
      <c r="AO281" s="5"/>
      <c r="AP281" s="5"/>
      <c r="AQ281" s="5"/>
      <c r="AR281" s="9"/>
    </row>
    <row r="282" spans="16:44" ht="15.75" customHeight="1" x14ac:dyDescent="0.3">
      <c r="P282" s="9"/>
      <c r="Y282" s="5"/>
      <c r="Z282" s="5"/>
      <c r="AA282" s="5"/>
      <c r="AB282" s="5"/>
      <c r="AC282" s="5"/>
      <c r="AD282" s="5"/>
      <c r="AE282" s="5"/>
      <c r="AF282" s="5"/>
      <c r="AG282" s="9"/>
      <c r="AH282" s="9"/>
      <c r="AI282" s="9"/>
      <c r="AJ282" s="5"/>
      <c r="AK282" s="5"/>
      <c r="AL282" s="5"/>
      <c r="AM282" s="5"/>
      <c r="AN282" s="5"/>
      <c r="AO282" s="5"/>
      <c r="AP282" s="5"/>
      <c r="AQ282" s="5"/>
      <c r="AR282" s="9"/>
    </row>
    <row r="283" spans="16:44" ht="15.75" customHeight="1" x14ac:dyDescent="0.3">
      <c r="P283" s="9"/>
      <c r="Y283" s="5"/>
      <c r="Z283" s="5"/>
      <c r="AA283" s="5"/>
      <c r="AB283" s="5"/>
      <c r="AC283" s="5"/>
      <c r="AD283" s="5"/>
      <c r="AE283" s="5"/>
      <c r="AF283" s="5"/>
      <c r="AG283" s="9"/>
      <c r="AH283" s="9"/>
      <c r="AI283" s="9"/>
      <c r="AJ283" s="5"/>
      <c r="AK283" s="5"/>
      <c r="AL283" s="5"/>
      <c r="AM283" s="5"/>
      <c r="AN283" s="5"/>
      <c r="AO283" s="5"/>
      <c r="AP283" s="5"/>
      <c r="AQ283" s="5"/>
      <c r="AR283" s="9"/>
    </row>
    <row r="284" spans="16:44" ht="15.75" customHeight="1" x14ac:dyDescent="0.3">
      <c r="P284" s="9"/>
      <c r="Y284" s="5"/>
      <c r="Z284" s="5"/>
      <c r="AA284" s="5"/>
      <c r="AB284" s="5"/>
      <c r="AC284" s="5"/>
      <c r="AD284" s="5"/>
      <c r="AE284" s="5"/>
      <c r="AF284" s="5"/>
      <c r="AG284" s="9"/>
      <c r="AH284" s="9"/>
      <c r="AI284" s="9"/>
      <c r="AJ284" s="5"/>
      <c r="AK284" s="5"/>
      <c r="AL284" s="5"/>
      <c r="AM284" s="5"/>
      <c r="AN284" s="5"/>
      <c r="AO284" s="5"/>
      <c r="AP284" s="5"/>
      <c r="AQ284" s="5"/>
      <c r="AR284" s="9"/>
    </row>
    <row r="285" spans="16:44" ht="15.75" customHeight="1" x14ac:dyDescent="0.3">
      <c r="P285" s="9"/>
      <c r="Y285" s="5"/>
      <c r="Z285" s="5"/>
      <c r="AA285" s="5"/>
      <c r="AB285" s="5"/>
      <c r="AC285" s="5"/>
      <c r="AD285" s="5"/>
      <c r="AE285" s="5"/>
      <c r="AF285" s="5"/>
      <c r="AG285" s="9"/>
      <c r="AH285" s="9"/>
      <c r="AI285" s="9"/>
      <c r="AJ285" s="5"/>
      <c r="AK285" s="5"/>
      <c r="AL285" s="5"/>
      <c r="AM285" s="5"/>
      <c r="AN285" s="5"/>
      <c r="AO285" s="5"/>
      <c r="AP285" s="5"/>
      <c r="AQ285" s="5"/>
      <c r="AR285" s="9"/>
    </row>
    <row r="286" spans="16:44" ht="15.75" customHeight="1" x14ac:dyDescent="0.3">
      <c r="P286" s="9"/>
      <c r="Y286" s="5"/>
      <c r="Z286" s="5"/>
      <c r="AA286" s="5"/>
      <c r="AB286" s="5"/>
      <c r="AC286" s="5"/>
      <c r="AD286" s="5"/>
      <c r="AE286" s="5"/>
      <c r="AF286" s="5"/>
      <c r="AG286" s="9"/>
      <c r="AH286" s="9"/>
      <c r="AI286" s="9"/>
      <c r="AJ286" s="5"/>
      <c r="AK286" s="5"/>
      <c r="AL286" s="5"/>
      <c r="AM286" s="5"/>
      <c r="AN286" s="5"/>
      <c r="AO286" s="5"/>
      <c r="AP286" s="5"/>
      <c r="AQ286" s="5"/>
      <c r="AR286" s="9"/>
    </row>
    <row r="287" spans="16:44" ht="15.75" customHeight="1" x14ac:dyDescent="0.3">
      <c r="P287" s="9"/>
      <c r="Y287" s="5"/>
      <c r="Z287" s="5"/>
      <c r="AA287" s="5"/>
      <c r="AB287" s="5"/>
      <c r="AC287" s="5"/>
      <c r="AD287" s="5"/>
      <c r="AE287" s="5"/>
      <c r="AF287" s="5"/>
      <c r="AG287" s="9"/>
      <c r="AH287" s="9"/>
      <c r="AI287" s="9"/>
      <c r="AJ287" s="5"/>
      <c r="AK287" s="5"/>
      <c r="AL287" s="5"/>
      <c r="AM287" s="5"/>
      <c r="AN287" s="5"/>
      <c r="AO287" s="5"/>
      <c r="AP287" s="5"/>
      <c r="AQ287" s="5"/>
      <c r="AR287" s="9"/>
    </row>
    <row r="288" spans="16:44" ht="15.75" customHeight="1" x14ac:dyDescent="0.3">
      <c r="P288" s="9"/>
      <c r="Y288" s="5"/>
      <c r="Z288" s="5"/>
      <c r="AA288" s="5"/>
      <c r="AB288" s="5"/>
      <c r="AC288" s="5"/>
      <c r="AD288" s="5"/>
      <c r="AE288" s="5"/>
      <c r="AF288" s="5"/>
      <c r="AG288" s="9"/>
      <c r="AH288" s="9"/>
      <c r="AI288" s="9"/>
      <c r="AJ288" s="5"/>
      <c r="AK288" s="5"/>
      <c r="AL288" s="5"/>
      <c r="AM288" s="5"/>
      <c r="AN288" s="5"/>
      <c r="AO288" s="5"/>
      <c r="AP288" s="5"/>
      <c r="AQ288" s="5"/>
      <c r="AR288" s="9"/>
    </row>
    <row r="289" spans="16:44" ht="15.75" customHeight="1" x14ac:dyDescent="0.3">
      <c r="P289" s="9"/>
      <c r="Y289" s="5"/>
      <c r="Z289" s="5"/>
      <c r="AA289" s="5"/>
      <c r="AB289" s="5"/>
      <c r="AC289" s="5"/>
      <c r="AD289" s="5"/>
      <c r="AE289" s="5"/>
      <c r="AF289" s="5"/>
      <c r="AG289" s="9"/>
      <c r="AH289" s="9"/>
      <c r="AI289" s="9"/>
      <c r="AJ289" s="5"/>
      <c r="AK289" s="5"/>
      <c r="AL289" s="5"/>
      <c r="AM289" s="5"/>
      <c r="AN289" s="5"/>
      <c r="AO289" s="5"/>
      <c r="AP289" s="5"/>
      <c r="AQ289" s="5"/>
      <c r="AR289" s="9"/>
    </row>
    <row r="290" spans="16:44" ht="15.75" customHeight="1" x14ac:dyDescent="0.3">
      <c r="P290" s="9"/>
      <c r="Y290" s="5"/>
      <c r="Z290" s="5"/>
      <c r="AA290" s="5"/>
      <c r="AB290" s="5"/>
      <c r="AC290" s="5"/>
      <c r="AD290" s="5"/>
      <c r="AE290" s="5"/>
      <c r="AF290" s="5"/>
      <c r="AG290" s="9"/>
      <c r="AH290" s="9"/>
      <c r="AI290" s="9"/>
      <c r="AJ290" s="5"/>
      <c r="AK290" s="5"/>
      <c r="AL290" s="5"/>
      <c r="AM290" s="5"/>
      <c r="AN290" s="5"/>
      <c r="AO290" s="5"/>
      <c r="AP290" s="5"/>
      <c r="AQ290" s="5"/>
      <c r="AR290" s="9"/>
    </row>
    <row r="291" spans="16:44" ht="15.75" customHeight="1" x14ac:dyDescent="0.3">
      <c r="P291" s="9"/>
      <c r="Y291" s="5"/>
      <c r="Z291" s="5"/>
      <c r="AA291" s="5"/>
      <c r="AB291" s="5"/>
      <c r="AC291" s="5"/>
      <c r="AD291" s="5"/>
      <c r="AE291" s="5"/>
      <c r="AF291" s="5"/>
      <c r="AG291" s="9"/>
      <c r="AH291" s="9"/>
      <c r="AI291" s="9"/>
      <c r="AJ291" s="5"/>
      <c r="AK291" s="5"/>
      <c r="AL291" s="5"/>
      <c r="AM291" s="5"/>
      <c r="AN291" s="5"/>
      <c r="AO291" s="5"/>
      <c r="AP291" s="5"/>
      <c r="AQ291" s="5"/>
      <c r="AR291" s="9"/>
    </row>
    <row r="292" spans="16:44" ht="15.75" customHeight="1" x14ac:dyDescent="0.3">
      <c r="P292" s="9"/>
      <c r="Y292" s="5"/>
      <c r="Z292" s="5"/>
      <c r="AA292" s="5"/>
      <c r="AB292" s="5"/>
      <c r="AC292" s="5"/>
      <c r="AD292" s="5"/>
      <c r="AE292" s="5"/>
      <c r="AF292" s="5"/>
      <c r="AG292" s="9"/>
      <c r="AH292" s="9"/>
      <c r="AI292" s="9"/>
      <c r="AJ292" s="5"/>
      <c r="AK292" s="5"/>
      <c r="AL292" s="5"/>
      <c r="AM292" s="5"/>
      <c r="AN292" s="5"/>
      <c r="AO292" s="5"/>
      <c r="AP292" s="5"/>
      <c r="AQ292" s="5"/>
      <c r="AR292" s="9"/>
    </row>
    <row r="293" spans="16:44" ht="15.75" customHeight="1" x14ac:dyDescent="0.3">
      <c r="P293" s="9"/>
      <c r="Y293" s="5"/>
      <c r="Z293" s="5"/>
      <c r="AA293" s="5"/>
      <c r="AB293" s="5"/>
      <c r="AC293" s="5"/>
      <c r="AD293" s="5"/>
      <c r="AE293" s="5"/>
      <c r="AF293" s="5"/>
      <c r="AG293" s="9"/>
      <c r="AH293" s="9"/>
      <c r="AI293" s="9"/>
      <c r="AJ293" s="5"/>
      <c r="AK293" s="5"/>
      <c r="AL293" s="5"/>
      <c r="AM293" s="5"/>
      <c r="AN293" s="5"/>
      <c r="AO293" s="5"/>
      <c r="AP293" s="5"/>
      <c r="AQ293" s="5"/>
      <c r="AR293" s="9"/>
    </row>
    <row r="294" spans="16:44" ht="15.75" customHeight="1" x14ac:dyDescent="0.3">
      <c r="P294" s="9"/>
      <c r="Y294" s="5"/>
      <c r="Z294" s="5"/>
      <c r="AA294" s="5"/>
      <c r="AB294" s="5"/>
      <c r="AC294" s="5"/>
      <c r="AD294" s="5"/>
      <c r="AE294" s="5"/>
      <c r="AF294" s="5"/>
      <c r="AG294" s="9"/>
      <c r="AH294" s="9"/>
      <c r="AI294" s="9"/>
      <c r="AJ294" s="5"/>
      <c r="AK294" s="5"/>
      <c r="AL294" s="5"/>
      <c r="AM294" s="5"/>
      <c r="AN294" s="5"/>
      <c r="AO294" s="5"/>
      <c r="AP294" s="5"/>
      <c r="AQ294" s="5"/>
      <c r="AR294" s="9"/>
    </row>
    <row r="295" spans="16:44" ht="15.75" customHeight="1" x14ac:dyDescent="0.3">
      <c r="P295" s="9"/>
      <c r="Y295" s="5"/>
      <c r="Z295" s="5"/>
      <c r="AA295" s="5"/>
      <c r="AB295" s="5"/>
      <c r="AC295" s="5"/>
      <c r="AD295" s="5"/>
      <c r="AE295" s="5"/>
      <c r="AF295" s="5"/>
      <c r="AG295" s="9"/>
      <c r="AH295" s="9"/>
      <c r="AI295" s="9"/>
      <c r="AJ295" s="5"/>
      <c r="AK295" s="5"/>
      <c r="AL295" s="5"/>
      <c r="AM295" s="5"/>
      <c r="AN295" s="5"/>
      <c r="AO295" s="5"/>
      <c r="AP295" s="5"/>
      <c r="AQ295" s="5"/>
      <c r="AR295" s="9"/>
    </row>
    <row r="296" spans="16:44" ht="15.75" customHeight="1" x14ac:dyDescent="0.3">
      <c r="P296" s="9"/>
      <c r="Y296" s="5"/>
      <c r="Z296" s="5"/>
      <c r="AA296" s="5"/>
      <c r="AB296" s="5"/>
      <c r="AC296" s="5"/>
      <c r="AD296" s="5"/>
      <c r="AE296" s="5"/>
      <c r="AF296" s="5"/>
      <c r="AG296" s="9"/>
      <c r="AH296" s="9"/>
      <c r="AI296" s="9"/>
      <c r="AJ296" s="5"/>
      <c r="AK296" s="5"/>
      <c r="AL296" s="5"/>
      <c r="AM296" s="5"/>
      <c r="AN296" s="5"/>
      <c r="AO296" s="5"/>
      <c r="AP296" s="5"/>
      <c r="AQ296" s="5"/>
      <c r="AR296" s="9"/>
    </row>
    <row r="297" spans="16:44" ht="15.75" customHeight="1" x14ac:dyDescent="0.3">
      <c r="P297" s="9"/>
      <c r="Y297" s="5"/>
      <c r="Z297" s="5"/>
      <c r="AA297" s="5"/>
      <c r="AB297" s="5"/>
      <c r="AC297" s="5"/>
      <c r="AD297" s="5"/>
      <c r="AE297" s="5"/>
      <c r="AF297" s="5"/>
      <c r="AG297" s="9"/>
      <c r="AH297" s="9"/>
      <c r="AI297" s="9"/>
      <c r="AJ297" s="5"/>
      <c r="AK297" s="5"/>
      <c r="AL297" s="5"/>
      <c r="AM297" s="5"/>
      <c r="AN297" s="5"/>
      <c r="AO297" s="5"/>
      <c r="AP297" s="5"/>
      <c r="AQ297" s="5"/>
      <c r="AR297" s="9"/>
    </row>
    <row r="298" spans="16:44" ht="15.75" customHeight="1" x14ac:dyDescent="0.3">
      <c r="P298" s="9"/>
      <c r="Y298" s="5"/>
      <c r="Z298" s="5"/>
      <c r="AA298" s="5"/>
      <c r="AB298" s="5"/>
      <c r="AC298" s="5"/>
      <c r="AD298" s="5"/>
      <c r="AE298" s="5"/>
      <c r="AF298" s="5"/>
      <c r="AG298" s="9"/>
      <c r="AH298" s="9"/>
      <c r="AI298" s="9"/>
      <c r="AJ298" s="5"/>
      <c r="AK298" s="5"/>
      <c r="AL298" s="5"/>
      <c r="AM298" s="5"/>
      <c r="AN298" s="5"/>
      <c r="AO298" s="5"/>
      <c r="AP298" s="5"/>
      <c r="AQ298" s="5"/>
      <c r="AR298" s="9"/>
    </row>
    <row r="299" spans="16:44" ht="15.75" customHeight="1" x14ac:dyDescent="0.3">
      <c r="P299" s="9"/>
      <c r="Y299" s="5"/>
      <c r="Z299" s="5"/>
      <c r="AA299" s="5"/>
      <c r="AB299" s="5"/>
      <c r="AC299" s="5"/>
      <c r="AD299" s="5"/>
      <c r="AE299" s="5"/>
      <c r="AF299" s="5"/>
      <c r="AG299" s="9"/>
      <c r="AH299" s="9"/>
      <c r="AI299" s="9"/>
      <c r="AJ299" s="5"/>
      <c r="AK299" s="5"/>
      <c r="AL299" s="5"/>
      <c r="AM299" s="5"/>
      <c r="AN299" s="5"/>
      <c r="AO299" s="5"/>
      <c r="AP299" s="5"/>
      <c r="AQ299" s="5"/>
      <c r="AR299" s="9"/>
    </row>
    <row r="300" spans="16:44" ht="15.75" customHeight="1" x14ac:dyDescent="0.3">
      <c r="P300" s="9"/>
      <c r="Y300" s="5"/>
      <c r="Z300" s="5"/>
      <c r="AA300" s="5"/>
      <c r="AB300" s="5"/>
      <c r="AC300" s="5"/>
      <c r="AD300" s="5"/>
      <c r="AE300" s="5"/>
      <c r="AF300" s="5"/>
      <c r="AG300" s="9"/>
      <c r="AH300" s="9"/>
      <c r="AI300" s="9"/>
      <c r="AJ300" s="5"/>
      <c r="AK300" s="5"/>
      <c r="AL300" s="5"/>
      <c r="AM300" s="5"/>
      <c r="AN300" s="5"/>
      <c r="AO300" s="5"/>
      <c r="AP300" s="5"/>
      <c r="AQ300" s="5"/>
      <c r="AR300" s="9"/>
    </row>
    <row r="301" spans="16:44" ht="15.75" customHeight="1" x14ac:dyDescent="0.3">
      <c r="P301" s="9"/>
      <c r="Y301" s="5"/>
      <c r="Z301" s="5"/>
      <c r="AA301" s="5"/>
      <c r="AB301" s="5"/>
      <c r="AC301" s="5"/>
      <c r="AD301" s="5"/>
      <c r="AE301" s="5"/>
      <c r="AF301" s="5"/>
      <c r="AG301" s="9"/>
      <c r="AH301" s="9"/>
      <c r="AI301" s="9"/>
      <c r="AJ301" s="5"/>
      <c r="AK301" s="5"/>
      <c r="AL301" s="5"/>
      <c r="AM301" s="5"/>
      <c r="AN301" s="5"/>
      <c r="AO301" s="5"/>
      <c r="AP301" s="5"/>
      <c r="AQ301" s="5"/>
      <c r="AR301" s="9"/>
    </row>
    <row r="302" spans="16:44" ht="15.75" customHeight="1" x14ac:dyDescent="0.3">
      <c r="P302" s="9"/>
      <c r="Y302" s="5"/>
      <c r="Z302" s="5"/>
      <c r="AA302" s="5"/>
      <c r="AB302" s="5"/>
      <c r="AC302" s="5"/>
      <c r="AD302" s="5"/>
      <c r="AE302" s="5"/>
      <c r="AF302" s="5"/>
      <c r="AG302" s="9"/>
      <c r="AH302" s="9"/>
      <c r="AI302" s="9"/>
      <c r="AJ302" s="5"/>
      <c r="AK302" s="5"/>
      <c r="AL302" s="5"/>
      <c r="AM302" s="5"/>
      <c r="AN302" s="5"/>
      <c r="AO302" s="5"/>
      <c r="AP302" s="5"/>
      <c r="AQ302" s="5"/>
      <c r="AR302" s="9"/>
    </row>
    <row r="303" spans="16:44" ht="15.75" customHeight="1" x14ac:dyDescent="0.3">
      <c r="P303" s="9"/>
      <c r="Y303" s="5"/>
      <c r="Z303" s="5"/>
      <c r="AA303" s="5"/>
      <c r="AB303" s="5"/>
      <c r="AC303" s="5"/>
      <c r="AD303" s="5"/>
      <c r="AE303" s="5"/>
      <c r="AF303" s="5"/>
      <c r="AG303" s="9"/>
      <c r="AH303" s="9"/>
      <c r="AI303" s="9"/>
      <c r="AJ303" s="5"/>
      <c r="AK303" s="5"/>
      <c r="AL303" s="5"/>
      <c r="AM303" s="5"/>
      <c r="AN303" s="5"/>
      <c r="AO303" s="5"/>
      <c r="AP303" s="5"/>
      <c r="AQ303" s="5"/>
      <c r="AR303" s="9"/>
    </row>
    <row r="304" spans="16:44" ht="15.75" customHeight="1" x14ac:dyDescent="0.3">
      <c r="P304" s="9"/>
      <c r="Y304" s="5"/>
      <c r="Z304" s="5"/>
      <c r="AA304" s="5"/>
      <c r="AB304" s="5"/>
      <c r="AC304" s="5"/>
      <c r="AD304" s="5"/>
      <c r="AE304" s="5"/>
      <c r="AF304" s="5"/>
      <c r="AG304" s="9"/>
      <c r="AH304" s="9"/>
      <c r="AI304" s="9"/>
      <c r="AJ304" s="5"/>
      <c r="AK304" s="5"/>
      <c r="AL304" s="5"/>
      <c r="AM304" s="5"/>
      <c r="AN304" s="5"/>
      <c r="AO304" s="5"/>
      <c r="AP304" s="5"/>
      <c r="AQ304" s="5"/>
      <c r="AR304" s="9"/>
    </row>
    <row r="305" spans="16:44" ht="15.75" customHeight="1" x14ac:dyDescent="0.3">
      <c r="P305" s="9"/>
      <c r="Y305" s="5"/>
      <c r="Z305" s="5"/>
      <c r="AA305" s="5"/>
      <c r="AB305" s="5"/>
      <c r="AC305" s="5"/>
      <c r="AD305" s="5"/>
      <c r="AE305" s="5"/>
      <c r="AF305" s="5"/>
      <c r="AG305" s="9"/>
      <c r="AH305" s="9"/>
      <c r="AI305" s="9"/>
      <c r="AJ305" s="5"/>
      <c r="AK305" s="5"/>
      <c r="AL305" s="5"/>
      <c r="AM305" s="5"/>
      <c r="AN305" s="5"/>
      <c r="AO305" s="5"/>
      <c r="AP305" s="5"/>
      <c r="AQ305" s="5"/>
      <c r="AR305" s="9"/>
    </row>
    <row r="306" spans="16:44" ht="15.75" customHeight="1" x14ac:dyDescent="0.3">
      <c r="P306" s="9"/>
      <c r="Y306" s="5"/>
      <c r="Z306" s="5"/>
      <c r="AA306" s="5"/>
      <c r="AB306" s="5"/>
      <c r="AC306" s="5"/>
      <c r="AD306" s="5"/>
      <c r="AE306" s="5"/>
      <c r="AF306" s="5"/>
      <c r="AG306" s="9"/>
      <c r="AH306" s="9"/>
      <c r="AI306" s="9"/>
      <c r="AJ306" s="5"/>
      <c r="AK306" s="5"/>
      <c r="AL306" s="5"/>
      <c r="AM306" s="5"/>
      <c r="AN306" s="5"/>
      <c r="AO306" s="5"/>
      <c r="AP306" s="5"/>
      <c r="AQ306" s="5"/>
      <c r="AR306" s="9"/>
    </row>
    <row r="307" spans="16:44" ht="15.75" customHeight="1" x14ac:dyDescent="0.3">
      <c r="P307" s="9"/>
      <c r="Y307" s="5"/>
      <c r="Z307" s="5"/>
      <c r="AA307" s="5"/>
      <c r="AB307" s="5"/>
      <c r="AC307" s="5"/>
      <c r="AD307" s="5"/>
      <c r="AE307" s="5"/>
      <c r="AF307" s="5"/>
      <c r="AG307" s="9"/>
      <c r="AH307" s="9"/>
      <c r="AI307" s="9"/>
      <c r="AJ307" s="5"/>
      <c r="AK307" s="5"/>
      <c r="AL307" s="5"/>
      <c r="AM307" s="5"/>
      <c r="AN307" s="5"/>
      <c r="AO307" s="5"/>
      <c r="AP307" s="5"/>
      <c r="AQ307" s="5"/>
      <c r="AR307" s="9"/>
    </row>
    <row r="308" spans="16:44" ht="15.75" customHeight="1" x14ac:dyDescent="0.3">
      <c r="P308" s="9"/>
      <c r="Y308" s="5"/>
      <c r="Z308" s="5"/>
      <c r="AA308" s="5"/>
      <c r="AB308" s="5"/>
      <c r="AC308" s="5"/>
      <c r="AD308" s="5"/>
      <c r="AE308" s="5"/>
      <c r="AF308" s="5"/>
      <c r="AG308" s="9"/>
      <c r="AH308" s="9"/>
      <c r="AI308" s="9"/>
      <c r="AJ308" s="5"/>
      <c r="AK308" s="5"/>
      <c r="AL308" s="5"/>
      <c r="AM308" s="5"/>
      <c r="AN308" s="5"/>
      <c r="AO308" s="5"/>
      <c r="AP308" s="5"/>
      <c r="AQ308" s="5"/>
      <c r="AR308" s="9"/>
    </row>
    <row r="309" spans="16:44" ht="15.75" customHeight="1" x14ac:dyDescent="0.3">
      <c r="P309" s="9"/>
      <c r="Y309" s="5"/>
      <c r="Z309" s="5"/>
      <c r="AA309" s="5"/>
      <c r="AB309" s="5"/>
      <c r="AC309" s="5"/>
      <c r="AD309" s="5"/>
      <c r="AE309" s="5"/>
      <c r="AF309" s="5"/>
      <c r="AG309" s="9"/>
      <c r="AH309" s="9"/>
      <c r="AI309" s="9"/>
      <c r="AJ309" s="5"/>
      <c r="AK309" s="5"/>
      <c r="AL309" s="5"/>
      <c r="AM309" s="5"/>
      <c r="AN309" s="5"/>
      <c r="AO309" s="5"/>
      <c r="AP309" s="5"/>
      <c r="AQ309" s="5"/>
      <c r="AR309" s="9"/>
    </row>
    <row r="310" spans="16:44" ht="15.75" customHeight="1" x14ac:dyDescent="0.3">
      <c r="P310" s="9"/>
      <c r="Y310" s="5"/>
      <c r="Z310" s="5"/>
      <c r="AA310" s="5"/>
      <c r="AB310" s="5"/>
      <c r="AC310" s="5"/>
      <c r="AD310" s="5"/>
      <c r="AE310" s="5"/>
      <c r="AF310" s="5"/>
      <c r="AG310" s="9"/>
      <c r="AH310" s="9"/>
      <c r="AI310" s="9"/>
      <c r="AJ310" s="5"/>
      <c r="AK310" s="5"/>
      <c r="AL310" s="5"/>
      <c r="AM310" s="5"/>
      <c r="AN310" s="5"/>
      <c r="AO310" s="5"/>
      <c r="AP310" s="5"/>
      <c r="AQ310" s="5"/>
      <c r="AR310" s="9"/>
    </row>
    <row r="311" spans="16:44" ht="15.75" customHeight="1" x14ac:dyDescent="0.3">
      <c r="P311" s="9"/>
      <c r="Y311" s="5"/>
      <c r="Z311" s="5"/>
      <c r="AA311" s="5"/>
      <c r="AB311" s="5"/>
      <c r="AC311" s="5"/>
      <c r="AD311" s="5"/>
      <c r="AE311" s="5"/>
      <c r="AF311" s="5"/>
      <c r="AG311" s="9"/>
      <c r="AH311" s="9"/>
      <c r="AI311" s="9"/>
      <c r="AJ311" s="5"/>
      <c r="AK311" s="5"/>
      <c r="AL311" s="5"/>
      <c r="AM311" s="5"/>
      <c r="AN311" s="5"/>
      <c r="AO311" s="5"/>
      <c r="AP311" s="5"/>
      <c r="AQ311" s="5"/>
      <c r="AR311" s="9"/>
    </row>
    <row r="312" spans="16:44" ht="15.75" customHeight="1" x14ac:dyDescent="0.3">
      <c r="P312" s="9"/>
      <c r="Y312" s="5"/>
      <c r="Z312" s="5"/>
      <c r="AA312" s="5"/>
      <c r="AB312" s="5"/>
      <c r="AC312" s="5"/>
      <c r="AD312" s="5"/>
      <c r="AE312" s="5"/>
      <c r="AF312" s="5"/>
      <c r="AG312" s="9"/>
      <c r="AH312" s="9"/>
      <c r="AI312" s="9"/>
      <c r="AJ312" s="5"/>
      <c r="AK312" s="5"/>
      <c r="AL312" s="5"/>
      <c r="AM312" s="5"/>
      <c r="AN312" s="5"/>
      <c r="AO312" s="5"/>
      <c r="AP312" s="5"/>
      <c r="AQ312" s="5"/>
      <c r="AR312" s="9"/>
    </row>
    <row r="313" spans="16:44" ht="15.75" customHeight="1" x14ac:dyDescent="0.3">
      <c r="P313" s="9"/>
      <c r="Y313" s="5"/>
      <c r="Z313" s="5"/>
      <c r="AA313" s="5"/>
      <c r="AB313" s="5"/>
      <c r="AC313" s="5"/>
      <c r="AD313" s="5"/>
      <c r="AE313" s="5"/>
      <c r="AF313" s="5"/>
      <c r="AG313" s="9"/>
      <c r="AH313" s="9"/>
      <c r="AI313" s="9"/>
      <c r="AJ313" s="5"/>
      <c r="AK313" s="5"/>
      <c r="AL313" s="5"/>
      <c r="AM313" s="5"/>
      <c r="AN313" s="5"/>
      <c r="AO313" s="5"/>
      <c r="AP313" s="5"/>
      <c r="AQ313" s="5"/>
      <c r="AR313" s="9"/>
    </row>
    <row r="314" spans="16:44" ht="15.75" customHeight="1" x14ac:dyDescent="0.3">
      <c r="P314" s="9"/>
      <c r="Y314" s="5"/>
      <c r="Z314" s="5"/>
      <c r="AA314" s="5"/>
      <c r="AB314" s="5"/>
      <c r="AC314" s="5"/>
      <c r="AD314" s="5"/>
      <c r="AE314" s="5"/>
      <c r="AF314" s="5"/>
      <c r="AG314" s="9"/>
      <c r="AH314" s="9"/>
      <c r="AI314" s="9"/>
      <c r="AJ314" s="5"/>
      <c r="AK314" s="5"/>
      <c r="AL314" s="5"/>
      <c r="AM314" s="5"/>
      <c r="AN314" s="5"/>
      <c r="AO314" s="5"/>
      <c r="AP314" s="5"/>
      <c r="AQ314" s="5"/>
      <c r="AR314" s="9"/>
    </row>
    <row r="315" spans="16:44" ht="15.75" customHeight="1" x14ac:dyDescent="0.3">
      <c r="P315" s="9"/>
      <c r="Y315" s="5"/>
      <c r="Z315" s="5"/>
      <c r="AA315" s="5"/>
      <c r="AB315" s="5"/>
      <c r="AC315" s="5"/>
      <c r="AD315" s="5"/>
      <c r="AE315" s="5"/>
      <c r="AF315" s="5"/>
      <c r="AG315" s="9"/>
      <c r="AH315" s="9"/>
      <c r="AI315" s="9"/>
      <c r="AJ315" s="5"/>
      <c r="AK315" s="5"/>
      <c r="AL315" s="5"/>
      <c r="AM315" s="5"/>
      <c r="AN315" s="5"/>
      <c r="AO315" s="5"/>
      <c r="AP315" s="5"/>
      <c r="AQ315" s="5"/>
      <c r="AR315" s="9"/>
    </row>
    <row r="316" spans="16:44" ht="15.75" customHeight="1" x14ac:dyDescent="0.3">
      <c r="P316" s="9"/>
      <c r="Y316" s="5"/>
      <c r="Z316" s="5"/>
      <c r="AA316" s="5"/>
      <c r="AB316" s="5"/>
      <c r="AC316" s="5"/>
      <c r="AD316" s="5"/>
      <c r="AE316" s="5"/>
      <c r="AF316" s="5"/>
      <c r="AG316" s="9"/>
      <c r="AH316" s="9"/>
      <c r="AI316" s="9"/>
      <c r="AJ316" s="5"/>
      <c r="AK316" s="5"/>
      <c r="AL316" s="5"/>
      <c r="AM316" s="5"/>
      <c r="AN316" s="5"/>
      <c r="AO316" s="5"/>
      <c r="AP316" s="5"/>
      <c r="AQ316" s="5"/>
      <c r="AR316" s="9"/>
    </row>
    <row r="317" spans="16:44" ht="15.75" customHeight="1" x14ac:dyDescent="0.3">
      <c r="P317" s="9"/>
      <c r="Y317" s="5"/>
      <c r="Z317" s="5"/>
      <c r="AA317" s="5"/>
      <c r="AB317" s="5"/>
      <c r="AC317" s="5"/>
      <c r="AD317" s="5"/>
      <c r="AE317" s="5"/>
      <c r="AF317" s="5"/>
      <c r="AG317" s="9"/>
      <c r="AH317" s="9"/>
      <c r="AI317" s="9"/>
      <c r="AJ317" s="5"/>
      <c r="AK317" s="5"/>
      <c r="AL317" s="5"/>
      <c r="AM317" s="5"/>
      <c r="AN317" s="5"/>
      <c r="AO317" s="5"/>
      <c r="AP317" s="5"/>
      <c r="AQ317" s="5"/>
      <c r="AR317" s="9"/>
    </row>
    <row r="318" spans="16:44" ht="15.75" customHeight="1" x14ac:dyDescent="0.3">
      <c r="P318" s="9"/>
      <c r="Y318" s="5"/>
      <c r="Z318" s="5"/>
      <c r="AA318" s="5"/>
      <c r="AB318" s="5"/>
      <c r="AC318" s="5"/>
      <c r="AD318" s="5"/>
      <c r="AE318" s="5"/>
      <c r="AF318" s="5"/>
      <c r="AG318" s="9"/>
      <c r="AH318" s="9"/>
      <c r="AI318" s="9"/>
      <c r="AJ318" s="5"/>
      <c r="AK318" s="5"/>
      <c r="AL318" s="5"/>
      <c r="AM318" s="5"/>
      <c r="AN318" s="5"/>
      <c r="AO318" s="5"/>
      <c r="AP318" s="5"/>
      <c r="AQ318" s="5"/>
      <c r="AR318" s="9"/>
    </row>
    <row r="319" spans="16:44" ht="15.75" customHeight="1" x14ac:dyDescent="0.3">
      <c r="P319" s="9"/>
      <c r="Y319" s="5"/>
      <c r="Z319" s="5"/>
      <c r="AA319" s="5"/>
      <c r="AB319" s="5"/>
      <c r="AC319" s="5"/>
      <c r="AD319" s="5"/>
      <c r="AE319" s="5"/>
      <c r="AF319" s="5"/>
      <c r="AG319" s="9"/>
      <c r="AH319" s="9"/>
      <c r="AI319" s="9"/>
      <c r="AJ319" s="5"/>
      <c r="AK319" s="5"/>
      <c r="AL319" s="5"/>
      <c r="AM319" s="5"/>
      <c r="AN319" s="5"/>
      <c r="AO319" s="5"/>
      <c r="AP319" s="5"/>
      <c r="AQ319" s="5"/>
      <c r="AR319" s="9"/>
    </row>
    <row r="320" spans="16:44" ht="15.75" customHeight="1" x14ac:dyDescent="0.3">
      <c r="P320" s="9"/>
      <c r="Y320" s="5"/>
      <c r="Z320" s="5"/>
      <c r="AA320" s="5"/>
      <c r="AB320" s="5"/>
      <c r="AC320" s="5"/>
      <c r="AD320" s="5"/>
      <c r="AE320" s="5"/>
      <c r="AF320" s="5"/>
      <c r="AG320" s="9"/>
      <c r="AH320" s="9"/>
      <c r="AI320" s="9"/>
      <c r="AJ320" s="5"/>
      <c r="AK320" s="5"/>
      <c r="AL320" s="5"/>
      <c r="AM320" s="5"/>
      <c r="AN320" s="5"/>
      <c r="AO320" s="5"/>
      <c r="AP320" s="5"/>
      <c r="AQ320" s="5"/>
      <c r="AR320" s="9"/>
    </row>
    <row r="321" spans="16:44" ht="15.75" customHeight="1" x14ac:dyDescent="0.3">
      <c r="P321" s="9"/>
      <c r="Y321" s="5"/>
      <c r="Z321" s="5"/>
      <c r="AA321" s="5"/>
      <c r="AB321" s="5"/>
      <c r="AC321" s="5"/>
      <c r="AD321" s="5"/>
      <c r="AE321" s="5"/>
      <c r="AF321" s="5"/>
      <c r="AG321" s="9"/>
      <c r="AH321" s="9"/>
      <c r="AI321" s="9"/>
      <c r="AJ321" s="5"/>
      <c r="AK321" s="5"/>
      <c r="AL321" s="5"/>
      <c r="AM321" s="5"/>
      <c r="AN321" s="5"/>
      <c r="AO321" s="5"/>
      <c r="AP321" s="5"/>
      <c r="AQ321" s="5"/>
      <c r="AR321" s="9"/>
    </row>
    <row r="322" spans="16:44" ht="15.75" customHeight="1" x14ac:dyDescent="0.3">
      <c r="P322" s="9"/>
      <c r="Y322" s="5"/>
      <c r="Z322" s="5"/>
      <c r="AA322" s="5"/>
      <c r="AB322" s="5"/>
      <c r="AC322" s="5"/>
      <c r="AD322" s="5"/>
      <c r="AE322" s="5"/>
      <c r="AF322" s="5"/>
      <c r="AG322" s="9"/>
      <c r="AH322" s="9"/>
      <c r="AI322" s="9"/>
      <c r="AJ322" s="5"/>
      <c r="AK322" s="5"/>
      <c r="AL322" s="5"/>
      <c r="AM322" s="5"/>
      <c r="AN322" s="5"/>
      <c r="AO322" s="5"/>
      <c r="AP322" s="5"/>
      <c r="AQ322" s="5"/>
      <c r="AR322" s="9"/>
    </row>
    <row r="323" spans="16:44" ht="15.75" customHeight="1" x14ac:dyDescent="0.3">
      <c r="P323" s="9"/>
      <c r="Y323" s="5"/>
      <c r="Z323" s="5"/>
      <c r="AA323" s="5"/>
      <c r="AB323" s="5"/>
      <c r="AC323" s="5"/>
      <c r="AD323" s="5"/>
      <c r="AE323" s="5"/>
      <c r="AF323" s="5"/>
      <c r="AG323" s="9"/>
      <c r="AH323" s="9"/>
      <c r="AI323" s="9"/>
      <c r="AJ323" s="5"/>
      <c r="AK323" s="5"/>
      <c r="AL323" s="5"/>
      <c r="AM323" s="5"/>
      <c r="AN323" s="5"/>
      <c r="AO323" s="5"/>
      <c r="AP323" s="5"/>
      <c r="AQ323" s="5"/>
      <c r="AR323" s="9"/>
    </row>
    <row r="324" spans="16:44" ht="15.75" customHeight="1" x14ac:dyDescent="0.3">
      <c r="P324" s="9"/>
      <c r="Y324" s="5"/>
      <c r="Z324" s="5"/>
      <c r="AA324" s="5"/>
      <c r="AB324" s="5"/>
      <c r="AC324" s="5"/>
      <c r="AD324" s="5"/>
      <c r="AE324" s="5"/>
      <c r="AF324" s="5"/>
      <c r="AG324" s="9"/>
      <c r="AH324" s="9"/>
      <c r="AI324" s="9"/>
      <c r="AJ324" s="5"/>
      <c r="AK324" s="5"/>
      <c r="AL324" s="5"/>
      <c r="AM324" s="5"/>
      <c r="AN324" s="5"/>
      <c r="AO324" s="5"/>
      <c r="AP324" s="5"/>
      <c r="AQ324" s="5"/>
      <c r="AR324" s="9"/>
    </row>
    <row r="325" spans="16:44" ht="15.75" customHeight="1" x14ac:dyDescent="0.3">
      <c r="P325" s="9"/>
      <c r="Y325" s="5"/>
      <c r="Z325" s="5"/>
      <c r="AA325" s="5"/>
      <c r="AB325" s="5"/>
      <c r="AC325" s="5"/>
      <c r="AD325" s="5"/>
      <c r="AE325" s="5"/>
      <c r="AF325" s="5"/>
      <c r="AG325" s="9"/>
      <c r="AH325" s="9"/>
      <c r="AI325" s="9"/>
      <c r="AJ325" s="5"/>
      <c r="AK325" s="5"/>
      <c r="AL325" s="5"/>
      <c r="AM325" s="5"/>
      <c r="AN325" s="5"/>
      <c r="AO325" s="5"/>
      <c r="AP325" s="5"/>
      <c r="AQ325" s="5"/>
      <c r="AR325" s="9"/>
    </row>
    <row r="326" spans="16:44" ht="15.75" customHeight="1" x14ac:dyDescent="0.3">
      <c r="P326" s="9"/>
      <c r="Y326" s="5"/>
      <c r="Z326" s="5"/>
      <c r="AA326" s="5"/>
      <c r="AB326" s="5"/>
      <c r="AC326" s="5"/>
      <c r="AD326" s="5"/>
      <c r="AE326" s="5"/>
      <c r="AF326" s="5"/>
      <c r="AG326" s="9"/>
      <c r="AH326" s="9"/>
      <c r="AI326" s="9"/>
      <c r="AJ326" s="5"/>
      <c r="AK326" s="5"/>
      <c r="AL326" s="5"/>
      <c r="AM326" s="5"/>
      <c r="AN326" s="5"/>
      <c r="AO326" s="5"/>
      <c r="AP326" s="5"/>
      <c r="AQ326" s="5"/>
      <c r="AR326" s="9"/>
    </row>
    <row r="327" spans="16:44" ht="15.75" customHeight="1" x14ac:dyDescent="0.3">
      <c r="P327" s="9"/>
      <c r="Y327" s="5"/>
      <c r="Z327" s="5"/>
      <c r="AA327" s="5"/>
      <c r="AB327" s="5"/>
      <c r="AC327" s="5"/>
      <c r="AD327" s="5"/>
      <c r="AE327" s="5"/>
      <c r="AF327" s="5"/>
      <c r="AG327" s="9"/>
      <c r="AH327" s="9"/>
      <c r="AI327" s="9"/>
      <c r="AJ327" s="5"/>
      <c r="AK327" s="5"/>
      <c r="AL327" s="5"/>
      <c r="AM327" s="5"/>
      <c r="AN327" s="5"/>
      <c r="AO327" s="5"/>
      <c r="AP327" s="5"/>
      <c r="AQ327" s="5"/>
      <c r="AR327" s="9"/>
    </row>
    <row r="328" spans="16:44" ht="15.75" customHeight="1" x14ac:dyDescent="0.3">
      <c r="P328" s="9"/>
      <c r="Y328" s="5"/>
      <c r="Z328" s="5"/>
      <c r="AA328" s="5"/>
      <c r="AB328" s="5"/>
      <c r="AC328" s="5"/>
      <c r="AD328" s="5"/>
      <c r="AE328" s="5"/>
      <c r="AF328" s="5"/>
      <c r="AG328" s="9"/>
      <c r="AH328" s="9"/>
      <c r="AI328" s="9"/>
      <c r="AJ328" s="5"/>
      <c r="AK328" s="5"/>
      <c r="AL328" s="5"/>
      <c r="AM328" s="5"/>
      <c r="AN328" s="5"/>
      <c r="AO328" s="5"/>
      <c r="AP328" s="5"/>
      <c r="AQ328" s="5"/>
      <c r="AR328" s="9"/>
    </row>
  </sheetData>
  <sheetProtection algorithmName="SHA-512" hashValue="Uw7lSX+Dcj1nRTOua/Prxgo+GOv5162+05/TjVggmSg7eHIJ3yWEwXbEEABNppVLOZIHtck4w5YK5baIXRhPyg==" saltValue="a+gYcsP2tSiOCD8+Cq6NAg==" spinCount="100000" sheet="1"/>
  <mergeCells count="12">
    <mergeCell ref="CN13:CU13"/>
    <mergeCell ref="B15:B33"/>
    <mergeCell ref="B34:B52"/>
    <mergeCell ref="B53:B71"/>
    <mergeCell ref="B72:B90"/>
    <mergeCell ref="BS13:BZ13"/>
    <mergeCell ref="CC13:CJ13"/>
    <mergeCell ref="B91:B109"/>
    <mergeCell ref="Y13:AF13"/>
    <mergeCell ref="AJ13:AQ13"/>
    <mergeCell ref="AU13:BC13"/>
    <mergeCell ref="BG13:BO13"/>
  </mergeCells>
  <dataValidations disablePrompts="1" count="1">
    <dataValidation type="list" allowBlank="1" showInputMessage="1" showErrorMessage="1" sqref="E12">
      <formula1>$E$9:$E$10</formula1>
    </dataValidation>
  </dataValidations>
  <pageMargins left="0.511811024" right="0.511811024" top="0.78740157499999996" bottom="0.78740157499999996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1000"/>
  <sheetViews>
    <sheetView workbookViewId="0">
      <pane ySplit="3" topLeftCell="A8" activePane="bottomLeft" state="frozen"/>
      <selection activeCell="K49" sqref="K49:L50"/>
      <selection pane="bottomLeft" activeCell="K49" sqref="K49:L50"/>
    </sheetView>
  </sheetViews>
  <sheetFormatPr defaultColWidth="12.54296875" defaultRowHeight="15" customHeight="1" x14ac:dyDescent="0.25"/>
  <cols>
    <col min="1" max="2" width="6.54296875" customWidth="1"/>
    <col min="3" max="3" width="8.453125" bestFit="1" customWidth="1"/>
    <col min="4" max="32" width="6.54296875" customWidth="1"/>
  </cols>
  <sheetData>
    <row r="1" spans="1:32" ht="15.75" customHeight="1" x14ac:dyDescent="0.3">
      <c r="D1" s="9"/>
      <c r="E1" s="3" t="s">
        <v>110</v>
      </c>
      <c r="M1" s="3" t="s">
        <v>111</v>
      </c>
      <c r="N1" s="3" t="s">
        <v>112</v>
      </c>
      <c r="V1" s="3" t="s">
        <v>113</v>
      </c>
      <c r="W1" s="3" t="s">
        <v>114</v>
      </c>
      <c r="AE1" s="3" t="s">
        <v>115</v>
      </c>
      <c r="AF1" s="3" t="s">
        <v>116</v>
      </c>
    </row>
    <row r="2" spans="1:32" ht="15.75" customHeight="1" x14ac:dyDescent="0.3">
      <c r="A2" s="3" t="s">
        <v>117</v>
      </c>
      <c r="B2" s="3" t="s">
        <v>118</v>
      </c>
      <c r="C2" s="3"/>
      <c r="D2" s="54"/>
      <c r="E2" s="55">
        <v>0</v>
      </c>
      <c r="F2" s="55">
        <v>0.1</v>
      </c>
      <c r="G2" s="55">
        <v>0.15</v>
      </c>
      <c r="H2" s="55">
        <v>0.2</v>
      </c>
      <c r="I2" s="55">
        <v>0.25</v>
      </c>
      <c r="J2" s="55">
        <v>0.3</v>
      </c>
      <c r="K2" s="55">
        <v>0.52</v>
      </c>
      <c r="L2" s="55">
        <v>0.75</v>
      </c>
      <c r="N2" s="55">
        <v>0</v>
      </c>
      <c r="O2" s="55">
        <v>0.1</v>
      </c>
      <c r="P2" s="55">
        <v>0.15</v>
      </c>
      <c r="Q2" s="55">
        <v>0.2</v>
      </c>
      <c r="R2" s="55">
        <v>0.25</v>
      </c>
      <c r="S2" s="55">
        <v>0.3</v>
      </c>
      <c r="T2" s="55">
        <v>0.52</v>
      </c>
      <c r="U2" s="55">
        <v>0.75</v>
      </c>
      <c r="W2" s="55">
        <v>0</v>
      </c>
      <c r="X2" s="55">
        <v>0.1</v>
      </c>
      <c r="Y2" s="55">
        <v>0.15</v>
      </c>
      <c r="Z2" s="55">
        <v>0.2</v>
      </c>
      <c r="AA2" s="55">
        <v>0.25</v>
      </c>
      <c r="AB2" s="55">
        <v>0.3</v>
      </c>
      <c r="AC2" s="55">
        <v>0.52</v>
      </c>
      <c r="AD2" s="55">
        <v>0.75</v>
      </c>
    </row>
    <row r="3" spans="1:32" ht="15.75" customHeight="1" x14ac:dyDescent="0.25">
      <c r="A3" t="s">
        <v>8</v>
      </c>
      <c r="B3">
        <v>101</v>
      </c>
      <c r="C3" t="s">
        <v>157</v>
      </c>
      <c r="D3" t="s">
        <v>463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N3" s="100">
        <v>0</v>
      </c>
      <c r="O3" s="100">
        <v>0</v>
      </c>
      <c r="P3" s="100">
        <v>0</v>
      </c>
      <c r="Q3" s="100">
        <v>0</v>
      </c>
      <c r="R3" s="100">
        <v>0</v>
      </c>
      <c r="S3" s="100">
        <v>0</v>
      </c>
      <c r="T3" s="100">
        <v>0</v>
      </c>
      <c r="U3" s="100">
        <v>0</v>
      </c>
      <c r="W3">
        <v>4</v>
      </c>
      <c r="X3">
        <v>0</v>
      </c>
      <c r="Y3">
        <v>0</v>
      </c>
      <c r="Z3">
        <v>1</v>
      </c>
      <c r="AA3">
        <v>0</v>
      </c>
      <c r="AB3">
        <v>0</v>
      </c>
      <c r="AC3">
        <v>0</v>
      </c>
      <c r="AD3">
        <v>0</v>
      </c>
      <c r="AE3" s="3"/>
      <c r="AF3" s="3"/>
    </row>
    <row r="4" spans="1:32" ht="15.75" customHeight="1" x14ac:dyDescent="0.25">
      <c r="A4" t="s">
        <v>8</v>
      </c>
      <c r="B4">
        <v>102</v>
      </c>
      <c r="C4" t="s">
        <v>158</v>
      </c>
      <c r="D4" t="s">
        <v>464</v>
      </c>
      <c r="E4">
        <v>4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 s="3"/>
      <c r="N4" s="100">
        <v>0</v>
      </c>
      <c r="O4" s="100">
        <v>0</v>
      </c>
      <c r="P4" s="100">
        <v>0</v>
      </c>
      <c r="Q4" s="100">
        <v>0</v>
      </c>
      <c r="R4" s="100">
        <v>0</v>
      </c>
      <c r="S4" s="100">
        <v>0</v>
      </c>
      <c r="T4" s="100">
        <v>0</v>
      </c>
      <c r="U4" s="100">
        <v>0</v>
      </c>
      <c r="W4">
        <v>4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 s="3"/>
      <c r="AF4" s="3"/>
    </row>
    <row r="5" spans="1:32" ht="15.75" customHeight="1" x14ac:dyDescent="0.25">
      <c r="A5" t="s">
        <v>8</v>
      </c>
      <c r="B5">
        <v>103</v>
      </c>
      <c r="C5" t="s">
        <v>159</v>
      </c>
      <c r="D5" t="s">
        <v>465</v>
      </c>
      <c r="E5">
        <v>3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 s="3"/>
      <c r="N5" s="100">
        <v>0</v>
      </c>
      <c r="O5" s="100">
        <v>0</v>
      </c>
      <c r="P5" s="100">
        <v>0</v>
      </c>
      <c r="Q5" s="100">
        <v>0</v>
      </c>
      <c r="R5" s="100">
        <v>0</v>
      </c>
      <c r="S5" s="100">
        <v>0</v>
      </c>
      <c r="T5" s="100">
        <v>0</v>
      </c>
      <c r="U5" s="100">
        <v>0</v>
      </c>
      <c r="W5">
        <v>20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 s="3"/>
      <c r="AF5" s="3"/>
    </row>
    <row r="6" spans="1:32" ht="15.75" customHeight="1" x14ac:dyDescent="0.25">
      <c r="A6" t="s">
        <v>8</v>
      </c>
      <c r="B6">
        <v>104</v>
      </c>
      <c r="C6" t="s">
        <v>160</v>
      </c>
      <c r="D6" t="s">
        <v>466</v>
      </c>
      <c r="E6">
        <v>5</v>
      </c>
      <c r="F6">
        <v>1</v>
      </c>
      <c r="G6">
        <v>2</v>
      </c>
      <c r="H6">
        <v>0</v>
      </c>
      <c r="I6">
        <v>0</v>
      </c>
      <c r="J6">
        <v>0</v>
      </c>
      <c r="K6">
        <v>0</v>
      </c>
      <c r="L6">
        <v>0</v>
      </c>
      <c r="M6" s="3"/>
      <c r="N6" s="100">
        <v>0</v>
      </c>
      <c r="O6" s="100">
        <v>0</v>
      </c>
      <c r="P6" s="100">
        <v>0</v>
      </c>
      <c r="Q6" s="100">
        <v>0</v>
      </c>
      <c r="R6" s="100">
        <v>0</v>
      </c>
      <c r="S6" s="100">
        <v>0</v>
      </c>
      <c r="T6" s="100">
        <v>0</v>
      </c>
      <c r="U6" s="100">
        <v>0</v>
      </c>
      <c r="W6">
        <v>17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 s="3"/>
      <c r="AF6" s="3"/>
    </row>
    <row r="7" spans="1:32" ht="15.75" customHeight="1" x14ac:dyDescent="0.25">
      <c r="A7" t="s">
        <v>8</v>
      </c>
      <c r="B7">
        <v>105</v>
      </c>
      <c r="C7" t="s">
        <v>161</v>
      </c>
      <c r="D7" t="s">
        <v>467</v>
      </c>
      <c r="E7">
        <v>20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 s="3"/>
      <c r="N7" s="100">
        <v>0</v>
      </c>
      <c r="O7" s="100">
        <v>0</v>
      </c>
      <c r="P7" s="100">
        <v>0</v>
      </c>
      <c r="Q7" s="100">
        <v>0</v>
      </c>
      <c r="R7" s="100">
        <v>0</v>
      </c>
      <c r="S7" s="100">
        <v>0</v>
      </c>
      <c r="T7" s="100">
        <v>0</v>
      </c>
      <c r="U7" s="100">
        <v>0</v>
      </c>
      <c r="W7">
        <v>21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 s="3"/>
      <c r="AF7" s="3"/>
    </row>
    <row r="8" spans="1:32" ht="15.75" customHeight="1" x14ac:dyDescent="0.25">
      <c r="A8" t="s">
        <v>8</v>
      </c>
      <c r="B8">
        <v>106</v>
      </c>
      <c r="C8" t="s">
        <v>162</v>
      </c>
      <c r="D8" t="s">
        <v>468</v>
      </c>
      <c r="E8">
        <v>32</v>
      </c>
      <c r="F8">
        <v>0</v>
      </c>
      <c r="G8">
        <v>0</v>
      </c>
      <c r="H8">
        <v>1</v>
      </c>
      <c r="I8">
        <v>0</v>
      </c>
      <c r="J8">
        <v>0</v>
      </c>
      <c r="K8">
        <v>0</v>
      </c>
      <c r="L8">
        <v>0</v>
      </c>
      <c r="M8" s="3"/>
      <c r="N8" s="100">
        <v>0</v>
      </c>
      <c r="O8" s="100">
        <v>0</v>
      </c>
      <c r="P8" s="100">
        <v>0</v>
      </c>
      <c r="Q8" s="100">
        <v>0</v>
      </c>
      <c r="R8" s="100">
        <v>0</v>
      </c>
      <c r="S8" s="100">
        <v>0</v>
      </c>
      <c r="T8" s="100">
        <v>0</v>
      </c>
      <c r="U8" s="100">
        <v>0</v>
      </c>
      <c r="W8">
        <v>25</v>
      </c>
      <c r="X8">
        <v>0</v>
      </c>
      <c r="Y8">
        <v>0</v>
      </c>
      <c r="Z8">
        <v>1</v>
      </c>
      <c r="AA8">
        <v>0</v>
      </c>
      <c r="AB8">
        <v>0</v>
      </c>
      <c r="AC8">
        <v>0</v>
      </c>
      <c r="AD8">
        <v>0</v>
      </c>
      <c r="AE8" s="3"/>
      <c r="AF8" s="3"/>
    </row>
    <row r="9" spans="1:32" ht="15.75" customHeight="1" x14ac:dyDescent="0.25">
      <c r="A9" t="s">
        <v>8</v>
      </c>
      <c r="B9">
        <v>107</v>
      </c>
      <c r="C9" t="s">
        <v>163</v>
      </c>
      <c r="D9" t="s">
        <v>469</v>
      </c>
      <c r="E9">
        <v>18</v>
      </c>
      <c r="F9">
        <v>1</v>
      </c>
      <c r="G9">
        <v>0</v>
      </c>
      <c r="H9">
        <v>2</v>
      </c>
      <c r="I9">
        <v>0</v>
      </c>
      <c r="J9">
        <v>0</v>
      </c>
      <c r="K9">
        <v>0</v>
      </c>
      <c r="L9">
        <v>0</v>
      </c>
      <c r="M9" s="3"/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00">
        <v>0</v>
      </c>
      <c r="U9" s="100">
        <v>0</v>
      </c>
      <c r="W9">
        <v>47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 s="3"/>
      <c r="AF9" s="3"/>
    </row>
    <row r="10" spans="1:32" ht="15.75" customHeight="1" x14ac:dyDescent="0.25">
      <c r="A10" t="s">
        <v>8</v>
      </c>
      <c r="B10">
        <v>108</v>
      </c>
      <c r="C10" t="s">
        <v>164</v>
      </c>
      <c r="D10" t="s">
        <v>470</v>
      </c>
      <c r="E10">
        <v>30</v>
      </c>
      <c r="F10">
        <v>3</v>
      </c>
      <c r="G10">
        <v>0</v>
      </c>
      <c r="H10">
        <v>1</v>
      </c>
      <c r="I10">
        <v>0</v>
      </c>
      <c r="J10">
        <v>0</v>
      </c>
      <c r="K10">
        <v>0</v>
      </c>
      <c r="L10">
        <v>0</v>
      </c>
      <c r="M10" s="3"/>
      <c r="N10" s="100">
        <v>0</v>
      </c>
      <c r="O10" s="100">
        <v>0</v>
      </c>
      <c r="P10" s="100">
        <v>0</v>
      </c>
      <c r="Q10" s="100">
        <v>0</v>
      </c>
      <c r="R10" s="100">
        <v>0</v>
      </c>
      <c r="S10" s="100">
        <v>0</v>
      </c>
      <c r="T10" s="100">
        <v>0</v>
      </c>
      <c r="U10" s="100">
        <v>0</v>
      </c>
      <c r="W10">
        <v>46</v>
      </c>
      <c r="X10">
        <v>1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 s="3"/>
      <c r="AF10" s="3"/>
    </row>
    <row r="11" spans="1:32" ht="15.75" customHeight="1" x14ac:dyDescent="0.25">
      <c r="A11" t="s">
        <v>8</v>
      </c>
      <c r="B11">
        <v>109</v>
      </c>
      <c r="C11" t="s">
        <v>165</v>
      </c>
      <c r="D11" t="s">
        <v>471</v>
      </c>
      <c r="E11">
        <v>35</v>
      </c>
      <c r="F11">
        <v>0</v>
      </c>
      <c r="G11">
        <v>2</v>
      </c>
      <c r="H11">
        <v>0</v>
      </c>
      <c r="I11">
        <v>0</v>
      </c>
      <c r="J11">
        <v>0</v>
      </c>
      <c r="K11">
        <v>0</v>
      </c>
      <c r="L11">
        <v>0</v>
      </c>
      <c r="M11" s="3"/>
      <c r="N11" s="100">
        <v>1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0</v>
      </c>
      <c r="U11" s="100">
        <v>0</v>
      </c>
      <c r="V11" s="3"/>
      <c r="W11">
        <v>54</v>
      </c>
      <c r="X11">
        <v>1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 s="3"/>
      <c r="AF11" s="3"/>
    </row>
    <row r="12" spans="1:32" ht="15.75" customHeight="1" x14ac:dyDescent="0.25">
      <c r="A12" t="s">
        <v>8</v>
      </c>
      <c r="B12">
        <v>110</v>
      </c>
      <c r="C12" t="s">
        <v>166</v>
      </c>
      <c r="D12" t="s">
        <v>472</v>
      </c>
      <c r="E12">
        <v>42</v>
      </c>
      <c r="F1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3"/>
      <c r="N12" s="100">
        <v>1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0</v>
      </c>
      <c r="U12" s="100">
        <v>0</v>
      </c>
      <c r="V12" s="3"/>
      <c r="W12">
        <v>48</v>
      </c>
      <c r="X12">
        <v>2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 s="3"/>
      <c r="AF12" s="3"/>
    </row>
    <row r="13" spans="1:32" ht="15.75" customHeight="1" x14ac:dyDescent="0.25">
      <c r="A13" t="s">
        <v>8</v>
      </c>
      <c r="B13">
        <v>111</v>
      </c>
      <c r="C13" t="s">
        <v>167</v>
      </c>
      <c r="D13" t="s">
        <v>473</v>
      </c>
      <c r="E13">
        <v>40</v>
      </c>
      <c r="F13">
        <v>1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 s="3"/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0</v>
      </c>
      <c r="U13" s="100">
        <v>0</v>
      </c>
      <c r="W13">
        <v>53</v>
      </c>
      <c r="X13">
        <v>0</v>
      </c>
      <c r="Y13">
        <v>1</v>
      </c>
      <c r="Z13">
        <v>0</v>
      </c>
      <c r="AA13">
        <v>0</v>
      </c>
      <c r="AB13">
        <v>0</v>
      </c>
      <c r="AC13">
        <v>0</v>
      </c>
      <c r="AD13">
        <v>0</v>
      </c>
      <c r="AE13" s="3"/>
      <c r="AF13" s="3"/>
    </row>
    <row r="14" spans="1:32" ht="15.75" customHeight="1" x14ac:dyDescent="0.25">
      <c r="A14" t="s">
        <v>8</v>
      </c>
      <c r="B14">
        <v>112</v>
      </c>
      <c r="C14" t="s">
        <v>168</v>
      </c>
      <c r="D14" t="s">
        <v>474</v>
      </c>
      <c r="E14">
        <v>50</v>
      </c>
      <c r="F14">
        <v>3</v>
      </c>
      <c r="G14">
        <v>0</v>
      </c>
      <c r="H14">
        <v>2</v>
      </c>
      <c r="I14">
        <v>0</v>
      </c>
      <c r="J14">
        <v>0</v>
      </c>
      <c r="K14">
        <v>0</v>
      </c>
      <c r="L14">
        <v>0</v>
      </c>
      <c r="M14" s="3"/>
      <c r="N14" s="100">
        <v>2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0</v>
      </c>
      <c r="V14" s="3"/>
      <c r="W14">
        <v>54</v>
      </c>
      <c r="X14">
        <v>2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 s="3"/>
      <c r="AF14" s="3"/>
    </row>
    <row r="15" spans="1:32" ht="15.75" customHeight="1" x14ac:dyDescent="0.25">
      <c r="A15" t="s">
        <v>8</v>
      </c>
      <c r="B15">
        <v>113</v>
      </c>
      <c r="C15" t="s">
        <v>169</v>
      </c>
      <c r="D15" t="s">
        <v>475</v>
      </c>
      <c r="E15">
        <v>57</v>
      </c>
      <c r="F15">
        <v>2</v>
      </c>
      <c r="G15">
        <v>3</v>
      </c>
      <c r="H15">
        <v>0</v>
      </c>
      <c r="I15">
        <v>0</v>
      </c>
      <c r="J15">
        <v>0</v>
      </c>
      <c r="K15">
        <v>0</v>
      </c>
      <c r="L15">
        <v>0</v>
      </c>
      <c r="M15" s="3"/>
      <c r="N15" s="100">
        <v>1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1</v>
      </c>
      <c r="U15" s="100">
        <v>0</v>
      </c>
      <c r="V15" s="3"/>
      <c r="W15">
        <v>49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 s="3"/>
      <c r="AF15" s="3"/>
    </row>
    <row r="16" spans="1:32" ht="15.75" customHeight="1" x14ac:dyDescent="0.25">
      <c r="A16" t="s">
        <v>8</v>
      </c>
      <c r="B16">
        <v>114</v>
      </c>
      <c r="C16" t="s">
        <v>170</v>
      </c>
      <c r="D16" t="s">
        <v>476</v>
      </c>
      <c r="E16">
        <v>56</v>
      </c>
      <c r="F16">
        <v>4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3"/>
      <c r="N16" s="100">
        <v>1</v>
      </c>
      <c r="O16" s="100">
        <v>0</v>
      </c>
      <c r="P16" s="100">
        <v>0</v>
      </c>
      <c r="Q16" s="100">
        <v>1</v>
      </c>
      <c r="R16" s="100">
        <v>0</v>
      </c>
      <c r="S16" s="100">
        <v>0</v>
      </c>
      <c r="T16" s="100">
        <v>0</v>
      </c>
      <c r="U16" s="100">
        <v>0</v>
      </c>
      <c r="V16" s="3"/>
      <c r="W16">
        <v>42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 s="3"/>
      <c r="AF16" s="3"/>
    </row>
    <row r="17" spans="1:32" ht="15.75" customHeight="1" x14ac:dyDescent="0.25">
      <c r="A17" t="s">
        <v>8</v>
      </c>
      <c r="B17">
        <v>115</v>
      </c>
      <c r="C17" t="s">
        <v>171</v>
      </c>
      <c r="D17" t="s">
        <v>477</v>
      </c>
      <c r="E17">
        <v>56</v>
      </c>
      <c r="F17">
        <v>2</v>
      </c>
      <c r="G17">
        <v>0</v>
      </c>
      <c r="H17">
        <v>1</v>
      </c>
      <c r="I17">
        <v>0</v>
      </c>
      <c r="J17">
        <v>0</v>
      </c>
      <c r="K17">
        <v>0</v>
      </c>
      <c r="L17">
        <v>0</v>
      </c>
      <c r="M17" s="3"/>
      <c r="N17" s="100">
        <v>4</v>
      </c>
      <c r="O17" s="100">
        <v>1</v>
      </c>
      <c r="P17" s="100">
        <v>0</v>
      </c>
      <c r="Q17" s="100">
        <v>0</v>
      </c>
      <c r="R17" s="100">
        <v>0</v>
      </c>
      <c r="S17" s="100">
        <v>1</v>
      </c>
      <c r="T17" s="100">
        <v>0</v>
      </c>
      <c r="U17" s="100">
        <v>0</v>
      </c>
      <c r="V17" s="3"/>
      <c r="W17">
        <v>40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 s="3"/>
      <c r="AF17" s="3"/>
    </row>
    <row r="18" spans="1:32" ht="15.75" customHeight="1" x14ac:dyDescent="0.25">
      <c r="A18" t="s">
        <v>8</v>
      </c>
      <c r="B18">
        <v>116</v>
      </c>
      <c r="C18" t="s">
        <v>172</v>
      </c>
      <c r="D18" t="s">
        <v>478</v>
      </c>
      <c r="E18">
        <v>181</v>
      </c>
      <c r="F18">
        <v>9</v>
      </c>
      <c r="G18">
        <v>5</v>
      </c>
      <c r="H18">
        <v>4</v>
      </c>
      <c r="I18">
        <v>0</v>
      </c>
      <c r="J18">
        <v>0</v>
      </c>
      <c r="K18">
        <v>0</v>
      </c>
      <c r="L18">
        <v>0</v>
      </c>
      <c r="M18" s="3"/>
      <c r="N18" s="100">
        <v>79</v>
      </c>
      <c r="O18" s="100">
        <v>5</v>
      </c>
      <c r="P18" s="100">
        <v>0</v>
      </c>
      <c r="Q18" s="100">
        <v>4</v>
      </c>
      <c r="R18" s="100">
        <v>5</v>
      </c>
      <c r="S18" s="100">
        <v>2</v>
      </c>
      <c r="T18" s="100">
        <v>0</v>
      </c>
      <c r="U18" s="100">
        <v>0</v>
      </c>
      <c r="V18" s="3"/>
      <c r="W18">
        <v>87</v>
      </c>
      <c r="X18">
        <v>2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 s="3"/>
      <c r="AF18" s="3"/>
    </row>
    <row r="19" spans="1:32" ht="15.75" customHeight="1" x14ac:dyDescent="0.25">
      <c r="A19" t="s">
        <v>8</v>
      </c>
      <c r="B19">
        <v>204</v>
      </c>
      <c r="C19" t="s">
        <v>173</v>
      </c>
      <c r="D19" t="s">
        <v>467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  <c r="T19" s="100">
        <v>0</v>
      </c>
      <c r="U19" s="100">
        <v>0</v>
      </c>
      <c r="W19">
        <v>1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 s="3"/>
      <c r="AF19" s="3"/>
    </row>
    <row r="20" spans="1:32" ht="15.75" customHeight="1" x14ac:dyDescent="0.25">
      <c r="A20" t="s">
        <v>8</v>
      </c>
      <c r="B20">
        <v>205</v>
      </c>
      <c r="C20" t="s">
        <v>174</v>
      </c>
      <c r="D20" t="s">
        <v>468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00">
        <v>0</v>
      </c>
      <c r="U20" s="100">
        <v>0</v>
      </c>
      <c r="W20">
        <v>1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 s="3"/>
      <c r="AF20" s="3"/>
    </row>
    <row r="21" spans="1:32" ht="15.75" customHeight="1" x14ac:dyDescent="0.25">
      <c r="A21" t="s">
        <v>8</v>
      </c>
      <c r="B21">
        <v>206</v>
      </c>
      <c r="C21" t="s">
        <v>175</v>
      </c>
      <c r="D21" t="s">
        <v>469</v>
      </c>
      <c r="E21">
        <v>2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3"/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0</v>
      </c>
      <c r="T21" s="100">
        <v>0</v>
      </c>
      <c r="U21" s="100">
        <v>0</v>
      </c>
      <c r="W21">
        <v>1</v>
      </c>
      <c r="X21">
        <v>1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 s="3"/>
      <c r="AF21" s="3"/>
    </row>
    <row r="22" spans="1:32" ht="15.75" customHeight="1" x14ac:dyDescent="0.25">
      <c r="A22" t="s">
        <v>8</v>
      </c>
      <c r="B22">
        <v>207</v>
      </c>
      <c r="C22" t="s">
        <v>176</v>
      </c>
      <c r="D22" t="s">
        <v>470</v>
      </c>
      <c r="E22">
        <v>2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3"/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0</v>
      </c>
      <c r="U22" s="100">
        <v>0</v>
      </c>
      <c r="W22">
        <v>3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 s="3"/>
      <c r="AF22" s="3"/>
    </row>
    <row r="23" spans="1:32" ht="15.75" customHeight="1" x14ac:dyDescent="0.25">
      <c r="A23" t="s">
        <v>8</v>
      </c>
      <c r="B23">
        <v>208</v>
      </c>
      <c r="C23" t="s">
        <v>177</v>
      </c>
      <c r="D23" t="s">
        <v>471</v>
      </c>
      <c r="E23">
        <v>3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3"/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0</v>
      </c>
      <c r="W23">
        <v>4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 s="3"/>
      <c r="AF23" s="3"/>
    </row>
    <row r="24" spans="1:32" ht="15.75" customHeight="1" x14ac:dyDescent="0.25">
      <c r="A24" t="s">
        <v>8</v>
      </c>
      <c r="B24">
        <v>209</v>
      </c>
      <c r="C24" t="s">
        <v>178</v>
      </c>
      <c r="D24" t="s">
        <v>472</v>
      </c>
      <c r="E24">
        <v>4</v>
      </c>
      <c r="F24">
        <v>1</v>
      </c>
      <c r="G24">
        <v>2</v>
      </c>
      <c r="H24">
        <v>0</v>
      </c>
      <c r="I24">
        <v>0</v>
      </c>
      <c r="J24">
        <v>0</v>
      </c>
      <c r="K24">
        <v>0</v>
      </c>
      <c r="L24">
        <v>0</v>
      </c>
      <c r="M24" s="3"/>
      <c r="N24" s="100">
        <v>1</v>
      </c>
      <c r="O24" s="100">
        <v>0</v>
      </c>
      <c r="P24" s="100">
        <v>0</v>
      </c>
      <c r="Q24" s="100">
        <v>0</v>
      </c>
      <c r="R24" s="100">
        <v>1</v>
      </c>
      <c r="S24" s="100">
        <v>0</v>
      </c>
      <c r="T24" s="100">
        <v>0</v>
      </c>
      <c r="U24" s="100">
        <v>0</v>
      </c>
      <c r="V24" s="3"/>
      <c r="W24">
        <v>1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 s="3"/>
      <c r="AF24" s="3"/>
    </row>
    <row r="25" spans="1:32" ht="15.75" customHeight="1" x14ac:dyDescent="0.25">
      <c r="A25" t="s">
        <v>8</v>
      </c>
      <c r="B25">
        <v>210</v>
      </c>
      <c r="C25" t="s">
        <v>179</v>
      </c>
      <c r="D25" t="s">
        <v>473</v>
      </c>
      <c r="E25">
        <v>10</v>
      </c>
      <c r="F25">
        <v>0</v>
      </c>
      <c r="G25">
        <v>2</v>
      </c>
      <c r="H25">
        <v>1</v>
      </c>
      <c r="I25">
        <v>0</v>
      </c>
      <c r="J25">
        <v>0</v>
      </c>
      <c r="K25">
        <v>0</v>
      </c>
      <c r="L25">
        <v>0</v>
      </c>
      <c r="M25" s="3"/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00">
        <v>0</v>
      </c>
      <c r="W25">
        <v>2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 s="3"/>
      <c r="AF25" s="3"/>
    </row>
    <row r="26" spans="1:32" ht="15.75" customHeight="1" x14ac:dyDescent="0.25">
      <c r="A26" t="s">
        <v>8</v>
      </c>
      <c r="B26">
        <v>211</v>
      </c>
      <c r="C26" t="s">
        <v>180</v>
      </c>
      <c r="D26" t="s">
        <v>474</v>
      </c>
      <c r="E26">
        <v>7</v>
      </c>
      <c r="F26">
        <v>1</v>
      </c>
      <c r="G26">
        <v>1</v>
      </c>
      <c r="H26">
        <v>0</v>
      </c>
      <c r="I26">
        <v>0</v>
      </c>
      <c r="J26">
        <v>0</v>
      </c>
      <c r="K26">
        <v>0</v>
      </c>
      <c r="L26">
        <v>0</v>
      </c>
      <c r="M26" s="3"/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0">
        <v>0</v>
      </c>
      <c r="U26" s="100">
        <v>0</v>
      </c>
      <c r="W26">
        <v>8</v>
      </c>
      <c r="X26">
        <v>1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 s="3"/>
      <c r="AF26" s="3"/>
    </row>
    <row r="27" spans="1:32" ht="15.75" customHeight="1" x14ac:dyDescent="0.25">
      <c r="A27" t="s">
        <v>8</v>
      </c>
      <c r="B27">
        <v>212</v>
      </c>
      <c r="C27" t="s">
        <v>181</v>
      </c>
      <c r="D27" t="s">
        <v>475</v>
      </c>
      <c r="E27">
        <v>10</v>
      </c>
      <c r="F27">
        <v>1</v>
      </c>
      <c r="G27">
        <v>1</v>
      </c>
      <c r="H27">
        <v>0</v>
      </c>
      <c r="I27">
        <v>0</v>
      </c>
      <c r="J27">
        <v>0</v>
      </c>
      <c r="K27">
        <v>0</v>
      </c>
      <c r="L27">
        <v>0</v>
      </c>
      <c r="M27" s="3"/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>
        <v>0</v>
      </c>
      <c r="T27" s="100">
        <v>0</v>
      </c>
      <c r="U27" s="100">
        <v>0</v>
      </c>
      <c r="W27">
        <v>3</v>
      </c>
      <c r="X27">
        <v>1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 s="3"/>
      <c r="AF27" s="3"/>
    </row>
    <row r="28" spans="1:32" ht="15.75" customHeight="1" x14ac:dyDescent="0.25">
      <c r="A28" t="s">
        <v>8</v>
      </c>
      <c r="B28">
        <v>213</v>
      </c>
      <c r="C28" t="s">
        <v>182</v>
      </c>
      <c r="D28" t="s">
        <v>476</v>
      </c>
      <c r="E28">
        <v>11</v>
      </c>
      <c r="F28">
        <v>0</v>
      </c>
      <c r="G28">
        <v>1</v>
      </c>
      <c r="H28">
        <v>1</v>
      </c>
      <c r="I28">
        <v>0</v>
      </c>
      <c r="J28">
        <v>0</v>
      </c>
      <c r="K28">
        <v>0</v>
      </c>
      <c r="L28">
        <v>0</v>
      </c>
      <c r="M28" s="3"/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100">
        <v>0</v>
      </c>
      <c r="U28" s="100">
        <v>0</v>
      </c>
      <c r="W28">
        <v>6</v>
      </c>
      <c r="X28">
        <v>1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 s="3"/>
      <c r="AF28" s="3"/>
    </row>
    <row r="29" spans="1:32" ht="15.75" customHeight="1" x14ac:dyDescent="0.25">
      <c r="A29" t="s">
        <v>8</v>
      </c>
      <c r="B29">
        <v>214</v>
      </c>
      <c r="C29" t="s">
        <v>183</v>
      </c>
      <c r="D29" t="s">
        <v>477</v>
      </c>
      <c r="E29">
        <v>6</v>
      </c>
      <c r="F29">
        <v>2</v>
      </c>
      <c r="G29">
        <v>2</v>
      </c>
      <c r="H29">
        <v>3</v>
      </c>
      <c r="I29">
        <v>0</v>
      </c>
      <c r="J29">
        <v>0</v>
      </c>
      <c r="K29">
        <v>0</v>
      </c>
      <c r="L29">
        <v>0</v>
      </c>
      <c r="M29" s="3"/>
      <c r="N29" s="100">
        <v>1</v>
      </c>
      <c r="O29" s="100">
        <v>0</v>
      </c>
      <c r="P29" s="100">
        <v>0</v>
      </c>
      <c r="Q29" s="100">
        <v>0</v>
      </c>
      <c r="R29" s="100">
        <v>0</v>
      </c>
      <c r="S29" s="100">
        <v>0</v>
      </c>
      <c r="T29" s="100">
        <v>0</v>
      </c>
      <c r="U29" s="100">
        <v>0</v>
      </c>
      <c r="V29" s="3"/>
      <c r="W29">
        <v>3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 s="3"/>
      <c r="AF29" s="3"/>
    </row>
    <row r="30" spans="1:32" ht="15.75" customHeight="1" x14ac:dyDescent="0.25">
      <c r="A30" t="s">
        <v>8</v>
      </c>
      <c r="B30">
        <v>215</v>
      </c>
      <c r="C30" t="s">
        <v>184</v>
      </c>
      <c r="D30" t="s">
        <v>478</v>
      </c>
      <c r="E30">
        <v>16</v>
      </c>
      <c r="F30">
        <v>1</v>
      </c>
      <c r="G30">
        <v>3</v>
      </c>
      <c r="H30">
        <v>1</v>
      </c>
      <c r="I30">
        <v>0</v>
      </c>
      <c r="J30">
        <v>0</v>
      </c>
      <c r="K30">
        <v>0</v>
      </c>
      <c r="L30">
        <v>0</v>
      </c>
      <c r="M30" s="3"/>
      <c r="N30" s="100">
        <v>1</v>
      </c>
      <c r="O30" s="100">
        <v>0</v>
      </c>
      <c r="P30" s="100">
        <v>0</v>
      </c>
      <c r="Q30" s="100">
        <v>0</v>
      </c>
      <c r="R30" s="100">
        <v>1</v>
      </c>
      <c r="S30" s="100">
        <v>0</v>
      </c>
      <c r="T30" s="100">
        <v>0</v>
      </c>
      <c r="U30" s="100">
        <v>0</v>
      </c>
      <c r="V30" s="3"/>
      <c r="W30">
        <v>6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 s="3"/>
      <c r="AF30" s="3"/>
    </row>
    <row r="31" spans="1:32" ht="15.75" customHeight="1" x14ac:dyDescent="0.25">
      <c r="A31" t="s">
        <v>8</v>
      </c>
      <c r="B31">
        <v>216</v>
      </c>
      <c r="C31" t="s">
        <v>185</v>
      </c>
      <c r="D31" t="s">
        <v>479</v>
      </c>
      <c r="E31">
        <v>99</v>
      </c>
      <c r="F31">
        <v>12</v>
      </c>
      <c r="G31">
        <v>17</v>
      </c>
      <c r="H31">
        <v>3</v>
      </c>
      <c r="I31">
        <v>2</v>
      </c>
      <c r="J31">
        <v>1</v>
      </c>
      <c r="K31">
        <v>0</v>
      </c>
      <c r="L31">
        <v>0</v>
      </c>
      <c r="M31" s="3"/>
      <c r="N31" s="100">
        <v>62</v>
      </c>
      <c r="O31" s="100">
        <v>7</v>
      </c>
      <c r="P31" s="100">
        <v>0</v>
      </c>
      <c r="Q31" s="100">
        <v>5</v>
      </c>
      <c r="R31" s="100">
        <v>2</v>
      </c>
      <c r="S31" s="100">
        <v>1</v>
      </c>
      <c r="T31" s="100">
        <v>0</v>
      </c>
      <c r="U31" s="100">
        <v>0</v>
      </c>
      <c r="V31" s="3"/>
      <c r="W31">
        <v>20</v>
      </c>
      <c r="X31">
        <v>0</v>
      </c>
      <c r="Y31">
        <v>0</v>
      </c>
      <c r="Z31">
        <v>1</v>
      </c>
      <c r="AA31">
        <v>0</v>
      </c>
      <c r="AB31">
        <v>0</v>
      </c>
      <c r="AC31">
        <v>0</v>
      </c>
      <c r="AD31">
        <v>0</v>
      </c>
      <c r="AE31" s="3"/>
      <c r="AF31" s="3"/>
    </row>
    <row r="32" spans="1:32" ht="15.75" customHeight="1" x14ac:dyDescent="0.25">
      <c r="A32" t="s">
        <v>8</v>
      </c>
      <c r="B32">
        <v>303</v>
      </c>
      <c r="C32" t="s">
        <v>186</v>
      </c>
      <c r="D32" t="s">
        <v>467</v>
      </c>
      <c r="E32">
        <v>0</v>
      </c>
      <c r="F32">
        <v>0</v>
      </c>
      <c r="G32">
        <v>0</v>
      </c>
      <c r="H32">
        <v>1</v>
      </c>
      <c r="I32">
        <v>0</v>
      </c>
      <c r="J32">
        <v>0</v>
      </c>
      <c r="K32">
        <v>0</v>
      </c>
      <c r="L32">
        <v>0</v>
      </c>
      <c r="M32" s="3"/>
      <c r="N32" s="100">
        <v>0</v>
      </c>
      <c r="O32" s="100">
        <v>0</v>
      </c>
      <c r="P32" s="100">
        <v>0</v>
      </c>
      <c r="Q32" s="100">
        <v>0</v>
      </c>
      <c r="R32" s="100">
        <v>0</v>
      </c>
      <c r="S32" s="100">
        <v>0</v>
      </c>
      <c r="T32" s="100">
        <v>0</v>
      </c>
      <c r="U32" s="100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F32" s="3"/>
    </row>
    <row r="33" spans="1:32" ht="15.75" customHeight="1" x14ac:dyDescent="0.25">
      <c r="A33" t="s">
        <v>8</v>
      </c>
      <c r="B33">
        <v>306</v>
      </c>
      <c r="C33" t="s">
        <v>187</v>
      </c>
      <c r="D33" t="s">
        <v>470</v>
      </c>
      <c r="E33">
        <v>1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 s="3"/>
      <c r="N33" s="100">
        <v>0</v>
      </c>
      <c r="O33" s="100">
        <v>0</v>
      </c>
      <c r="P33" s="100">
        <v>0</v>
      </c>
      <c r="Q33" s="100">
        <v>0</v>
      </c>
      <c r="R33" s="100">
        <v>0</v>
      </c>
      <c r="S33" s="100">
        <v>0</v>
      </c>
      <c r="T33" s="100">
        <v>0</v>
      </c>
      <c r="U33" s="100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F33" s="3"/>
    </row>
    <row r="34" spans="1:32" ht="15.75" customHeight="1" x14ac:dyDescent="0.25">
      <c r="A34" t="s">
        <v>8</v>
      </c>
      <c r="B34">
        <v>307</v>
      </c>
      <c r="C34" t="s">
        <v>188</v>
      </c>
      <c r="D34" t="s">
        <v>471</v>
      </c>
      <c r="E34">
        <v>1</v>
      </c>
      <c r="F34">
        <v>1</v>
      </c>
      <c r="G34">
        <v>0</v>
      </c>
      <c r="H34">
        <v>1</v>
      </c>
      <c r="I34">
        <v>0</v>
      </c>
      <c r="J34">
        <v>0</v>
      </c>
      <c r="K34">
        <v>0</v>
      </c>
      <c r="L34">
        <v>0</v>
      </c>
      <c r="M34" s="3"/>
      <c r="N34" s="100">
        <v>0</v>
      </c>
      <c r="O34" s="100">
        <v>0</v>
      </c>
      <c r="P34" s="100">
        <v>0</v>
      </c>
      <c r="Q34" s="100">
        <v>0</v>
      </c>
      <c r="R34" s="100">
        <v>0</v>
      </c>
      <c r="S34" s="100">
        <v>0</v>
      </c>
      <c r="T34" s="100">
        <v>0</v>
      </c>
      <c r="U34" s="100">
        <v>0</v>
      </c>
      <c r="W34">
        <v>1</v>
      </c>
      <c r="X34">
        <v>0</v>
      </c>
      <c r="Y34">
        <v>1</v>
      </c>
      <c r="Z34">
        <v>0</v>
      </c>
      <c r="AA34">
        <v>0</v>
      </c>
      <c r="AB34">
        <v>0</v>
      </c>
      <c r="AC34">
        <v>0</v>
      </c>
      <c r="AD34">
        <v>0</v>
      </c>
      <c r="AE34" s="3"/>
      <c r="AF34" s="3"/>
    </row>
    <row r="35" spans="1:32" ht="15.75" customHeight="1" x14ac:dyDescent="0.25">
      <c r="A35" t="s">
        <v>8</v>
      </c>
      <c r="B35">
        <v>308</v>
      </c>
      <c r="C35" t="s">
        <v>189</v>
      </c>
      <c r="D35" t="s">
        <v>472</v>
      </c>
      <c r="E35">
        <v>0</v>
      </c>
      <c r="F35">
        <v>0</v>
      </c>
      <c r="G35">
        <v>0</v>
      </c>
      <c r="H35">
        <v>2</v>
      </c>
      <c r="I35">
        <v>0</v>
      </c>
      <c r="J35">
        <v>0</v>
      </c>
      <c r="K35">
        <v>0</v>
      </c>
      <c r="L35">
        <v>0</v>
      </c>
      <c r="M35" s="3"/>
      <c r="N35" s="100">
        <v>0</v>
      </c>
      <c r="O35" s="100">
        <v>0</v>
      </c>
      <c r="P35" s="100">
        <v>0</v>
      </c>
      <c r="Q35" s="100">
        <v>0</v>
      </c>
      <c r="R35" s="100">
        <v>0</v>
      </c>
      <c r="S35" s="100">
        <v>0</v>
      </c>
      <c r="T35" s="100">
        <v>0</v>
      </c>
      <c r="U35" s="100">
        <v>0</v>
      </c>
      <c r="W35">
        <v>1</v>
      </c>
      <c r="X35">
        <v>0</v>
      </c>
      <c r="Y35">
        <v>1</v>
      </c>
      <c r="Z35">
        <v>0</v>
      </c>
      <c r="AA35">
        <v>0</v>
      </c>
      <c r="AB35">
        <v>0</v>
      </c>
      <c r="AC35">
        <v>0</v>
      </c>
      <c r="AD35">
        <v>0</v>
      </c>
      <c r="AE35" s="3"/>
      <c r="AF35" s="3"/>
    </row>
    <row r="36" spans="1:32" ht="15.75" customHeight="1" x14ac:dyDescent="0.25">
      <c r="A36" t="s">
        <v>8</v>
      </c>
      <c r="B36">
        <v>309</v>
      </c>
      <c r="C36" t="s">
        <v>190</v>
      </c>
      <c r="D36" t="s">
        <v>473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N36" s="100">
        <v>0</v>
      </c>
      <c r="O36" s="100">
        <v>0</v>
      </c>
      <c r="P36" s="100">
        <v>0</v>
      </c>
      <c r="Q36" s="100">
        <v>0</v>
      </c>
      <c r="R36" s="100">
        <v>0</v>
      </c>
      <c r="S36" s="100">
        <v>0</v>
      </c>
      <c r="T36" s="100">
        <v>0</v>
      </c>
      <c r="U36" s="100">
        <v>0</v>
      </c>
      <c r="V36" s="3"/>
      <c r="W36">
        <v>3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 s="3"/>
      <c r="AF36" s="3"/>
    </row>
    <row r="37" spans="1:32" ht="15.75" customHeight="1" x14ac:dyDescent="0.25">
      <c r="A37" t="s">
        <v>8</v>
      </c>
      <c r="B37">
        <v>310</v>
      </c>
      <c r="C37" t="s">
        <v>191</v>
      </c>
      <c r="D37" t="s">
        <v>474</v>
      </c>
      <c r="E37">
        <v>2</v>
      </c>
      <c r="F37">
        <v>1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 s="3"/>
      <c r="N37" s="100">
        <v>1</v>
      </c>
      <c r="O37" s="100">
        <v>0</v>
      </c>
      <c r="P37" s="100">
        <v>0</v>
      </c>
      <c r="Q37" s="100">
        <v>1</v>
      </c>
      <c r="R37" s="100">
        <v>0</v>
      </c>
      <c r="S37" s="100">
        <v>0</v>
      </c>
      <c r="T37" s="100">
        <v>0</v>
      </c>
      <c r="U37" s="100">
        <v>0</v>
      </c>
      <c r="V37" s="3"/>
      <c r="W37">
        <v>3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 s="3"/>
      <c r="AF37" s="3"/>
    </row>
    <row r="38" spans="1:32" ht="15.75" customHeight="1" x14ac:dyDescent="0.25">
      <c r="A38" t="s">
        <v>8</v>
      </c>
      <c r="B38">
        <v>311</v>
      </c>
      <c r="C38" t="s">
        <v>192</v>
      </c>
      <c r="D38" t="s">
        <v>475</v>
      </c>
      <c r="E38">
        <v>6</v>
      </c>
      <c r="F38">
        <v>1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 s="3"/>
      <c r="N38" s="100">
        <v>0</v>
      </c>
      <c r="O38" s="100">
        <v>0</v>
      </c>
      <c r="P38" s="100">
        <v>0</v>
      </c>
      <c r="Q38" s="100">
        <v>0</v>
      </c>
      <c r="R38" s="100">
        <v>0</v>
      </c>
      <c r="S38" s="100">
        <v>0</v>
      </c>
      <c r="T38" s="100">
        <v>0</v>
      </c>
      <c r="U38" s="100">
        <v>0</v>
      </c>
      <c r="W38">
        <v>2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 s="3"/>
      <c r="AF38" s="3"/>
    </row>
    <row r="39" spans="1:32" ht="15.75" customHeight="1" x14ac:dyDescent="0.25">
      <c r="A39" t="s">
        <v>8</v>
      </c>
      <c r="B39">
        <v>312</v>
      </c>
      <c r="C39" t="s">
        <v>193</v>
      </c>
      <c r="D39" t="s">
        <v>476</v>
      </c>
      <c r="E39">
        <v>8</v>
      </c>
      <c r="F39">
        <v>3</v>
      </c>
      <c r="G39">
        <v>1</v>
      </c>
      <c r="H39">
        <v>1</v>
      </c>
      <c r="I39">
        <v>0</v>
      </c>
      <c r="J39">
        <v>0</v>
      </c>
      <c r="K39">
        <v>0</v>
      </c>
      <c r="L39">
        <v>0</v>
      </c>
      <c r="M39" s="3"/>
      <c r="N39" s="100">
        <v>0</v>
      </c>
      <c r="O39" s="100">
        <v>0</v>
      </c>
      <c r="P39" s="100">
        <v>0</v>
      </c>
      <c r="Q39" s="100">
        <v>0</v>
      </c>
      <c r="R39" s="100">
        <v>0</v>
      </c>
      <c r="S39" s="100">
        <v>0</v>
      </c>
      <c r="T39" s="100">
        <v>0</v>
      </c>
      <c r="U39" s="100">
        <v>0</v>
      </c>
      <c r="W39">
        <v>3</v>
      </c>
      <c r="X39">
        <v>0</v>
      </c>
      <c r="Y39">
        <v>2</v>
      </c>
      <c r="Z39">
        <v>0</v>
      </c>
      <c r="AA39">
        <v>0</v>
      </c>
      <c r="AB39">
        <v>0</v>
      </c>
      <c r="AC39">
        <v>0</v>
      </c>
      <c r="AD39">
        <v>0</v>
      </c>
      <c r="AE39" s="3"/>
      <c r="AF39" s="3"/>
    </row>
    <row r="40" spans="1:32" ht="15.75" customHeight="1" x14ac:dyDescent="0.25">
      <c r="A40" t="s">
        <v>8</v>
      </c>
      <c r="B40">
        <v>313</v>
      </c>
      <c r="C40" t="s">
        <v>194</v>
      </c>
      <c r="D40" t="s">
        <v>477</v>
      </c>
      <c r="E40">
        <v>4</v>
      </c>
      <c r="F40">
        <v>0</v>
      </c>
      <c r="G40">
        <v>0</v>
      </c>
      <c r="H40">
        <v>1</v>
      </c>
      <c r="I40">
        <v>0</v>
      </c>
      <c r="J40">
        <v>0</v>
      </c>
      <c r="K40">
        <v>0</v>
      </c>
      <c r="L40">
        <v>0</v>
      </c>
      <c r="M40" s="3"/>
      <c r="N40" s="100">
        <v>0</v>
      </c>
      <c r="O40" s="100">
        <v>0</v>
      </c>
      <c r="P40" s="100">
        <v>0</v>
      </c>
      <c r="Q40" s="100">
        <v>0</v>
      </c>
      <c r="R40" s="100">
        <v>0</v>
      </c>
      <c r="S40" s="100">
        <v>0</v>
      </c>
      <c r="T40" s="100">
        <v>0</v>
      </c>
      <c r="U40" s="100">
        <v>0</v>
      </c>
      <c r="W40">
        <v>2</v>
      </c>
      <c r="X40">
        <v>0</v>
      </c>
      <c r="Y40">
        <v>1</v>
      </c>
      <c r="Z40">
        <v>0</v>
      </c>
      <c r="AA40">
        <v>0</v>
      </c>
      <c r="AB40">
        <v>0</v>
      </c>
      <c r="AC40">
        <v>0</v>
      </c>
      <c r="AD40">
        <v>0</v>
      </c>
      <c r="AE40" s="3"/>
      <c r="AF40" s="3"/>
    </row>
    <row r="41" spans="1:32" ht="15.75" customHeight="1" x14ac:dyDescent="0.25">
      <c r="A41" t="s">
        <v>8</v>
      </c>
      <c r="B41">
        <v>314</v>
      </c>
      <c r="C41" t="s">
        <v>195</v>
      </c>
      <c r="D41" t="s">
        <v>478</v>
      </c>
      <c r="E41">
        <v>9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 s="3"/>
      <c r="N41" s="100">
        <v>2</v>
      </c>
      <c r="O41" s="100">
        <v>0</v>
      </c>
      <c r="P41" s="100">
        <v>0</v>
      </c>
      <c r="Q41" s="100">
        <v>1</v>
      </c>
      <c r="R41" s="100">
        <v>0</v>
      </c>
      <c r="S41" s="100">
        <v>0</v>
      </c>
      <c r="T41" s="100">
        <v>0</v>
      </c>
      <c r="U41" s="100">
        <v>0</v>
      </c>
      <c r="V41" s="3"/>
      <c r="W41">
        <v>3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 s="3"/>
      <c r="AF41" s="3"/>
    </row>
    <row r="42" spans="1:32" ht="15.75" customHeight="1" x14ac:dyDescent="0.25">
      <c r="A42" t="s">
        <v>8</v>
      </c>
      <c r="B42">
        <v>315</v>
      </c>
      <c r="C42" t="s">
        <v>196</v>
      </c>
      <c r="D42" t="s">
        <v>479</v>
      </c>
      <c r="E42">
        <v>11</v>
      </c>
      <c r="F42">
        <v>0</v>
      </c>
      <c r="G42">
        <v>3</v>
      </c>
      <c r="H42">
        <v>1</v>
      </c>
      <c r="I42">
        <v>0</v>
      </c>
      <c r="J42">
        <v>0</v>
      </c>
      <c r="K42">
        <v>0</v>
      </c>
      <c r="L42">
        <v>0</v>
      </c>
      <c r="M42" s="3"/>
      <c r="N42" s="100">
        <v>0</v>
      </c>
      <c r="O42" s="100">
        <v>0</v>
      </c>
      <c r="P42" s="100">
        <v>0</v>
      </c>
      <c r="Q42" s="100">
        <v>0</v>
      </c>
      <c r="R42" s="100">
        <v>1</v>
      </c>
      <c r="S42" s="100">
        <v>0</v>
      </c>
      <c r="T42" s="100">
        <v>0</v>
      </c>
      <c r="U42" s="100">
        <v>0</v>
      </c>
      <c r="V42" s="3"/>
      <c r="W42">
        <v>4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 s="3"/>
      <c r="AF42" s="3"/>
    </row>
    <row r="43" spans="1:32" ht="15.75" customHeight="1" x14ac:dyDescent="0.25">
      <c r="A43" t="s">
        <v>8</v>
      </c>
      <c r="B43">
        <v>316</v>
      </c>
      <c r="C43" t="s">
        <v>197</v>
      </c>
      <c r="D43" t="s">
        <v>480</v>
      </c>
      <c r="E43">
        <v>89</v>
      </c>
      <c r="F43">
        <v>8</v>
      </c>
      <c r="G43">
        <v>31</v>
      </c>
      <c r="H43">
        <v>2</v>
      </c>
      <c r="I43">
        <v>0</v>
      </c>
      <c r="J43">
        <v>1</v>
      </c>
      <c r="K43">
        <v>0</v>
      </c>
      <c r="L43">
        <v>0</v>
      </c>
      <c r="M43" s="3"/>
      <c r="N43" s="100">
        <v>75</v>
      </c>
      <c r="O43" s="100">
        <v>8</v>
      </c>
      <c r="P43" s="100">
        <v>0</v>
      </c>
      <c r="Q43" s="100">
        <v>7</v>
      </c>
      <c r="R43" s="100">
        <v>6</v>
      </c>
      <c r="S43" s="100">
        <v>1</v>
      </c>
      <c r="T43" s="100">
        <v>0</v>
      </c>
      <c r="U43" s="100">
        <v>0</v>
      </c>
      <c r="V43" s="3"/>
      <c r="W43">
        <v>12</v>
      </c>
      <c r="X43">
        <v>1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 s="3"/>
      <c r="AF43" s="3"/>
    </row>
    <row r="44" spans="1:32" ht="15.75" customHeight="1" x14ac:dyDescent="0.25">
      <c r="A44" t="s">
        <v>8</v>
      </c>
      <c r="B44">
        <v>402</v>
      </c>
      <c r="C44" t="s">
        <v>198</v>
      </c>
      <c r="D44" t="s">
        <v>467</v>
      </c>
      <c r="E44">
        <v>1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 s="3"/>
      <c r="N44" s="100">
        <v>0</v>
      </c>
      <c r="O44" s="100">
        <v>0</v>
      </c>
      <c r="P44" s="100">
        <v>0</v>
      </c>
      <c r="Q44" s="100">
        <v>0</v>
      </c>
      <c r="R44" s="100">
        <v>0</v>
      </c>
      <c r="S44" s="100">
        <v>0</v>
      </c>
      <c r="T44" s="100">
        <v>0</v>
      </c>
      <c r="U44" s="100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F44" s="3"/>
    </row>
    <row r="45" spans="1:32" ht="15.75" customHeight="1" x14ac:dyDescent="0.25">
      <c r="A45" t="s">
        <v>8</v>
      </c>
      <c r="B45">
        <v>403</v>
      </c>
      <c r="C45" t="s">
        <v>199</v>
      </c>
      <c r="D45" t="s">
        <v>468</v>
      </c>
      <c r="E45">
        <v>2</v>
      </c>
      <c r="F45">
        <v>0</v>
      </c>
      <c r="G45">
        <v>1</v>
      </c>
      <c r="H45">
        <v>0</v>
      </c>
      <c r="I45">
        <v>0</v>
      </c>
      <c r="J45">
        <v>0</v>
      </c>
      <c r="K45">
        <v>0</v>
      </c>
      <c r="L45">
        <v>0</v>
      </c>
      <c r="M45" s="3"/>
      <c r="N45" s="100">
        <v>0</v>
      </c>
      <c r="O45" s="100">
        <v>0</v>
      </c>
      <c r="P45" s="100">
        <v>0</v>
      </c>
      <c r="Q45" s="100">
        <v>0</v>
      </c>
      <c r="R45" s="100">
        <v>0</v>
      </c>
      <c r="S45" s="100">
        <v>0</v>
      </c>
      <c r="T45" s="100">
        <v>0</v>
      </c>
      <c r="U45" s="100">
        <v>0</v>
      </c>
      <c r="W45">
        <v>1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 s="3"/>
      <c r="AF45" s="3"/>
    </row>
    <row r="46" spans="1:32" ht="15.75" customHeight="1" x14ac:dyDescent="0.25">
      <c r="A46" t="s">
        <v>8</v>
      </c>
      <c r="B46">
        <v>404</v>
      </c>
      <c r="C46" t="s">
        <v>200</v>
      </c>
      <c r="D46" t="s">
        <v>469</v>
      </c>
      <c r="E46">
        <v>1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 s="3"/>
      <c r="N46" s="100">
        <v>0</v>
      </c>
      <c r="O46" s="100">
        <v>0</v>
      </c>
      <c r="P46" s="100">
        <v>0</v>
      </c>
      <c r="Q46" s="100">
        <v>0</v>
      </c>
      <c r="R46" s="100">
        <v>0</v>
      </c>
      <c r="S46" s="100">
        <v>0</v>
      </c>
      <c r="T46" s="100">
        <v>0</v>
      </c>
      <c r="U46" s="100">
        <v>0</v>
      </c>
      <c r="W46">
        <v>1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F46" s="3"/>
    </row>
    <row r="47" spans="1:32" ht="15.75" customHeight="1" x14ac:dyDescent="0.25">
      <c r="A47" t="s">
        <v>8</v>
      </c>
      <c r="B47">
        <v>405</v>
      </c>
      <c r="C47" t="s">
        <v>201</v>
      </c>
      <c r="D47" t="s">
        <v>470</v>
      </c>
      <c r="E47">
        <v>1</v>
      </c>
      <c r="F47">
        <v>1</v>
      </c>
      <c r="G47">
        <v>1</v>
      </c>
      <c r="H47">
        <v>1</v>
      </c>
      <c r="I47">
        <v>0</v>
      </c>
      <c r="J47">
        <v>0</v>
      </c>
      <c r="K47">
        <v>0</v>
      </c>
      <c r="L47">
        <v>0</v>
      </c>
      <c r="M47" s="3"/>
      <c r="N47" s="100">
        <v>0</v>
      </c>
      <c r="O47" s="100">
        <v>0</v>
      </c>
      <c r="P47" s="100">
        <v>0</v>
      </c>
      <c r="Q47" s="100">
        <v>0</v>
      </c>
      <c r="R47" s="100">
        <v>0</v>
      </c>
      <c r="S47" s="100">
        <v>0</v>
      </c>
      <c r="T47" s="100">
        <v>0</v>
      </c>
      <c r="U47" s="100">
        <v>0</v>
      </c>
      <c r="W47">
        <v>1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 s="3"/>
      <c r="AF47" s="3"/>
    </row>
    <row r="48" spans="1:32" ht="15.75" customHeight="1" x14ac:dyDescent="0.25">
      <c r="A48" t="s">
        <v>8</v>
      </c>
      <c r="B48">
        <v>406</v>
      </c>
      <c r="C48" t="s">
        <v>202</v>
      </c>
      <c r="D48" t="s">
        <v>471</v>
      </c>
      <c r="E48">
        <v>0</v>
      </c>
      <c r="F48">
        <v>0</v>
      </c>
      <c r="G48">
        <v>1</v>
      </c>
      <c r="H48">
        <v>1</v>
      </c>
      <c r="I48">
        <v>0</v>
      </c>
      <c r="J48">
        <v>0</v>
      </c>
      <c r="K48">
        <v>0</v>
      </c>
      <c r="L48">
        <v>0</v>
      </c>
      <c r="M48" s="3"/>
      <c r="N48" s="100">
        <v>0</v>
      </c>
      <c r="O48" s="100">
        <v>0</v>
      </c>
      <c r="P48" s="100">
        <v>0</v>
      </c>
      <c r="Q48" s="100">
        <v>0</v>
      </c>
      <c r="R48" s="100">
        <v>0</v>
      </c>
      <c r="S48" s="100">
        <v>0</v>
      </c>
      <c r="T48" s="100">
        <v>0</v>
      </c>
      <c r="U48" s="100">
        <v>0</v>
      </c>
      <c r="W48">
        <v>1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 s="3"/>
      <c r="AF48" s="3"/>
    </row>
    <row r="49" spans="1:32" ht="15.75" customHeight="1" x14ac:dyDescent="0.25">
      <c r="A49" t="s">
        <v>8</v>
      </c>
      <c r="B49">
        <v>407</v>
      </c>
      <c r="C49" t="s">
        <v>203</v>
      </c>
      <c r="D49" t="s">
        <v>472</v>
      </c>
      <c r="E49">
        <v>0</v>
      </c>
      <c r="F49">
        <v>1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 s="3"/>
      <c r="N49" s="100">
        <v>0</v>
      </c>
      <c r="O49" s="100">
        <v>0</v>
      </c>
      <c r="P49" s="100">
        <v>0</v>
      </c>
      <c r="Q49" s="100">
        <v>0</v>
      </c>
      <c r="R49" s="100">
        <v>0</v>
      </c>
      <c r="S49" s="100">
        <v>0</v>
      </c>
      <c r="T49" s="100">
        <v>0</v>
      </c>
      <c r="U49" s="100">
        <v>0</v>
      </c>
      <c r="W49">
        <v>1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 s="3"/>
      <c r="AF49" s="3"/>
    </row>
    <row r="50" spans="1:32" ht="15.75" customHeight="1" x14ac:dyDescent="0.25">
      <c r="A50" t="s">
        <v>8</v>
      </c>
      <c r="B50">
        <v>408</v>
      </c>
      <c r="C50" t="s">
        <v>204</v>
      </c>
      <c r="D50" t="s">
        <v>473</v>
      </c>
      <c r="E50">
        <v>7</v>
      </c>
      <c r="F50">
        <v>0</v>
      </c>
      <c r="G50">
        <v>1</v>
      </c>
      <c r="H50">
        <v>0</v>
      </c>
      <c r="I50">
        <v>0</v>
      </c>
      <c r="J50">
        <v>0</v>
      </c>
      <c r="K50">
        <v>0</v>
      </c>
      <c r="L50">
        <v>0</v>
      </c>
      <c r="M50" s="3"/>
      <c r="N50" s="100">
        <v>0</v>
      </c>
      <c r="O50" s="100">
        <v>0</v>
      </c>
      <c r="P50" s="100">
        <v>0</v>
      </c>
      <c r="Q50" s="100">
        <v>0</v>
      </c>
      <c r="R50" s="100">
        <v>0</v>
      </c>
      <c r="S50" s="100">
        <v>0</v>
      </c>
      <c r="T50" s="100">
        <v>0</v>
      </c>
      <c r="U50" s="100">
        <v>0</v>
      </c>
      <c r="W50">
        <v>4</v>
      </c>
      <c r="X50">
        <v>1</v>
      </c>
      <c r="Y50">
        <v>0</v>
      </c>
      <c r="Z50">
        <v>2</v>
      </c>
      <c r="AA50">
        <v>0</v>
      </c>
      <c r="AB50">
        <v>0</v>
      </c>
      <c r="AC50">
        <v>0</v>
      </c>
      <c r="AD50">
        <v>0</v>
      </c>
      <c r="AE50" s="3"/>
      <c r="AF50" s="3"/>
    </row>
    <row r="51" spans="1:32" ht="15.75" customHeight="1" x14ac:dyDescent="0.25">
      <c r="A51" t="s">
        <v>8</v>
      </c>
      <c r="B51">
        <v>409</v>
      </c>
      <c r="C51" t="s">
        <v>205</v>
      </c>
      <c r="D51" t="s">
        <v>474</v>
      </c>
      <c r="E51">
        <v>6</v>
      </c>
      <c r="F51">
        <v>1</v>
      </c>
      <c r="G51">
        <v>0</v>
      </c>
      <c r="H51">
        <v>0</v>
      </c>
      <c r="I51">
        <v>0</v>
      </c>
      <c r="J51">
        <v>1</v>
      </c>
      <c r="K51">
        <v>0</v>
      </c>
      <c r="L51">
        <v>0</v>
      </c>
      <c r="M51" s="3"/>
      <c r="N51" s="100">
        <v>0</v>
      </c>
      <c r="O51" s="100">
        <v>0</v>
      </c>
      <c r="P51" s="100">
        <v>0</v>
      </c>
      <c r="Q51" s="100">
        <v>1</v>
      </c>
      <c r="R51" s="100">
        <v>1</v>
      </c>
      <c r="S51" s="100">
        <v>0</v>
      </c>
      <c r="T51" s="100">
        <v>0</v>
      </c>
      <c r="U51" s="100">
        <v>0</v>
      </c>
      <c r="V51" s="3"/>
      <c r="W51">
        <v>3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 s="3"/>
      <c r="AF51" s="3"/>
    </row>
    <row r="52" spans="1:32" ht="15.75" customHeight="1" x14ac:dyDescent="0.25">
      <c r="A52" t="s">
        <v>8</v>
      </c>
      <c r="B52">
        <v>410</v>
      </c>
      <c r="C52" t="s">
        <v>206</v>
      </c>
      <c r="D52" t="s">
        <v>475</v>
      </c>
      <c r="E52">
        <v>10</v>
      </c>
      <c r="F52">
        <v>0</v>
      </c>
      <c r="G52">
        <v>3</v>
      </c>
      <c r="H52">
        <v>4</v>
      </c>
      <c r="I52">
        <v>0</v>
      </c>
      <c r="J52">
        <v>0</v>
      </c>
      <c r="K52">
        <v>0</v>
      </c>
      <c r="L52">
        <v>0</v>
      </c>
      <c r="M52" s="3"/>
      <c r="N52" s="100">
        <v>2</v>
      </c>
      <c r="O52" s="100">
        <v>0</v>
      </c>
      <c r="P52" s="100">
        <v>0</v>
      </c>
      <c r="Q52" s="100">
        <v>1</v>
      </c>
      <c r="R52" s="100">
        <v>1</v>
      </c>
      <c r="S52" s="100">
        <v>0</v>
      </c>
      <c r="T52" s="100">
        <v>0</v>
      </c>
      <c r="U52" s="100">
        <v>0</v>
      </c>
      <c r="V52" s="3"/>
      <c r="W52">
        <v>6</v>
      </c>
      <c r="X52">
        <v>0</v>
      </c>
      <c r="Y52">
        <v>1</v>
      </c>
      <c r="Z52">
        <v>0</v>
      </c>
      <c r="AA52">
        <v>0</v>
      </c>
      <c r="AB52">
        <v>0</v>
      </c>
      <c r="AC52">
        <v>0</v>
      </c>
      <c r="AD52">
        <v>0</v>
      </c>
      <c r="AE52" s="3"/>
      <c r="AF52" s="3"/>
    </row>
    <row r="53" spans="1:32" ht="15.75" customHeight="1" x14ac:dyDescent="0.25">
      <c r="A53" t="s">
        <v>8</v>
      </c>
      <c r="B53">
        <v>411</v>
      </c>
      <c r="C53" t="s">
        <v>207</v>
      </c>
      <c r="D53" t="s">
        <v>476</v>
      </c>
      <c r="E53">
        <v>16</v>
      </c>
      <c r="F53">
        <v>4</v>
      </c>
      <c r="G53">
        <v>6</v>
      </c>
      <c r="H53">
        <v>4</v>
      </c>
      <c r="I53">
        <v>1</v>
      </c>
      <c r="J53">
        <v>1</v>
      </c>
      <c r="K53">
        <v>0</v>
      </c>
      <c r="L53">
        <v>0</v>
      </c>
      <c r="M53" s="3"/>
      <c r="N53" s="100">
        <v>1</v>
      </c>
      <c r="O53" s="100">
        <v>1</v>
      </c>
      <c r="P53" s="100">
        <v>0</v>
      </c>
      <c r="Q53" s="100">
        <v>1</v>
      </c>
      <c r="R53" s="100">
        <v>0</v>
      </c>
      <c r="S53" s="100">
        <v>0</v>
      </c>
      <c r="T53" s="100">
        <v>0</v>
      </c>
      <c r="U53" s="100">
        <v>0</v>
      </c>
      <c r="V53" s="3"/>
      <c r="W53">
        <v>7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 s="3"/>
      <c r="AF53" s="3"/>
    </row>
    <row r="54" spans="1:32" ht="15.75" customHeight="1" x14ac:dyDescent="0.25">
      <c r="A54" t="s">
        <v>8</v>
      </c>
      <c r="B54">
        <v>412</v>
      </c>
      <c r="C54" t="s">
        <v>208</v>
      </c>
      <c r="D54" t="s">
        <v>477</v>
      </c>
      <c r="E54">
        <v>24</v>
      </c>
      <c r="F54">
        <v>2</v>
      </c>
      <c r="G54">
        <v>20</v>
      </c>
      <c r="H54">
        <v>5</v>
      </c>
      <c r="I54">
        <v>4</v>
      </c>
      <c r="J54">
        <v>2</v>
      </c>
      <c r="K54">
        <v>0</v>
      </c>
      <c r="L54">
        <v>0</v>
      </c>
      <c r="M54" s="3"/>
      <c r="N54" s="100">
        <v>2</v>
      </c>
      <c r="O54" s="100">
        <v>0</v>
      </c>
      <c r="P54" s="100">
        <v>0</v>
      </c>
      <c r="Q54" s="100">
        <v>0</v>
      </c>
      <c r="R54" s="100">
        <v>0</v>
      </c>
      <c r="S54" s="100">
        <v>0</v>
      </c>
      <c r="T54" s="100">
        <v>0</v>
      </c>
      <c r="U54" s="100">
        <v>0</v>
      </c>
      <c r="V54" s="3"/>
      <c r="W54">
        <v>11</v>
      </c>
      <c r="X54">
        <v>2</v>
      </c>
      <c r="Y54">
        <v>0</v>
      </c>
      <c r="Z54">
        <v>1</v>
      </c>
      <c r="AA54">
        <v>0</v>
      </c>
      <c r="AB54">
        <v>0</v>
      </c>
      <c r="AC54">
        <v>0</v>
      </c>
      <c r="AD54">
        <v>0</v>
      </c>
      <c r="AE54" s="3"/>
      <c r="AF54" s="3"/>
    </row>
    <row r="55" spans="1:32" ht="15.75" customHeight="1" x14ac:dyDescent="0.25">
      <c r="A55" t="s">
        <v>8</v>
      </c>
      <c r="B55">
        <v>413</v>
      </c>
      <c r="C55" t="s">
        <v>209</v>
      </c>
      <c r="D55" t="s">
        <v>478</v>
      </c>
      <c r="E55">
        <v>30</v>
      </c>
      <c r="F55">
        <v>4</v>
      </c>
      <c r="G55">
        <v>20</v>
      </c>
      <c r="H55">
        <v>12</v>
      </c>
      <c r="I55">
        <v>3</v>
      </c>
      <c r="J55">
        <v>6</v>
      </c>
      <c r="K55">
        <v>0</v>
      </c>
      <c r="L55">
        <v>0</v>
      </c>
      <c r="M55" s="3"/>
      <c r="N55" s="100">
        <v>0</v>
      </c>
      <c r="O55" s="100">
        <v>0</v>
      </c>
      <c r="P55" s="100">
        <v>0</v>
      </c>
      <c r="Q55" s="100">
        <v>0</v>
      </c>
      <c r="R55" s="100">
        <v>1</v>
      </c>
      <c r="S55" s="100">
        <v>1</v>
      </c>
      <c r="T55" s="100">
        <v>0</v>
      </c>
      <c r="U55" s="100">
        <v>0</v>
      </c>
      <c r="V55" s="3"/>
      <c r="W55">
        <v>14</v>
      </c>
      <c r="X55">
        <v>1</v>
      </c>
      <c r="Y55">
        <v>0</v>
      </c>
      <c r="Z55">
        <v>1</v>
      </c>
      <c r="AA55">
        <v>0</v>
      </c>
      <c r="AB55">
        <v>0</v>
      </c>
      <c r="AC55">
        <v>0</v>
      </c>
      <c r="AD55">
        <v>0</v>
      </c>
      <c r="AE55" s="3"/>
      <c r="AF55" s="3"/>
    </row>
    <row r="56" spans="1:32" ht="15.75" customHeight="1" x14ac:dyDescent="0.25">
      <c r="A56" t="s">
        <v>8</v>
      </c>
      <c r="B56">
        <v>414</v>
      </c>
      <c r="C56" t="s">
        <v>210</v>
      </c>
      <c r="D56" t="s">
        <v>479</v>
      </c>
      <c r="E56">
        <v>38</v>
      </c>
      <c r="F56">
        <v>5</v>
      </c>
      <c r="G56">
        <v>20</v>
      </c>
      <c r="H56">
        <v>7</v>
      </c>
      <c r="I56">
        <v>3</v>
      </c>
      <c r="J56">
        <v>3</v>
      </c>
      <c r="K56">
        <v>0</v>
      </c>
      <c r="L56">
        <v>0</v>
      </c>
      <c r="M56" s="3"/>
      <c r="N56" s="100">
        <v>2</v>
      </c>
      <c r="O56" s="100">
        <v>1</v>
      </c>
      <c r="P56" s="100">
        <v>0</v>
      </c>
      <c r="Q56" s="100">
        <v>0</v>
      </c>
      <c r="R56" s="100">
        <v>1</v>
      </c>
      <c r="S56" s="100">
        <v>1</v>
      </c>
      <c r="T56" s="100">
        <v>0</v>
      </c>
      <c r="U56" s="100">
        <v>0</v>
      </c>
      <c r="V56" s="3"/>
      <c r="W56">
        <v>12</v>
      </c>
      <c r="X56">
        <v>0</v>
      </c>
      <c r="Y56">
        <v>0</v>
      </c>
      <c r="Z56">
        <v>1</v>
      </c>
      <c r="AA56">
        <v>0</v>
      </c>
      <c r="AB56">
        <v>0</v>
      </c>
      <c r="AC56">
        <v>0</v>
      </c>
      <c r="AD56">
        <v>0</v>
      </c>
      <c r="AE56" s="3"/>
      <c r="AF56" s="3"/>
    </row>
    <row r="57" spans="1:32" ht="15.75" customHeight="1" x14ac:dyDescent="0.25">
      <c r="A57" t="s">
        <v>8</v>
      </c>
      <c r="B57">
        <v>415</v>
      </c>
      <c r="C57" t="s">
        <v>211</v>
      </c>
      <c r="D57" t="s">
        <v>480</v>
      </c>
      <c r="E57">
        <v>64</v>
      </c>
      <c r="F57">
        <v>2</v>
      </c>
      <c r="G57">
        <v>29</v>
      </c>
      <c r="H57">
        <v>8</v>
      </c>
      <c r="I57">
        <v>8</v>
      </c>
      <c r="J57">
        <v>7</v>
      </c>
      <c r="K57">
        <v>0</v>
      </c>
      <c r="L57">
        <v>0</v>
      </c>
      <c r="M57" s="3"/>
      <c r="N57" s="100">
        <v>4</v>
      </c>
      <c r="O57" s="100">
        <v>2</v>
      </c>
      <c r="P57" s="100">
        <v>0</v>
      </c>
      <c r="Q57" s="100">
        <v>2</v>
      </c>
      <c r="R57" s="100">
        <v>3</v>
      </c>
      <c r="S57" s="100">
        <v>4</v>
      </c>
      <c r="T57" s="100">
        <v>0</v>
      </c>
      <c r="U57" s="100">
        <v>0</v>
      </c>
      <c r="V57" s="3"/>
      <c r="W57">
        <v>9</v>
      </c>
      <c r="X57">
        <v>1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 s="3"/>
      <c r="AF57" s="3"/>
    </row>
    <row r="58" spans="1:32" ht="15.75" customHeight="1" x14ac:dyDescent="0.25">
      <c r="A58" t="s">
        <v>8</v>
      </c>
      <c r="B58">
        <v>416</v>
      </c>
      <c r="C58" t="s">
        <v>212</v>
      </c>
      <c r="D58" t="s">
        <v>481</v>
      </c>
      <c r="E58">
        <v>339</v>
      </c>
      <c r="F58">
        <v>61</v>
      </c>
      <c r="G58">
        <v>247</v>
      </c>
      <c r="H58">
        <v>68</v>
      </c>
      <c r="I58">
        <v>44</v>
      </c>
      <c r="J58">
        <v>65</v>
      </c>
      <c r="K58">
        <v>0</v>
      </c>
      <c r="L58">
        <v>0</v>
      </c>
      <c r="M58" s="3"/>
      <c r="N58" s="100">
        <v>529</v>
      </c>
      <c r="O58" s="100">
        <v>82</v>
      </c>
      <c r="P58" s="100">
        <v>0</v>
      </c>
      <c r="Q58" s="100">
        <v>154</v>
      </c>
      <c r="R58" s="100">
        <v>168</v>
      </c>
      <c r="S58" s="100">
        <v>194</v>
      </c>
      <c r="T58" s="100">
        <v>11</v>
      </c>
      <c r="U58" s="100">
        <v>1</v>
      </c>
      <c r="V58" s="3"/>
      <c r="W58">
        <v>69</v>
      </c>
      <c r="X58">
        <v>9</v>
      </c>
      <c r="Y58">
        <v>9</v>
      </c>
      <c r="Z58">
        <v>3</v>
      </c>
      <c r="AA58">
        <v>0</v>
      </c>
      <c r="AB58">
        <v>3</v>
      </c>
      <c r="AC58">
        <v>0</v>
      </c>
      <c r="AD58">
        <v>0</v>
      </c>
      <c r="AE58" s="3"/>
      <c r="AF58" s="3"/>
    </row>
    <row r="59" spans="1:32" ht="15.75" customHeight="1" x14ac:dyDescent="0.25">
      <c r="A59" t="s">
        <v>13</v>
      </c>
      <c r="B59">
        <v>101</v>
      </c>
      <c r="C59" t="s">
        <v>213</v>
      </c>
      <c r="D59" t="s">
        <v>482</v>
      </c>
      <c r="E59">
        <v>1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 s="3"/>
      <c r="N59" s="100">
        <v>0</v>
      </c>
      <c r="O59" s="100">
        <v>0</v>
      </c>
      <c r="P59" s="100">
        <v>0</v>
      </c>
      <c r="Q59" s="100">
        <v>0</v>
      </c>
      <c r="R59" s="100">
        <v>0</v>
      </c>
      <c r="S59" s="100">
        <v>0</v>
      </c>
      <c r="T59" s="100">
        <v>0</v>
      </c>
      <c r="U59" s="100">
        <v>0</v>
      </c>
      <c r="W59">
        <v>8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 s="3"/>
      <c r="AF59" s="3"/>
    </row>
    <row r="60" spans="1:32" ht="15.75" customHeight="1" x14ac:dyDescent="0.25">
      <c r="A60" t="s">
        <v>13</v>
      </c>
      <c r="B60">
        <v>102</v>
      </c>
      <c r="C60" t="s">
        <v>214</v>
      </c>
      <c r="D60" t="s">
        <v>483</v>
      </c>
      <c r="E60">
        <v>0</v>
      </c>
      <c r="F60">
        <v>1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 s="3"/>
      <c r="N60" s="100">
        <v>2</v>
      </c>
      <c r="O60" s="100">
        <v>0</v>
      </c>
      <c r="P60" s="100">
        <v>0</v>
      </c>
      <c r="Q60" s="100">
        <v>0</v>
      </c>
      <c r="R60" s="100">
        <v>0</v>
      </c>
      <c r="S60" s="100">
        <v>0</v>
      </c>
      <c r="T60" s="100">
        <v>0</v>
      </c>
      <c r="U60" s="100">
        <v>0</v>
      </c>
      <c r="W60">
        <v>16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 s="3"/>
      <c r="AF60" s="3"/>
    </row>
    <row r="61" spans="1:32" ht="15.75" customHeight="1" x14ac:dyDescent="0.25">
      <c r="A61" t="s">
        <v>13</v>
      </c>
      <c r="B61">
        <v>103</v>
      </c>
      <c r="C61" t="s">
        <v>215</v>
      </c>
      <c r="D61" t="s">
        <v>484</v>
      </c>
      <c r="E61">
        <v>9</v>
      </c>
      <c r="F61">
        <v>0</v>
      </c>
      <c r="G61">
        <v>0</v>
      </c>
      <c r="H61">
        <v>1</v>
      </c>
      <c r="I61">
        <v>0</v>
      </c>
      <c r="J61">
        <v>0</v>
      </c>
      <c r="K61">
        <v>0</v>
      </c>
      <c r="L61">
        <v>0</v>
      </c>
      <c r="M61" s="3"/>
      <c r="N61" s="100">
        <v>0</v>
      </c>
      <c r="O61" s="100">
        <v>0</v>
      </c>
      <c r="P61" s="100">
        <v>0</v>
      </c>
      <c r="Q61" s="100">
        <v>0</v>
      </c>
      <c r="R61" s="100">
        <v>0</v>
      </c>
      <c r="S61" s="100">
        <v>0</v>
      </c>
      <c r="T61" s="100">
        <v>0</v>
      </c>
      <c r="U61" s="100">
        <v>0</v>
      </c>
      <c r="W61">
        <v>26</v>
      </c>
      <c r="X61">
        <v>1</v>
      </c>
      <c r="Y61">
        <v>0</v>
      </c>
      <c r="Z61">
        <v>0</v>
      </c>
      <c r="AA61">
        <v>1</v>
      </c>
      <c r="AB61">
        <v>0</v>
      </c>
      <c r="AC61">
        <v>0</v>
      </c>
      <c r="AD61">
        <v>0</v>
      </c>
      <c r="AE61" s="3"/>
      <c r="AF61" s="3"/>
    </row>
    <row r="62" spans="1:32" ht="15.75" customHeight="1" x14ac:dyDescent="0.25">
      <c r="A62" t="s">
        <v>13</v>
      </c>
      <c r="B62">
        <v>104</v>
      </c>
      <c r="C62" t="s">
        <v>216</v>
      </c>
      <c r="D62" t="s">
        <v>485</v>
      </c>
      <c r="E62">
        <v>16</v>
      </c>
      <c r="F62">
        <v>3</v>
      </c>
      <c r="G62">
        <v>2</v>
      </c>
      <c r="H62">
        <v>3</v>
      </c>
      <c r="I62">
        <v>0</v>
      </c>
      <c r="J62">
        <v>0</v>
      </c>
      <c r="K62">
        <v>0</v>
      </c>
      <c r="L62">
        <v>0</v>
      </c>
      <c r="M62" s="3"/>
      <c r="N62" s="100">
        <v>0</v>
      </c>
      <c r="O62" s="100">
        <v>0</v>
      </c>
      <c r="P62" s="100">
        <v>0</v>
      </c>
      <c r="Q62" s="100">
        <v>0</v>
      </c>
      <c r="R62" s="100">
        <v>1</v>
      </c>
      <c r="S62" s="100">
        <v>0</v>
      </c>
      <c r="T62" s="100">
        <v>0</v>
      </c>
      <c r="U62" s="100">
        <v>0</v>
      </c>
      <c r="V62" s="3"/>
      <c r="W62">
        <v>42</v>
      </c>
      <c r="X62">
        <v>1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 s="3"/>
      <c r="AF62" s="3"/>
    </row>
    <row r="63" spans="1:32" ht="15.75" customHeight="1" x14ac:dyDescent="0.25">
      <c r="A63" t="s">
        <v>13</v>
      </c>
      <c r="B63">
        <v>105</v>
      </c>
      <c r="C63" t="s">
        <v>217</v>
      </c>
      <c r="D63" t="s">
        <v>486</v>
      </c>
      <c r="E63">
        <v>27</v>
      </c>
      <c r="F63">
        <v>1</v>
      </c>
      <c r="G63">
        <v>2</v>
      </c>
      <c r="H63">
        <v>1</v>
      </c>
      <c r="I63">
        <v>0</v>
      </c>
      <c r="J63">
        <v>0</v>
      </c>
      <c r="K63">
        <v>0</v>
      </c>
      <c r="L63">
        <v>0</v>
      </c>
      <c r="M63" s="3"/>
      <c r="N63" s="100">
        <v>0</v>
      </c>
      <c r="O63" s="100">
        <v>0</v>
      </c>
      <c r="P63" s="100">
        <v>0</v>
      </c>
      <c r="Q63" s="100">
        <v>0</v>
      </c>
      <c r="R63" s="100">
        <v>0</v>
      </c>
      <c r="S63" s="100">
        <v>0</v>
      </c>
      <c r="T63" s="100">
        <v>0</v>
      </c>
      <c r="U63" s="100">
        <v>0</v>
      </c>
      <c r="W63">
        <v>65</v>
      </c>
      <c r="X63">
        <v>2</v>
      </c>
      <c r="Y63">
        <v>0</v>
      </c>
      <c r="Z63">
        <v>0</v>
      </c>
      <c r="AA63">
        <v>1</v>
      </c>
      <c r="AB63">
        <v>0</v>
      </c>
      <c r="AC63">
        <v>0</v>
      </c>
      <c r="AD63">
        <v>0</v>
      </c>
      <c r="AE63" s="3"/>
      <c r="AF63" s="3"/>
    </row>
    <row r="64" spans="1:32" ht="15.75" customHeight="1" x14ac:dyDescent="0.25">
      <c r="A64" t="s">
        <v>13</v>
      </c>
      <c r="B64">
        <v>106</v>
      </c>
      <c r="C64" t="s">
        <v>218</v>
      </c>
      <c r="D64" t="s">
        <v>487</v>
      </c>
      <c r="E64">
        <v>48</v>
      </c>
      <c r="F64">
        <v>1</v>
      </c>
      <c r="G64">
        <v>0</v>
      </c>
      <c r="H64">
        <v>0</v>
      </c>
      <c r="I64">
        <v>1</v>
      </c>
      <c r="J64">
        <v>0</v>
      </c>
      <c r="K64">
        <v>0</v>
      </c>
      <c r="L64">
        <v>0</v>
      </c>
      <c r="M64" s="3"/>
      <c r="N64" s="100">
        <v>2</v>
      </c>
      <c r="O64" s="100">
        <v>0</v>
      </c>
      <c r="P64" s="100">
        <v>0</v>
      </c>
      <c r="Q64" s="100">
        <v>0</v>
      </c>
      <c r="R64" s="100">
        <v>0</v>
      </c>
      <c r="S64" s="100">
        <v>0</v>
      </c>
      <c r="T64" s="100">
        <v>0</v>
      </c>
      <c r="U64" s="100">
        <v>0</v>
      </c>
      <c r="V64" s="3"/>
      <c r="W64">
        <v>77</v>
      </c>
      <c r="X64">
        <v>0</v>
      </c>
      <c r="Y64">
        <v>2</v>
      </c>
      <c r="Z64">
        <v>0</v>
      </c>
      <c r="AA64">
        <v>1</v>
      </c>
      <c r="AB64">
        <v>0</v>
      </c>
      <c r="AC64">
        <v>0</v>
      </c>
      <c r="AD64">
        <v>0</v>
      </c>
      <c r="AE64" s="3"/>
      <c r="AF64" s="3"/>
    </row>
    <row r="65" spans="1:32" ht="15.75" customHeight="1" x14ac:dyDescent="0.25">
      <c r="A65" t="s">
        <v>13</v>
      </c>
      <c r="B65">
        <v>107</v>
      </c>
      <c r="C65" t="s">
        <v>219</v>
      </c>
      <c r="D65" t="s">
        <v>488</v>
      </c>
      <c r="E65">
        <v>59</v>
      </c>
      <c r="F65">
        <v>1</v>
      </c>
      <c r="G65">
        <v>5</v>
      </c>
      <c r="H65">
        <v>3</v>
      </c>
      <c r="I65">
        <v>1</v>
      </c>
      <c r="J65">
        <v>0</v>
      </c>
      <c r="K65">
        <v>0</v>
      </c>
      <c r="L65">
        <v>0</v>
      </c>
      <c r="M65" s="3"/>
      <c r="N65" s="100">
        <v>0</v>
      </c>
      <c r="O65" s="100">
        <v>0</v>
      </c>
      <c r="P65" s="100">
        <v>0</v>
      </c>
      <c r="Q65" s="100">
        <v>0</v>
      </c>
      <c r="R65" s="100">
        <v>1</v>
      </c>
      <c r="S65" s="100">
        <v>0</v>
      </c>
      <c r="T65" s="100">
        <v>0</v>
      </c>
      <c r="U65" s="100">
        <v>0</v>
      </c>
      <c r="W65">
        <v>118</v>
      </c>
      <c r="X65">
        <v>0</v>
      </c>
      <c r="Y65">
        <v>1</v>
      </c>
      <c r="Z65">
        <v>2</v>
      </c>
      <c r="AA65">
        <v>0</v>
      </c>
      <c r="AB65">
        <v>0</v>
      </c>
      <c r="AC65">
        <v>0</v>
      </c>
      <c r="AD65">
        <v>0</v>
      </c>
      <c r="AE65" s="3"/>
      <c r="AF65" s="3"/>
    </row>
    <row r="66" spans="1:32" ht="15.75" customHeight="1" x14ac:dyDescent="0.25">
      <c r="A66" t="s">
        <v>13</v>
      </c>
      <c r="B66">
        <v>108</v>
      </c>
      <c r="C66" t="s">
        <v>220</v>
      </c>
      <c r="D66" t="s">
        <v>489</v>
      </c>
      <c r="E66">
        <v>68</v>
      </c>
      <c r="F66">
        <v>2</v>
      </c>
      <c r="G66">
        <v>2</v>
      </c>
      <c r="H66">
        <v>0</v>
      </c>
      <c r="I66">
        <v>0</v>
      </c>
      <c r="J66">
        <v>0</v>
      </c>
      <c r="K66">
        <v>0</v>
      </c>
      <c r="L66">
        <v>0</v>
      </c>
      <c r="M66" s="3"/>
      <c r="N66" s="100">
        <v>0</v>
      </c>
      <c r="O66" s="100">
        <v>1</v>
      </c>
      <c r="P66" s="100">
        <v>0</v>
      </c>
      <c r="Q66" s="100">
        <v>0</v>
      </c>
      <c r="R66" s="100">
        <v>0</v>
      </c>
      <c r="S66" s="100">
        <v>0</v>
      </c>
      <c r="T66" s="100">
        <v>0</v>
      </c>
      <c r="U66" s="100">
        <v>0</v>
      </c>
      <c r="V66" s="3"/>
      <c r="W66">
        <v>143</v>
      </c>
      <c r="X66">
        <v>1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 s="3"/>
      <c r="AF66" s="3"/>
    </row>
    <row r="67" spans="1:32" ht="15.75" customHeight="1" x14ac:dyDescent="0.25">
      <c r="A67" t="s">
        <v>13</v>
      </c>
      <c r="B67">
        <v>109</v>
      </c>
      <c r="C67" t="s">
        <v>221</v>
      </c>
      <c r="D67" t="s">
        <v>490</v>
      </c>
      <c r="E67">
        <v>94</v>
      </c>
      <c r="F67">
        <v>2</v>
      </c>
      <c r="G67">
        <v>4</v>
      </c>
      <c r="H67">
        <v>3</v>
      </c>
      <c r="I67">
        <v>0</v>
      </c>
      <c r="J67">
        <v>0</v>
      </c>
      <c r="K67">
        <v>0</v>
      </c>
      <c r="L67">
        <v>0</v>
      </c>
      <c r="M67" s="3"/>
      <c r="N67" s="100">
        <v>0</v>
      </c>
      <c r="O67" s="100">
        <v>0</v>
      </c>
      <c r="P67" s="100">
        <v>0</v>
      </c>
      <c r="Q67" s="100">
        <v>0</v>
      </c>
      <c r="R67" s="100">
        <v>1</v>
      </c>
      <c r="S67" s="100">
        <v>0</v>
      </c>
      <c r="T67" s="100">
        <v>0</v>
      </c>
      <c r="U67" s="100">
        <v>0</v>
      </c>
      <c r="V67" s="3"/>
      <c r="W67">
        <v>153</v>
      </c>
      <c r="X67">
        <v>1</v>
      </c>
      <c r="Y67">
        <v>1</v>
      </c>
      <c r="Z67">
        <v>1</v>
      </c>
      <c r="AA67">
        <v>0</v>
      </c>
      <c r="AB67">
        <v>0</v>
      </c>
      <c r="AC67">
        <v>0</v>
      </c>
      <c r="AD67">
        <v>0</v>
      </c>
      <c r="AE67" s="3"/>
      <c r="AF67" s="3"/>
    </row>
    <row r="68" spans="1:32" ht="15.75" customHeight="1" x14ac:dyDescent="0.25">
      <c r="A68" t="s">
        <v>13</v>
      </c>
      <c r="B68">
        <v>110</v>
      </c>
      <c r="C68" t="s">
        <v>222</v>
      </c>
      <c r="D68" t="s">
        <v>491</v>
      </c>
      <c r="E68">
        <v>100</v>
      </c>
      <c r="F68">
        <v>3</v>
      </c>
      <c r="G68">
        <v>2</v>
      </c>
      <c r="H68">
        <v>4</v>
      </c>
      <c r="I68">
        <v>0</v>
      </c>
      <c r="J68">
        <v>0</v>
      </c>
      <c r="K68">
        <v>0</v>
      </c>
      <c r="L68">
        <v>0</v>
      </c>
      <c r="M68" s="3"/>
      <c r="N68" s="100">
        <v>0</v>
      </c>
      <c r="O68" s="100">
        <v>0</v>
      </c>
      <c r="P68" s="100">
        <v>0</v>
      </c>
      <c r="Q68" s="100">
        <v>0</v>
      </c>
      <c r="R68" s="100">
        <v>1</v>
      </c>
      <c r="S68" s="100">
        <v>0</v>
      </c>
      <c r="T68" s="100">
        <v>0</v>
      </c>
      <c r="U68" s="100">
        <v>0</v>
      </c>
      <c r="W68">
        <v>153</v>
      </c>
      <c r="X68">
        <v>2</v>
      </c>
      <c r="Y68">
        <v>1</v>
      </c>
      <c r="Z68">
        <v>1</v>
      </c>
      <c r="AA68">
        <v>0</v>
      </c>
      <c r="AB68">
        <v>0</v>
      </c>
      <c r="AC68">
        <v>0</v>
      </c>
      <c r="AD68">
        <v>0</v>
      </c>
      <c r="AE68" s="3"/>
      <c r="AF68" s="3"/>
    </row>
    <row r="69" spans="1:32" ht="15.75" customHeight="1" x14ac:dyDescent="0.25">
      <c r="A69" t="s">
        <v>13</v>
      </c>
      <c r="B69">
        <v>111</v>
      </c>
      <c r="C69" t="s">
        <v>223</v>
      </c>
      <c r="D69" t="s">
        <v>492</v>
      </c>
      <c r="E69">
        <v>118</v>
      </c>
      <c r="F69">
        <v>3</v>
      </c>
      <c r="G69">
        <v>3</v>
      </c>
      <c r="H69">
        <v>2</v>
      </c>
      <c r="I69">
        <v>0</v>
      </c>
      <c r="J69">
        <v>0</v>
      </c>
      <c r="K69">
        <v>0</v>
      </c>
      <c r="L69">
        <v>0</v>
      </c>
      <c r="M69" s="3"/>
      <c r="N69" s="100">
        <v>0</v>
      </c>
      <c r="O69" s="100">
        <v>0</v>
      </c>
      <c r="P69" s="100">
        <v>0</v>
      </c>
      <c r="Q69" s="100">
        <v>0</v>
      </c>
      <c r="R69" s="100">
        <v>0</v>
      </c>
      <c r="S69" s="100">
        <v>0</v>
      </c>
      <c r="T69" s="100">
        <v>0</v>
      </c>
      <c r="U69" s="100">
        <v>0</v>
      </c>
      <c r="V69" s="3"/>
      <c r="W69">
        <v>165</v>
      </c>
      <c r="X69">
        <v>0</v>
      </c>
      <c r="Y69">
        <v>2</v>
      </c>
      <c r="Z69">
        <v>0</v>
      </c>
      <c r="AA69">
        <v>0</v>
      </c>
      <c r="AB69">
        <v>0</v>
      </c>
      <c r="AC69">
        <v>0</v>
      </c>
      <c r="AD69">
        <v>0</v>
      </c>
      <c r="AE69" s="3"/>
      <c r="AF69" s="3"/>
    </row>
    <row r="70" spans="1:32" ht="15.75" customHeight="1" x14ac:dyDescent="0.25">
      <c r="A70" t="s">
        <v>13</v>
      </c>
      <c r="B70">
        <v>112</v>
      </c>
      <c r="C70" t="s">
        <v>224</v>
      </c>
      <c r="D70" t="s">
        <v>493</v>
      </c>
      <c r="E70">
        <v>153</v>
      </c>
      <c r="F70">
        <v>3</v>
      </c>
      <c r="G70">
        <v>4</v>
      </c>
      <c r="H70">
        <v>5</v>
      </c>
      <c r="I70">
        <v>3</v>
      </c>
      <c r="J70">
        <v>0</v>
      </c>
      <c r="K70">
        <v>0</v>
      </c>
      <c r="L70">
        <v>0</v>
      </c>
      <c r="M70" s="3"/>
      <c r="N70" s="100">
        <v>1</v>
      </c>
      <c r="O70" s="100">
        <v>0</v>
      </c>
      <c r="P70" s="100">
        <v>0</v>
      </c>
      <c r="Q70" s="100">
        <v>0</v>
      </c>
      <c r="R70" s="100">
        <v>0</v>
      </c>
      <c r="S70" s="100">
        <v>0</v>
      </c>
      <c r="T70" s="100">
        <v>0</v>
      </c>
      <c r="U70" s="100">
        <v>0</v>
      </c>
      <c r="V70" s="3"/>
      <c r="W70">
        <v>148</v>
      </c>
      <c r="X70">
        <v>3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 s="3"/>
      <c r="AF70" s="3"/>
    </row>
    <row r="71" spans="1:32" ht="15.75" customHeight="1" x14ac:dyDescent="0.25">
      <c r="A71" t="s">
        <v>13</v>
      </c>
      <c r="B71">
        <v>113</v>
      </c>
      <c r="C71" t="s">
        <v>225</v>
      </c>
      <c r="D71" t="s">
        <v>494</v>
      </c>
      <c r="E71">
        <v>166</v>
      </c>
      <c r="F71">
        <v>11</v>
      </c>
      <c r="G71">
        <v>7</v>
      </c>
      <c r="H71">
        <v>2</v>
      </c>
      <c r="I71">
        <v>1</v>
      </c>
      <c r="J71">
        <v>0</v>
      </c>
      <c r="K71">
        <v>0</v>
      </c>
      <c r="L71">
        <v>0</v>
      </c>
      <c r="M71" s="3"/>
      <c r="N71" s="100">
        <v>3</v>
      </c>
      <c r="O71" s="100">
        <v>0</v>
      </c>
      <c r="P71" s="100">
        <v>0</v>
      </c>
      <c r="Q71" s="100">
        <v>0</v>
      </c>
      <c r="R71" s="100">
        <v>0</v>
      </c>
      <c r="S71" s="100">
        <v>0</v>
      </c>
      <c r="T71" s="100">
        <v>0</v>
      </c>
      <c r="U71" s="100">
        <v>0</v>
      </c>
      <c r="V71" s="3"/>
      <c r="W71">
        <v>212</v>
      </c>
      <c r="X71">
        <v>2</v>
      </c>
      <c r="Y71">
        <v>0</v>
      </c>
      <c r="Z71">
        <v>1</v>
      </c>
      <c r="AA71">
        <v>0</v>
      </c>
      <c r="AB71">
        <v>0</v>
      </c>
      <c r="AC71">
        <v>0</v>
      </c>
      <c r="AD71">
        <v>0</v>
      </c>
      <c r="AE71" s="3"/>
      <c r="AF71" s="3"/>
    </row>
    <row r="72" spans="1:32" ht="15.75" customHeight="1" x14ac:dyDescent="0.25">
      <c r="A72" t="s">
        <v>13</v>
      </c>
      <c r="B72">
        <v>114</v>
      </c>
      <c r="C72" t="s">
        <v>226</v>
      </c>
      <c r="D72" t="s">
        <v>495</v>
      </c>
      <c r="E72">
        <v>173</v>
      </c>
      <c r="F72">
        <v>6</v>
      </c>
      <c r="G72">
        <v>7</v>
      </c>
      <c r="H72">
        <v>1</v>
      </c>
      <c r="I72">
        <v>1</v>
      </c>
      <c r="J72">
        <v>0</v>
      </c>
      <c r="K72">
        <v>0</v>
      </c>
      <c r="L72">
        <v>0</v>
      </c>
      <c r="M72" s="3"/>
      <c r="N72" s="100">
        <v>6</v>
      </c>
      <c r="O72" s="100">
        <v>0</v>
      </c>
      <c r="P72" s="100">
        <v>0</v>
      </c>
      <c r="Q72" s="100">
        <v>1</v>
      </c>
      <c r="R72" s="100">
        <v>0</v>
      </c>
      <c r="S72" s="100">
        <v>0</v>
      </c>
      <c r="T72" s="100">
        <v>0</v>
      </c>
      <c r="U72" s="100">
        <v>0</v>
      </c>
      <c r="V72" s="3"/>
      <c r="W72">
        <v>204</v>
      </c>
      <c r="X72">
        <v>4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 s="3"/>
      <c r="AF72" s="3"/>
    </row>
    <row r="73" spans="1:32" ht="15.75" customHeight="1" x14ac:dyDescent="0.25">
      <c r="A73" t="s">
        <v>13</v>
      </c>
      <c r="B73">
        <v>115</v>
      </c>
      <c r="C73" t="s">
        <v>227</v>
      </c>
      <c r="D73" t="s">
        <v>496</v>
      </c>
      <c r="E73">
        <v>240</v>
      </c>
      <c r="F73">
        <v>10</v>
      </c>
      <c r="G73">
        <v>8</v>
      </c>
      <c r="H73">
        <v>6</v>
      </c>
      <c r="I73">
        <v>0</v>
      </c>
      <c r="J73">
        <v>0</v>
      </c>
      <c r="K73">
        <v>0</v>
      </c>
      <c r="L73">
        <v>0</v>
      </c>
      <c r="M73" s="3"/>
      <c r="N73" s="100">
        <v>5</v>
      </c>
      <c r="O73" s="100">
        <v>0</v>
      </c>
      <c r="P73" s="100">
        <v>0</v>
      </c>
      <c r="Q73" s="100">
        <v>0</v>
      </c>
      <c r="R73" s="100">
        <v>0</v>
      </c>
      <c r="S73" s="100">
        <v>0</v>
      </c>
      <c r="T73" s="100">
        <v>0</v>
      </c>
      <c r="U73" s="100">
        <v>0</v>
      </c>
      <c r="V73" s="3"/>
      <c r="W73">
        <v>238</v>
      </c>
      <c r="X73">
        <v>0</v>
      </c>
      <c r="Y73">
        <v>1</v>
      </c>
      <c r="Z73">
        <v>0</v>
      </c>
      <c r="AA73">
        <v>0</v>
      </c>
      <c r="AB73">
        <v>0</v>
      </c>
      <c r="AC73">
        <v>0</v>
      </c>
      <c r="AD73">
        <v>0</v>
      </c>
      <c r="AE73" s="3"/>
      <c r="AF73" s="3"/>
    </row>
    <row r="74" spans="1:32" ht="15.75" customHeight="1" x14ac:dyDescent="0.25">
      <c r="A74" t="s">
        <v>13</v>
      </c>
      <c r="B74">
        <v>116</v>
      </c>
      <c r="C74" t="s">
        <v>228</v>
      </c>
      <c r="D74" t="s">
        <v>497</v>
      </c>
      <c r="E74">
        <v>719</v>
      </c>
      <c r="F74">
        <v>20</v>
      </c>
      <c r="G74">
        <v>45</v>
      </c>
      <c r="H74">
        <v>16</v>
      </c>
      <c r="I74">
        <v>1</v>
      </c>
      <c r="J74">
        <v>1</v>
      </c>
      <c r="K74">
        <v>0</v>
      </c>
      <c r="L74">
        <v>0</v>
      </c>
      <c r="M74" s="3"/>
      <c r="N74" s="100">
        <v>156</v>
      </c>
      <c r="O74" s="100">
        <v>11</v>
      </c>
      <c r="P74" s="100">
        <v>0</v>
      </c>
      <c r="Q74" s="100">
        <v>16</v>
      </c>
      <c r="R74" s="100">
        <v>6</v>
      </c>
      <c r="S74" s="100">
        <v>2</v>
      </c>
      <c r="T74" s="100">
        <v>0</v>
      </c>
      <c r="U74" s="100">
        <v>1</v>
      </c>
      <c r="V74" s="3"/>
      <c r="W74">
        <v>710</v>
      </c>
      <c r="X74">
        <v>5</v>
      </c>
      <c r="Y74">
        <v>1</v>
      </c>
      <c r="Z74">
        <v>1</v>
      </c>
      <c r="AA74">
        <v>0</v>
      </c>
      <c r="AB74">
        <v>0</v>
      </c>
      <c r="AC74">
        <v>0</v>
      </c>
      <c r="AD74">
        <v>0</v>
      </c>
      <c r="AE74" s="3"/>
      <c r="AF74" s="3"/>
    </row>
    <row r="75" spans="1:32" ht="15.75" customHeight="1" x14ac:dyDescent="0.25">
      <c r="A75" t="s">
        <v>13</v>
      </c>
      <c r="B75">
        <v>202</v>
      </c>
      <c r="C75" t="s">
        <v>229</v>
      </c>
      <c r="D75" t="s">
        <v>484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100">
        <v>0</v>
      </c>
      <c r="O75" s="100">
        <v>0</v>
      </c>
      <c r="P75" s="100">
        <v>0</v>
      </c>
      <c r="Q75" s="100">
        <v>0</v>
      </c>
      <c r="R75" s="100">
        <v>0</v>
      </c>
      <c r="S75" s="100">
        <v>0</v>
      </c>
      <c r="T75" s="100">
        <v>0</v>
      </c>
      <c r="U75" s="100">
        <v>0</v>
      </c>
      <c r="W75">
        <v>1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 s="3"/>
      <c r="AF75" s="3"/>
    </row>
    <row r="76" spans="1:32" ht="15.75" customHeight="1" x14ac:dyDescent="0.25">
      <c r="A76" t="s">
        <v>13</v>
      </c>
      <c r="B76">
        <v>203</v>
      </c>
      <c r="C76" t="s">
        <v>230</v>
      </c>
      <c r="D76" t="s">
        <v>485</v>
      </c>
      <c r="E76">
        <v>0</v>
      </c>
      <c r="F76">
        <v>0</v>
      </c>
      <c r="G76">
        <v>1</v>
      </c>
      <c r="H76">
        <v>0</v>
      </c>
      <c r="I76">
        <v>0</v>
      </c>
      <c r="J76">
        <v>0</v>
      </c>
      <c r="K76">
        <v>0</v>
      </c>
      <c r="L76">
        <v>0</v>
      </c>
      <c r="M76" s="3"/>
      <c r="N76" s="100">
        <v>0</v>
      </c>
      <c r="O76" s="100">
        <v>0</v>
      </c>
      <c r="P76" s="100">
        <v>0</v>
      </c>
      <c r="Q76" s="100">
        <v>0</v>
      </c>
      <c r="R76" s="100">
        <v>0</v>
      </c>
      <c r="S76" s="100">
        <v>0</v>
      </c>
      <c r="T76" s="100">
        <v>0</v>
      </c>
      <c r="U76" s="100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F76" s="3"/>
    </row>
    <row r="77" spans="1:32" ht="15.75" customHeight="1" x14ac:dyDescent="0.25">
      <c r="A77" t="s">
        <v>13</v>
      </c>
      <c r="B77">
        <v>204</v>
      </c>
      <c r="C77" t="s">
        <v>231</v>
      </c>
      <c r="D77" t="s">
        <v>486</v>
      </c>
      <c r="E77">
        <v>1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 s="3"/>
      <c r="N77" s="100">
        <v>0</v>
      </c>
      <c r="O77" s="100">
        <v>0</v>
      </c>
      <c r="P77" s="100">
        <v>0</v>
      </c>
      <c r="Q77" s="100">
        <v>0</v>
      </c>
      <c r="R77" s="100">
        <v>0</v>
      </c>
      <c r="S77" s="100">
        <v>0</v>
      </c>
      <c r="T77" s="100">
        <v>0</v>
      </c>
      <c r="U77" s="100">
        <v>0</v>
      </c>
      <c r="W77">
        <v>2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 s="3"/>
      <c r="AF77" s="3"/>
    </row>
    <row r="78" spans="1:32" ht="15.75" customHeight="1" x14ac:dyDescent="0.25">
      <c r="A78" t="s">
        <v>13</v>
      </c>
      <c r="B78">
        <v>205</v>
      </c>
      <c r="C78" t="s">
        <v>232</v>
      </c>
      <c r="D78" t="s">
        <v>487</v>
      </c>
      <c r="E78">
        <v>1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 s="3"/>
      <c r="N78" s="100">
        <v>0</v>
      </c>
      <c r="O78" s="100">
        <v>0</v>
      </c>
      <c r="P78" s="100">
        <v>0</v>
      </c>
      <c r="Q78" s="100">
        <v>0</v>
      </c>
      <c r="R78" s="100">
        <v>0</v>
      </c>
      <c r="S78" s="100">
        <v>0</v>
      </c>
      <c r="T78" s="100">
        <v>0</v>
      </c>
      <c r="U78" s="100">
        <v>0</v>
      </c>
      <c r="W78">
        <v>0</v>
      </c>
      <c r="X78">
        <v>0</v>
      </c>
      <c r="Y78">
        <v>0</v>
      </c>
      <c r="Z78">
        <v>1</v>
      </c>
      <c r="AA78">
        <v>0</v>
      </c>
      <c r="AB78">
        <v>0</v>
      </c>
      <c r="AC78">
        <v>0</v>
      </c>
      <c r="AD78">
        <v>0</v>
      </c>
      <c r="AE78" s="3"/>
      <c r="AF78" s="3"/>
    </row>
    <row r="79" spans="1:32" ht="15.75" customHeight="1" x14ac:dyDescent="0.25">
      <c r="A79" t="s">
        <v>13</v>
      </c>
      <c r="B79">
        <v>206</v>
      </c>
      <c r="C79" t="s">
        <v>233</v>
      </c>
      <c r="D79" t="s">
        <v>488</v>
      </c>
      <c r="E79">
        <v>1</v>
      </c>
      <c r="F79">
        <v>0</v>
      </c>
      <c r="G79">
        <v>1</v>
      </c>
      <c r="H79">
        <v>0</v>
      </c>
      <c r="I79">
        <v>0</v>
      </c>
      <c r="J79">
        <v>0</v>
      </c>
      <c r="K79">
        <v>0</v>
      </c>
      <c r="L79">
        <v>0</v>
      </c>
      <c r="M79" s="3"/>
      <c r="N79" s="100">
        <v>1</v>
      </c>
      <c r="O79" s="100">
        <v>0</v>
      </c>
      <c r="P79" s="100">
        <v>0</v>
      </c>
      <c r="Q79" s="100">
        <v>0</v>
      </c>
      <c r="R79" s="100">
        <v>0</v>
      </c>
      <c r="S79" s="100">
        <v>0</v>
      </c>
      <c r="T79" s="100">
        <v>0</v>
      </c>
      <c r="U79" s="100">
        <v>0</v>
      </c>
      <c r="V79" s="3"/>
      <c r="W79">
        <v>4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 s="3"/>
      <c r="AF79" s="3"/>
    </row>
    <row r="80" spans="1:32" ht="15.75" customHeight="1" x14ac:dyDescent="0.25">
      <c r="A80" t="s">
        <v>13</v>
      </c>
      <c r="B80">
        <v>207</v>
      </c>
      <c r="C80" t="s">
        <v>234</v>
      </c>
      <c r="D80" t="s">
        <v>489</v>
      </c>
      <c r="E80">
        <v>0</v>
      </c>
      <c r="F80">
        <v>0</v>
      </c>
      <c r="G80">
        <v>1</v>
      </c>
      <c r="H80">
        <v>0</v>
      </c>
      <c r="I80">
        <v>0</v>
      </c>
      <c r="J80">
        <v>0</v>
      </c>
      <c r="K80">
        <v>0</v>
      </c>
      <c r="L80">
        <v>0</v>
      </c>
      <c r="M80" s="3"/>
      <c r="N80" s="100">
        <v>0</v>
      </c>
      <c r="O80" s="100">
        <v>0</v>
      </c>
      <c r="P80" s="100">
        <v>0</v>
      </c>
      <c r="Q80" s="100">
        <v>0</v>
      </c>
      <c r="R80" s="100">
        <v>1</v>
      </c>
      <c r="S80" s="100">
        <v>0</v>
      </c>
      <c r="T80" s="100">
        <v>0</v>
      </c>
      <c r="U80" s="100">
        <v>0</v>
      </c>
      <c r="V80" s="3"/>
      <c r="W80">
        <v>2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 s="3"/>
      <c r="AF80" s="3"/>
    </row>
    <row r="81" spans="1:32" ht="15.75" customHeight="1" x14ac:dyDescent="0.25">
      <c r="A81" t="s">
        <v>13</v>
      </c>
      <c r="B81">
        <v>208</v>
      </c>
      <c r="C81" t="s">
        <v>235</v>
      </c>
      <c r="D81" t="s">
        <v>490</v>
      </c>
      <c r="E81">
        <v>3</v>
      </c>
      <c r="F81">
        <v>0</v>
      </c>
      <c r="G81">
        <v>1</v>
      </c>
      <c r="H81">
        <v>0</v>
      </c>
      <c r="I81">
        <v>0</v>
      </c>
      <c r="J81">
        <v>0</v>
      </c>
      <c r="K81">
        <v>0</v>
      </c>
      <c r="L81">
        <v>0</v>
      </c>
      <c r="M81" s="3"/>
      <c r="N81" s="100">
        <v>0</v>
      </c>
      <c r="O81" s="100">
        <v>0</v>
      </c>
      <c r="P81" s="100">
        <v>0</v>
      </c>
      <c r="Q81" s="100">
        <v>0</v>
      </c>
      <c r="R81" s="100">
        <v>0</v>
      </c>
      <c r="S81" s="100">
        <v>0</v>
      </c>
      <c r="T81" s="100">
        <v>1</v>
      </c>
      <c r="U81" s="100">
        <v>0</v>
      </c>
      <c r="V81" s="3"/>
      <c r="W81">
        <v>4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 s="3"/>
      <c r="AF81" s="3"/>
    </row>
    <row r="82" spans="1:32" ht="15.75" customHeight="1" x14ac:dyDescent="0.25">
      <c r="A82" t="s">
        <v>13</v>
      </c>
      <c r="B82">
        <v>209</v>
      </c>
      <c r="C82" t="s">
        <v>236</v>
      </c>
      <c r="D82" t="s">
        <v>491</v>
      </c>
      <c r="E82">
        <v>2</v>
      </c>
      <c r="F82">
        <v>0</v>
      </c>
      <c r="G82">
        <v>0</v>
      </c>
      <c r="H82">
        <v>1</v>
      </c>
      <c r="I82">
        <v>0</v>
      </c>
      <c r="J82">
        <v>0</v>
      </c>
      <c r="K82">
        <v>0</v>
      </c>
      <c r="L82">
        <v>0</v>
      </c>
      <c r="M82" s="3"/>
      <c r="N82" s="100">
        <v>0</v>
      </c>
      <c r="O82" s="100">
        <v>0</v>
      </c>
      <c r="P82" s="100">
        <v>0</v>
      </c>
      <c r="Q82" s="100">
        <v>0</v>
      </c>
      <c r="R82" s="100">
        <v>0</v>
      </c>
      <c r="S82" s="100">
        <v>0</v>
      </c>
      <c r="T82" s="100">
        <v>0</v>
      </c>
      <c r="U82" s="100">
        <v>0</v>
      </c>
      <c r="V82" s="3"/>
      <c r="W82">
        <v>2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 s="3"/>
      <c r="AF82" s="3"/>
    </row>
    <row r="83" spans="1:32" ht="15.75" customHeight="1" x14ac:dyDescent="0.25">
      <c r="A83" t="s">
        <v>13</v>
      </c>
      <c r="B83">
        <v>210</v>
      </c>
      <c r="C83" t="s">
        <v>237</v>
      </c>
      <c r="D83" t="s">
        <v>492</v>
      </c>
      <c r="E83">
        <v>7</v>
      </c>
      <c r="F83">
        <v>0</v>
      </c>
      <c r="G83">
        <v>1</v>
      </c>
      <c r="H83">
        <v>1</v>
      </c>
      <c r="I83">
        <v>0</v>
      </c>
      <c r="J83">
        <v>0</v>
      </c>
      <c r="K83">
        <v>0</v>
      </c>
      <c r="L83">
        <v>0</v>
      </c>
      <c r="M83" s="3"/>
      <c r="N83" s="100">
        <v>1</v>
      </c>
      <c r="O83" s="100">
        <v>0</v>
      </c>
      <c r="P83" s="100">
        <v>0</v>
      </c>
      <c r="Q83" s="100">
        <v>1</v>
      </c>
      <c r="R83" s="100">
        <v>0</v>
      </c>
      <c r="S83" s="100">
        <v>0</v>
      </c>
      <c r="T83" s="100">
        <v>0</v>
      </c>
      <c r="U83" s="100">
        <v>0</v>
      </c>
      <c r="V83" s="3"/>
      <c r="W83">
        <v>1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 s="3"/>
      <c r="AF83" s="3"/>
    </row>
    <row r="84" spans="1:32" ht="15.75" customHeight="1" x14ac:dyDescent="0.25">
      <c r="A84" t="s">
        <v>13</v>
      </c>
      <c r="B84">
        <v>211</v>
      </c>
      <c r="C84" t="s">
        <v>238</v>
      </c>
      <c r="D84" t="s">
        <v>493</v>
      </c>
      <c r="E84">
        <v>5</v>
      </c>
      <c r="F84">
        <v>2</v>
      </c>
      <c r="G84">
        <v>1</v>
      </c>
      <c r="H84">
        <v>1</v>
      </c>
      <c r="I84">
        <v>0</v>
      </c>
      <c r="J84">
        <v>0</v>
      </c>
      <c r="K84">
        <v>0</v>
      </c>
      <c r="L84">
        <v>0</v>
      </c>
      <c r="M84" s="3"/>
      <c r="N84" s="100">
        <v>1</v>
      </c>
      <c r="O84" s="100">
        <v>0</v>
      </c>
      <c r="P84" s="100">
        <v>0</v>
      </c>
      <c r="Q84" s="100">
        <v>0</v>
      </c>
      <c r="R84" s="100">
        <v>0</v>
      </c>
      <c r="S84" s="100">
        <v>0</v>
      </c>
      <c r="T84" s="100">
        <v>0</v>
      </c>
      <c r="U84" s="100">
        <v>0</v>
      </c>
      <c r="V84" s="3"/>
      <c r="W84">
        <v>8</v>
      </c>
      <c r="X84">
        <v>0</v>
      </c>
      <c r="Y84">
        <v>0</v>
      </c>
      <c r="Z84">
        <v>0</v>
      </c>
      <c r="AA84">
        <v>1</v>
      </c>
      <c r="AB84">
        <v>0</v>
      </c>
      <c r="AC84">
        <v>0</v>
      </c>
      <c r="AD84">
        <v>0</v>
      </c>
      <c r="AE84" s="3"/>
      <c r="AF84" s="3"/>
    </row>
    <row r="85" spans="1:32" ht="15.75" customHeight="1" x14ac:dyDescent="0.25">
      <c r="A85" t="s">
        <v>13</v>
      </c>
      <c r="B85">
        <v>212</v>
      </c>
      <c r="C85" t="s">
        <v>239</v>
      </c>
      <c r="D85" t="s">
        <v>494</v>
      </c>
      <c r="E85">
        <v>11</v>
      </c>
      <c r="F85">
        <v>0</v>
      </c>
      <c r="G85">
        <v>2</v>
      </c>
      <c r="H85">
        <v>1</v>
      </c>
      <c r="I85">
        <v>1</v>
      </c>
      <c r="J85">
        <v>1</v>
      </c>
      <c r="K85">
        <v>0</v>
      </c>
      <c r="L85">
        <v>0</v>
      </c>
      <c r="M85" s="3"/>
      <c r="N85" s="100">
        <v>0</v>
      </c>
      <c r="O85" s="100">
        <v>0</v>
      </c>
      <c r="P85" s="100">
        <v>0</v>
      </c>
      <c r="Q85" s="100">
        <v>0</v>
      </c>
      <c r="R85" s="100">
        <v>0</v>
      </c>
      <c r="S85" s="100">
        <v>1</v>
      </c>
      <c r="T85" s="100">
        <v>0</v>
      </c>
      <c r="U85" s="100">
        <v>0</v>
      </c>
      <c r="V85" s="3"/>
      <c r="W85">
        <v>7</v>
      </c>
      <c r="X85">
        <v>0</v>
      </c>
      <c r="Y85">
        <v>0</v>
      </c>
      <c r="Z85">
        <v>1</v>
      </c>
      <c r="AA85">
        <v>0</v>
      </c>
      <c r="AB85">
        <v>0</v>
      </c>
      <c r="AC85">
        <v>0</v>
      </c>
      <c r="AD85">
        <v>0</v>
      </c>
      <c r="AE85" s="3"/>
      <c r="AF85" s="3"/>
    </row>
    <row r="86" spans="1:32" ht="15.75" customHeight="1" x14ac:dyDescent="0.25">
      <c r="A86" t="s">
        <v>13</v>
      </c>
      <c r="B86">
        <v>213</v>
      </c>
      <c r="C86" t="s">
        <v>240</v>
      </c>
      <c r="D86" t="s">
        <v>495</v>
      </c>
      <c r="E86">
        <v>17</v>
      </c>
      <c r="F86">
        <v>4</v>
      </c>
      <c r="G86">
        <v>3</v>
      </c>
      <c r="H86">
        <v>0</v>
      </c>
      <c r="I86">
        <v>0</v>
      </c>
      <c r="J86">
        <v>1</v>
      </c>
      <c r="K86">
        <v>0</v>
      </c>
      <c r="L86">
        <v>0</v>
      </c>
      <c r="M86" s="3"/>
      <c r="N86" s="100">
        <v>0</v>
      </c>
      <c r="O86" s="100">
        <v>0</v>
      </c>
      <c r="P86" s="100">
        <v>0</v>
      </c>
      <c r="Q86" s="100">
        <v>0</v>
      </c>
      <c r="R86" s="100">
        <v>0</v>
      </c>
      <c r="S86" s="100">
        <v>0</v>
      </c>
      <c r="T86" s="100">
        <v>0</v>
      </c>
      <c r="U86" s="100">
        <v>0</v>
      </c>
      <c r="W86">
        <v>14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 s="3"/>
      <c r="AF86" s="3"/>
    </row>
    <row r="87" spans="1:32" ht="15.75" customHeight="1" x14ac:dyDescent="0.25">
      <c r="A87" t="s">
        <v>13</v>
      </c>
      <c r="B87">
        <v>214</v>
      </c>
      <c r="C87" t="s">
        <v>241</v>
      </c>
      <c r="D87" t="s">
        <v>496</v>
      </c>
      <c r="E87">
        <v>27</v>
      </c>
      <c r="F87">
        <v>3</v>
      </c>
      <c r="G87">
        <v>5</v>
      </c>
      <c r="H87">
        <v>3</v>
      </c>
      <c r="I87">
        <v>1</v>
      </c>
      <c r="J87">
        <v>0</v>
      </c>
      <c r="K87">
        <v>0</v>
      </c>
      <c r="L87">
        <v>0</v>
      </c>
      <c r="M87" s="3"/>
      <c r="N87" s="100">
        <v>1</v>
      </c>
      <c r="O87" s="100">
        <v>0</v>
      </c>
      <c r="P87" s="100">
        <v>0</v>
      </c>
      <c r="Q87" s="100">
        <v>0</v>
      </c>
      <c r="R87" s="100">
        <v>0</v>
      </c>
      <c r="S87" s="100">
        <v>0</v>
      </c>
      <c r="T87" s="100">
        <v>0</v>
      </c>
      <c r="U87" s="100">
        <v>0</v>
      </c>
      <c r="V87" s="3"/>
      <c r="W87">
        <v>9</v>
      </c>
      <c r="X87">
        <v>2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 s="3"/>
      <c r="AF87" s="3"/>
    </row>
    <row r="88" spans="1:32" ht="15.75" customHeight="1" x14ac:dyDescent="0.25">
      <c r="A88" t="s">
        <v>13</v>
      </c>
      <c r="B88">
        <v>215</v>
      </c>
      <c r="C88" t="s">
        <v>242</v>
      </c>
      <c r="D88" t="s">
        <v>497</v>
      </c>
      <c r="E88">
        <v>35</v>
      </c>
      <c r="F88">
        <v>4</v>
      </c>
      <c r="G88">
        <v>4</v>
      </c>
      <c r="H88">
        <v>2</v>
      </c>
      <c r="I88">
        <v>3</v>
      </c>
      <c r="J88">
        <v>0</v>
      </c>
      <c r="K88">
        <v>0</v>
      </c>
      <c r="L88">
        <v>0</v>
      </c>
      <c r="M88" s="3"/>
      <c r="N88" s="100">
        <v>3</v>
      </c>
      <c r="O88" s="100">
        <v>0</v>
      </c>
      <c r="P88" s="100">
        <v>0</v>
      </c>
      <c r="Q88" s="100">
        <v>1</v>
      </c>
      <c r="R88" s="100">
        <v>0</v>
      </c>
      <c r="S88" s="100">
        <v>0</v>
      </c>
      <c r="T88" s="100">
        <v>0</v>
      </c>
      <c r="U88" s="100">
        <v>0</v>
      </c>
      <c r="V88" s="3"/>
      <c r="W88">
        <v>14</v>
      </c>
      <c r="X88">
        <v>0</v>
      </c>
      <c r="Y88">
        <v>1</v>
      </c>
      <c r="Z88">
        <v>0</v>
      </c>
      <c r="AA88">
        <v>0</v>
      </c>
      <c r="AB88">
        <v>0</v>
      </c>
      <c r="AC88">
        <v>0</v>
      </c>
      <c r="AD88">
        <v>0</v>
      </c>
      <c r="AE88" s="3"/>
      <c r="AF88" s="3"/>
    </row>
    <row r="89" spans="1:32" ht="15.75" customHeight="1" x14ac:dyDescent="0.25">
      <c r="A89" t="s">
        <v>13</v>
      </c>
      <c r="B89">
        <v>216</v>
      </c>
      <c r="C89" t="s">
        <v>243</v>
      </c>
      <c r="D89" t="s">
        <v>498</v>
      </c>
      <c r="E89">
        <v>242</v>
      </c>
      <c r="F89">
        <v>18</v>
      </c>
      <c r="G89">
        <v>45</v>
      </c>
      <c r="H89">
        <v>10</v>
      </c>
      <c r="I89">
        <v>8</v>
      </c>
      <c r="J89">
        <v>0</v>
      </c>
      <c r="K89">
        <v>0</v>
      </c>
      <c r="L89">
        <v>0</v>
      </c>
      <c r="M89" s="3"/>
      <c r="N89" s="100">
        <v>118</v>
      </c>
      <c r="O89" s="100">
        <v>12</v>
      </c>
      <c r="P89" s="100">
        <v>0</v>
      </c>
      <c r="Q89" s="100">
        <v>13</v>
      </c>
      <c r="R89" s="100">
        <v>11</v>
      </c>
      <c r="S89" s="100">
        <v>7</v>
      </c>
      <c r="T89" s="100">
        <v>3</v>
      </c>
      <c r="U89" s="100">
        <v>0</v>
      </c>
      <c r="V89" s="3"/>
      <c r="W89">
        <v>79</v>
      </c>
      <c r="X89">
        <v>3</v>
      </c>
      <c r="Y89">
        <v>3</v>
      </c>
      <c r="Z89">
        <v>0</v>
      </c>
      <c r="AA89">
        <v>2</v>
      </c>
      <c r="AB89">
        <v>0</v>
      </c>
      <c r="AC89">
        <v>0</v>
      </c>
      <c r="AD89">
        <v>0</v>
      </c>
      <c r="AE89" s="3"/>
      <c r="AF89" s="3"/>
    </row>
    <row r="90" spans="1:32" ht="15.75" customHeight="1" x14ac:dyDescent="0.25">
      <c r="A90" t="s">
        <v>13</v>
      </c>
      <c r="B90">
        <v>303</v>
      </c>
      <c r="C90" t="s">
        <v>244</v>
      </c>
      <c r="D90" t="s">
        <v>486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N90" s="100">
        <v>0</v>
      </c>
      <c r="O90" s="100">
        <v>0</v>
      </c>
      <c r="P90" s="100">
        <v>0</v>
      </c>
      <c r="Q90" s="100">
        <v>0</v>
      </c>
      <c r="R90" s="100">
        <v>0</v>
      </c>
      <c r="S90" s="100">
        <v>0</v>
      </c>
      <c r="T90" s="100">
        <v>0</v>
      </c>
      <c r="U90" s="100">
        <v>0</v>
      </c>
      <c r="W90">
        <v>0</v>
      </c>
      <c r="X90">
        <v>1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 s="3"/>
      <c r="AF90" s="3"/>
    </row>
    <row r="91" spans="1:32" ht="15.75" customHeight="1" x14ac:dyDescent="0.25">
      <c r="A91" t="s">
        <v>13</v>
      </c>
      <c r="B91">
        <v>304</v>
      </c>
      <c r="C91" t="s">
        <v>245</v>
      </c>
      <c r="D91" t="s">
        <v>487</v>
      </c>
      <c r="E91">
        <v>2</v>
      </c>
      <c r="F91">
        <v>0</v>
      </c>
      <c r="G91">
        <v>1</v>
      </c>
      <c r="H91">
        <v>0</v>
      </c>
      <c r="I91">
        <v>0</v>
      </c>
      <c r="J91">
        <v>0</v>
      </c>
      <c r="K91">
        <v>0</v>
      </c>
      <c r="L91">
        <v>0</v>
      </c>
      <c r="M91" s="3"/>
      <c r="N91" s="100">
        <v>0</v>
      </c>
      <c r="O91" s="100">
        <v>0</v>
      </c>
      <c r="P91" s="100">
        <v>0</v>
      </c>
      <c r="Q91" s="100">
        <v>0</v>
      </c>
      <c r="R91" s="100">
        <v>0</v>
      </c>
      <c r="S91" s="100">
        <v>0</v>
      </c>
      <c r="T91" s="100">
        <v>0</v>
      </c>
      <c r="U91" s="100">
        <v>0</v>
      </c>
      <c r="V91" s="3"/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F91" s="3"/>
    </row>
    <row r="92" spans="1:32" ht="15.75" customHeight="1" x14ac:dyDescent="0.25">
      <c r="A92" t="s">
        <v>13</v>
      </c>
      <c r="B92">
        <v>305</v>
      </c>
      <c r="C92" t="s">
        <v>246</v>
      </c>
      <c r="D92" t="s">
        <v>488</v>
      </c>
      <c r="E92">
        <v>1</v>
      </c>
      <c r="F92">
        <v>1</v>
      </c>
      <c r="G92">
        <v>0</v>
      </c>
      <c r="H92">
        <v>1</v>
      </c>
      <c r="I92">
        <v>0</v>
      </c>
      <c r="J92">
        <v>0</v>
      </c>
      <c r="K92">
        <v>0</v>
      </c>
      <c r="L92">
        <v>0</v>
      </c>
      <c r="M92" s="3"/>
      <c r="N92" s="100">
        <v>0</v>
      </c>
      <c r="O92" s="100">
        <v>0</v>
      </c>
      <c r="P92" s="100">
        <v>0</v>
      </c>
      <c r="Q92" s="100">
        <v>0</v>
      </c>
      <c r="R92" s="100">
        <v>1</v>
      </c>
      <c r="S92" s="100">
        <v>0</v>
      </c>
      <c r="T92" s="100">
        <v>0</v>
      </c>
      <c r="U92" s="100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F92" s="3"/>
    </row>
    <row r="93" spans="1:32" ht="15.75" customHeight="1" x14ac:dyDescent="0.25">
      <c r="A93" t="s">
        <v>13</v>
      </c>
      <c r="B93">
        <v>306</v>
      </c>
      <c r="C93" t="s">
        <v>247</v>
      </c>
      <c r="D93" t="s">
        <v>489</v>
      </c>
      <c r="E93">
        <v>2</v>
      </c>
      <c r="F93">
        <v>0</v>
      </c>
      <c r="G93">
        <v>1</v>
      </c>
      <c r="H93">
        <v>0</v>
      </c>
      <c r="I93">
        <v>0</v>
      </c>
      <c r="J93">
        <v>0</v>
      </c>
      <c r="K93">
        <v>0</v>
      </c>
      <c r="L93">
        <v>0</v>
      </c>
      <c r="M93" s="3"/>
      <c r="N93" s="100">
        <v>0</v>
      </c>
      <c r="O93" s="100">
        <v>0</v>
      </c>
      <c r="P93" s="100">
        <v>0</v>
      </c>
      <c r="Q93" s="100">
        <v>0</v>
      </c>
      <c r="R93" s="100">
        <v>0</v>
      </c>
      <c r="S93" s="100">
        <v>0</v>
      </c>
      <c r="T93" s="100">
        <v>0</v>
      </c>
      <c r="U93" s="100">
        <v>0</v>
      </c>
      <c r="W93">
        <v>2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 s="3"/>
      <c r="AF93" s="3"/>
    </row>
    <row r="94" spans="1:32" ht="15.75" customHeight="1" x14ac:dyDescent="0.25">
      <c r="A94" t="s">
        <v>13</v>
      </c>
      <c r="B94">
        <v>307</v>
      </c>
      <c r="C94" t="s">
        <v>248</v>
      </c>
      <c r="D94" t="s">
        <v>490</v>
      </c>
      <c r="E94">
        <v>3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 s="3"/>
      <c r="N94" s="100">
        <v>0</v>
      </c>
      <c r="O94" s="100">
        <v>0</v>
      </c>
      <c r="P94" s="100">
        <v>0</v>
      </c>
      <c r="Q94" s="100">
        <v>0</v>
      </c>
      <c r="R94" s="100">
        <v>0</v>
      </c>
      <c r="S94" s="100">
        <v>0</v>
      </c>
      <c r="T94" s="100">
        <v>0</v>
      </c>
      <c r="U94" s="100">
        <v>0</v>
      </c>
      <c r="V94" s="3"/>
      <c r="W94">
        <v>4</v>
      </c>
      <c r="X94">
        <v>0</v>
      </c>
      <c r="Y94">
        <v>1</v>
      </c>
      <c r="Z94">
        <v>0</v>
      </c>
      <c r="AA94">
        <v>0</v>
      </c>
      <c r="AB94">
        <v>0</v>
      </c>
      <c r="AC94">
        <v>0</v>
      </c>
      <c r="AD94">
        <v>0</v>
      </c>
      <c r="AE94" s="3"/>
      <c r="AF94" s="3"/>
    </row>
    <row r="95" spans="1:32" ht="15.75" customHeight="1" x14ac:dyDescent="0.25">
      <c r="A95" t="s">
        <v>13</v>
      </c>
      <c r="B95">
        <v>308</v>
      </c>
      <c r="C95" t="s">
        <v>249</v>
      </c>
      <c r="D95" t="s">
        <v>491</v>
      </c>
      <c r="E95">
        <v>8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 s="3"/>
      <c r="N95" s="100">
        <v>1</v>
      </c>
      <c r="O95" s="100">
        <v>0</v>
      </c>
      <c r="P95" s="100">
        <v>0</v>
      </c>
      <c r="Q95" s="100">
        <v>0</v>
      </c>
      <c r="R95" s="100">
        <v>2</v>
      </c>
      <c r="S95" s="100">
        <v>0</v>
      </c>
      <c r="T95" s="100">
        <v>0</v>
      </c>
      <c r="U95" s="100">
        <v>0</v>
      </c>
      <c r="V95" s="3"/>
      <c r="W95">
        <v>7</v>
      </c>
      <c r="X95">
        <v>0</v>
      </c>
      <c r="Y95">
        <v>0</v>
      </c>
      <c r="Z95">
        <v>1</v>
      </c>
      <c r="AA95">
        <v>0</v>
      </c>
      <c r="AB95">
        <v>0</v>
      </c>
      <c r="AC95">
        <v>0</v>
      </c>
      <c r="AD95">
        <v>0</v>
      </c>
      <c r="AE95" s="3"/>
      <c r="AF95" s="3"/>
    </row>
    <row r="96" spans="1:32" ht="15.75" customHeight="1" x14ac:dyDescent="0.25">
      <c r="A96" t="s">
        <v>13</v>
      </c>
      <c r="B96">
        <v>309</v>
      </c>
      <c r="C96" t="s">
        <v>250</v>
      </c>
      <c r="D96" t="s">
        <v>492</v>
      </c>
      <c r="E96">
        <v>4</v>
      </c>
      <c r="F96">
        <v>1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 s="3"/>
      <c r="N96" s="100">
        <v>1</v>
      </c>
      <c r="O96" s="100">
        <v>0</v>
      </c>
      <c r="P96" s="100">
        <v>0</v>
      </c>
      <c r="Q96" s="100">
        <v>0</v>
      </c>
      <c r="R96" s="100">
        <v>0</v>
      </c>
      <c r="S96" s="100">
        <v>0</v>
      </c>
      <c r="T96" s="100">
        <v>1</v>
      </c>
      <c r="U96" s="100">
        <v>0</v>
      </c>
      <c r="V96" s="3"/>
      <c r="W96">
        <v>5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 s="3"/>
      <c r="AF96" s="3"/>
    </row>
    <row r="97" spans="1:32" ht="15.75" customHeight="1" x14ac:dyDescent="0.25">
      <c r="A97" t="s">
        <v>13</v>
      </c>
      <c r="B97">
        <v>310</v>
      </c>
      <c r="C97" t="s">
        <v>251</v>
      </c>
      <c r="D97" t="s">
        <v>493</v>
      </c>
      <c r="E97">
        <v>9</v>
      </c>
      <c r="F97">
        <v>2</v>
      </c>
      <c r="G97">
        <v>0</v>
      </c>
      <c r="H97">
        <v>1</v>
      </c>
      <c r="I97">
        <v>0</v>
      </c>
      <c r="J97">
        <v>0</v>
      </c>
      <c r="K97">
        <v>0</v>
      </c>
      <c r="L97">
        <v>0</v>
      </c>
      <c r="M97" s="3"/>
      <c r="N97" s="100">
        <v>1</v>
      </c>
      <c r="O97" s="100">
        <v>0</v>
      </c>
      <c r="P97" s="100">
        <v>0</v>
      </c>
      <c r="Q97" s="100">
        <v>0</v>
      </c>
      <c r="R97" s="100">
        <v>1</v>
      </c>
      <c r="S97" s="100">
        <v>0</v>
      </c>
      <c r="T97" s="100">
        <v>0</v>
      </c>
      <c r="U97" s="100">
        <v>0</v>
      </c>
      <c r="V97" s="3"/>
      <c r="W97">
        <v>1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 s="3"/>
      <c r="AF97" s="3"/>
    </row>
    <row r="98" spans="1:32" ht="15.75" customHeight="1" x14ac:dyDescent="0.25">
      <c r="A98" t="s">
        <v>13</v>
      </c>
      <c r="B98">
        <v>311</v>
      </c>
      <c r="C98" t="s">
        <v>252</v>
      </c>
      <c r="D98" t="s">
        <v>494</v>
      </c>
      <c r="E98">
        <v>15</v>
      </c>
      <c r="F98">
        <v>2</v>
      </c>
      <c r="G98">
        <v>2</v>
      </c>
      <c r="H98">
        <v>0</v>
      </c>
      <c r="I98">
        <v>0</v>
      </c>
      <c r="J98">
        <v>0</v>
      </c>
      <c r="K98">
        <v>0</v>
      </c>
      <c r="L98">
        <v>0</v>
      </c>
      <c r="M98" s="3"/>
      <c r="N98" s="100">
        <v>1</v>
      </c>
      <c r="O98" s="100">
        <v>0</v>
      </c>
      <c r="P98" s="100">
        <v>0</v>
      </c>
      <c r="Q98" s="100">
        <v>0</v>
      </c>
      <c r="R98" s="100">
        <v>0</v>
      </c>
      <c r="S98" s="100">
        <v>0</v>
      </c>
      <c r="T98" s="100">
        <v>1</v>
      </c>
      <c r="U98" s="100">
        <v>0</v>
      </c>
      <c r="V98" s="3"/>
      <c r="W98">
        <v>8</v>
      </c>
      <c r="X98">
        <v>0</v>
      </c>
      <c r="Y98">
        <v>0</v>
      </c>
      <c r="Z98">
        <v>1</v>
      </c>
      <c r="AA98">
        <v>0</v>
      </c>
      <c r="AB98">
        <v>0</v>
      </c>
      <c r="AC98">
        <v>0</v>
      </c>
      <c r="AD98">
        <v>0</v>
      </c>
      <c r="AE98" s="3"/>
      <c r="AF98" s="3"/>
    </row>
    <row r="99" spans="1:32" ht="15.75" customHeight="1" x14ac:dyDescent="0.25">
      <c r="A99" t="s">
        <v>13</v>
      </c>
      <c r="B99">
        <v>312</v>
      </c>
      <c r="C99" t="s">
        <v>253</v>
      </c>
      <c r="D99" t="s">
        <v>495</v>
      </c>
      <c r="E99">
        <v>16</v>
      </c>
      <c r="F99">
        <v>3</v>
      </c>
      <c r="G99">
        <v>6</v>
      </c>
      <c r="H99">
        <v>4</v>
      </c>
      <c r="I99">
        <v>0</v>
      </c>
      <c r="J99">
        <v>0</v>
      </c>
      <c r="K99">
        <v>0</v>
      </c>
      <c r="L99">
        <v>0</v>
      </c>
      <c r="M99" s="3"/>
      <c r="N99" s="100">
        <v>0</v>
      </c>
      <c r="O99" s="100">
        <v>0</v>
      </c>
      <c r="P99" s="100">
        <v>0</v>
      </c>
      <c r="Q99" s="100">
        <v>0</v>
      </c>
      <c r="R99" s="100">
        <v>0</v>
      </c>
      <c r="S99" s="100">
        <v>0</v>
      </c>
      <c r="T99" s="100">
        <v>0</v>
      </c>
      <c r="U99" s="100">
        <v>0</v>
      </c>
      <c r="W99">
        <v>4</v>
      </c>
      <c r="X99">
        <v>0</v>
      </c>
      <c r="Y99">
        <v>2</v>
      </c>
      <c r="Z99">
        <v>2</v>
      </c>
      <c r="AA99">
        <v>0</v>
      </c>
      <c r="AB99">
        <v>0</v>
      </c>
      <c r="AC99">
        <v>0</v>
      </c>
      <c r="AD99">
        <v>0</v>
      </c>
      <c r="AE99" s="3"/>
      <c r="AF99" s="3"/>
    </row>
    <row r="100" spans="1:32" ht="15.75" customHeight="1" x14ac:dyDescent="0.25">
      <c r="A100" t="s">
        <v>13</v>
      </c>
      <c r="B100">
        <v>313</v>
      </c>
      <c r="C100" t="s">
        <v>254</v>
      </c>
      <c r="D100" t="s">
        <v>496</v>
      </c>
      <c r="E100">
        <v>23</v>
      </c>
      <c r="F100">
        <v>3</v>
      </c>
      <c r="G100">
        <v>4</v>
      </c>
      <c r="H100">
        <v>5</v>
      </c>
      <c r="I100">
        <v>1</v>
      </c>
      <c r="J100">
        <v>0</v>
      </c>
      <c r="K100">
        <v>0</v>
      </c>
      <c r="L100">
        <v>0</v>
      </c>
      <c r="M100" s="3"/>
      <c r="N100" s="100">
        <v>0</v>
      </c>
      <c r="O100" s="100">
        <v>0</v>
      </c>
      <c r="P100" s="100">
        <v>0</v>
      </c>
      <c r="Q100" s="100">
        <v>0</v>
      </c>
      <c r="R100" s="100">
        <v>0</v>
      </c>
      <c r="S100" s="100">
        <v>0</v>
      </c>
      <c r="T100" s="100">
        <v>0</v>
      </c>
      <c r="U100" s="100">
        <v>0</v>
      </c>
      <c r="V100" s="3"/>
      <c r="W100">
        <v>11</v>
      </c>
      <c r="X100">
        <v>1</v>
      </c>
      <c r="Y100">
        <v>0</v>
      </c>
      <c r="Z100">
        <v>1</v>
      </c>
      <c r="AA100">
        <v>0</v>
      </c>
      <c r="AB100">
        <v>0</v>
      </c>
      <c r="AC100">
        <v>0</v>
      </c>
      <c r="AD100">
        <v>0</v>
      </c>
      <c r="AE100" s="3"/>
      <c r="AF100" s="3"/>
    </row>
    <row r="101" spans="1:32" ht="15.75" customHeight="1" x14ac:dyDescent="0.25">
      <c r="A101" t="s">
        <v>13</v>
      </c>
      <c r="B101">
        <v>314</v>
      </c>
      <c r="C101" t="s">
        <v>255</v>
      </c>
      <c r="D101" t="s">
        <v>497</v>
      </c>
      <c r="E101">
        <v>30</v>
      </c>
      <c r="F101">
        <v>3</v>
      </c>
      <c r="G101">
        <v>9</v>
      </c>
      <c r="H101">
        <v>3</v>
      </c>
      <c r="I101">
        <v>2</v>
      </c>
      <c r="J101">
        <v>0</v>
      </c>
      <c r="K101">
        <v>0</v>
      </c>
      <c r="L101">
        <v>0</v>
      </c>
      <c r="M101" s="3"/>
      <c r="N101" s="100">
        <v>2</v>
      </c>
      <c r="O101" s="100">
        <v>0</v>
      </c>
      <c r="P101" s="100">
        <v>0</v>
      </c>
      <c r="Q101" s="100">
        <v>0</v>
      </c>
      <c r="R101" s="100">
        <v>1</v>
      </c>
      <c r="S101" s="100">
        <v>0</v>
      </c>
      <c r="T101" s="100">
        <v>0</v>
      </c>
      <c r="U101" s="100">
        <v>0</v>
      </c>
      <c r="V101" s="3"/>
      <c r="W101">
        <v>13</v>
      </c>
      <c r="X101">
        <v>0</v>
      </c>
      <c r="Y101">
        <v>1</v>
      </c>
      <c r="Z101">
        <v>0</v>
      </c>
      <c r="AA101">
        <v>0</v>
      </c>
      <c r="AB101">
        <v>0</v>
      </c>
      <c r="AC101">
        <v>0</v>
      </c>
      <c r="AD101">
        <v>0</v>
      </c>
      <c r="AE101" s="3"/>
      <c r="AF101" s="3"/>
    </row>
    <row r="102" spans="1:32" ht="15.75" customHeight="1" x14ac:dyDescent="0.25">
      <c r="A102" t="s">
        <v>13</v>
      </c>
      <c r="B102">
        <v>315</v>
      </c>
      <c r="C102" t="s">
        <v>256</v>
      </c>
      <c r="D102" t="s">
        <v>498</v>
      </c>
      <c r="E102">
        <v>36</v>
      </c>
      <c r="F102">
        <v>5</v>
      </c>
      <c r="G102">
        <v>10</v>
      </c>
      <c r="H102">
        <v>2</v>
      </c>
      <c r="I102">
        <v>1</v>
      </c>
      <c r="J102">
        <v>1</v>
      </c>
      <c r="K102">
        <v>0</v>
      </c>
      <c r="L102">
        <v>0</v>
      </c>
      <c r="M102" s="3"/>
      <c r="N102" s="100">
        <v>2</v>
      </c>
      <c r="O102" s="100">
        <v>0</v>
      </c>
      <c r="P102" s="100">
        <v>0</v>
      </c>
      <c r="Q102" s="100">
        <v>2</v>
      </c>
      <c r="R102" s="100">
        <v>0</v>
      </c>
      <c r="S102" s="100">
        <v>2</v>
      </c>
      <c r="T102" s="100">
        <v>1</v>
      </c>
      <c r="U102" s="100">
        <v>0</v>
      </c>
      <c r="V102" s="3"/>
      <c r="W102">
        <v>9</v>
      </c>
      <c r="X102">
        <v>0</v>
      </c>
      <c r="Y102">
        <v>3</v>
      </c>
      <c r="Z102">
        <v>1</v>
      </c>
      <c r="AA102">
        <v>0</v>
      </c>
      <c r="AB102">
        <v>1</v>
      </c>
      <c r="AC102">
        <v>0</v>
      </c>
      <c r="AD102">
        <v>0</v>
      </c>
      <c r="AE102" s="3"/>
      <c r="AF102" s="3"/>
    </row>
    <row r="103" spans="1:32" ht="15.75" customHeight="1" x14ac:dyDescent="0.25">
      <c r="A103" t="s">
        <v>13</v>
      </c>
      <c r="B103">
        <v>316</v>
      </c>
      <c r="C103" t="s">
        <v>257</v>
      </c>
      <c r="D103" t="s">
        <v>499</v>
      </c>
      <c r="E103">
        <v>230</v>
      </c>
      <c r="F103">
        <v>30</v>
      </c>
      <c r="G103">
        <v>68</v>
      </c>
      <c r="H103">
        <v>14</v>
      </c>
      <c r="I103">
        <v>8</v>
      </c>
      <c r="J103">
        <v>3</v>
      </c>
      <c r="K103">
        <v>1</v>
      </c>
      <c r="L103">
        <v>0</v>
      </c>
      <c r="M103" s="3"/>
      <c r="N103" s="100">
        <v>152</v>
      </c>
      <c r="O103" s="100">
        <v>14</v>
      </c>
      <c r="P103" s="100">
        <v>0</v>
      </c>
      <c r="Q103" s="100">
        <v>25</v>
      </c>
      <c r="R103" s="100">
        <v>23</v>
      </c>
      <c r="S103" s="100">
        <v>11</v>
      </c>
      <c r="T103" s="100">
        <v>1</v>
      </c>
      <c r="U103" s="100">
        <v>0</v>
      </c>
      <c r="V103" s="3"/>
      <c r="W103">
        <v>51</v>
      </c>
      <c r="X103">
        <v>0</v>
      </c>
      <c r="Y103">
        <v>5</v>
      </c>
      <c r="Z103">
        <v>1</v>
      </c>
      <c r="AA103">
        <v>0</v>
      </c>
      <c r="AB103">
        <v>0</v>
      </c>
      <c r="AC103">
        <v>0</v>
      </c>
      <c r="AD103">
        <v>0</v>
      </c>
      <c r="AE103" s="3"/>
      <c r="AF103" s="3"/>
    </row>
    <row r="104" spans="1:32" ht="15.75" customHeight="1" x14ac:dyDescent="0.25">
      <c r="A104" t="s">
        <v>13</v>
      </c>
      <c r="B104">
        <v>401</v>
      </c>
      <c r="C104" t="s">
        <v>258</v>
      </c>
      <c r="D104" t="s">
        <v>485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N104" s="100">
        <v>0</v>
      </c>
      <c r="O104" s="100">
        <v>0</v>
      </c>
      <c r="P104" s="100">
        <v>0</v>
      </c>
      <c r="Q104" s="100">
        <v>0</v>
      </c>
      <c r="R104" s="100">
        <v>0</v>
      </c>
      <c r="S104" s="100">
        <v>0</v>
      </c>
      <c r="T104" s="100">
        <v>0</v>
      </c>
      <c r="U104" s="100">
        <v>0</v>
      </c>
      <c r="W104">
        <v>1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 s="3"/>
      <c r="AF104" s="3"/>
    </row>
    <row r="105" spans="1:32" ht="15.75" customHeight="1" x14ac:dyDescent="0.25">
      <c r="A105" t="s">
        <v>13</v>
      </c>
      <c r="B105">
        <v>404</v>
      </c>
      <c r="C105" t="s">
        <v>259</v>
      </c>
      <c r="D105" t="s">
        <v>488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N105" s="100">
        <v>0</v>
      </c>
      <c r="O105" s="100">
        <v>0</v>
      </c>
      <c r="P105" s="100">
        <v>0</v>
      </c>
      <c r="Q105" s="100">
        <v>0</v>
      </c>
      <c r="R105" s="100">
        <v>0</v>
      </c>
      <c r="S105" s="100">
        <v>0</v>
      </c>
      <c r="T105" s="100">
        <v>0</v>
      </c>
      <c r="U105" s="100">
        <v>0</v>
      </c>
      <c r="V105" s="3"/>
      <c r="W105">
        <v>2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 s="3"/>
      <c r="AF105" s="3"/>
    </row>
    <row r="106" spans="1:32" ht="15.75" customHeight="1" x14ac:dyDescent="0.25">
      <c r="A106" t="s">
        <v>13</v>
      </c>
      <c r="B106">
        <v>405</v>
      </c>
      <c r="C106" t="s">
        <v>260</v>
      </c>
      <c r="D106" t="s">
        <v>489</v>
      </c>
      <c r="E106">
        <v>3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 s="3"/>
      <c r="N106" s="100">
        <v>0</v>
      </c>
      <c r="O106" s="100">
        <v>0</v>
      </c>
      <c r="P106" s="100">
        <v>0</v>
      </c>
      <c r="Q106" s="100">
        <v>0</v>
      </c>
      <c r="R106" s="100">
        <v>0</v>
      </c>
      <c r="S106" s="100">
        <v>1</v>
      </c>
      <c r="T106" s="100">
        <v>2</v>
      </c>
      <c r="U106" s="100">
        <v>1</v>
      </c>
      <c r="V106" s="3"/>
      <c r="W106">
        <v>2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 s="3"/>
      <c r="AF106" s="3"/>
    </row>
    <row r="107" spans="1:32" ht="15.75" customHeight="1" x14ac:dyDescent="0.25">
      <c r="A107" t="s">
        <v>13</v>
      </c>
      <c r="B107">
        <v>406</v>
      </c>
      <c r="C107" t="s">
        <v>261</v>
      </c>
      <c r="D107" t="s">
        <v>490</v>
      </c>
      <c r="E107">
        <v>2</v>
      </c>
      <c r="F107">
        <v>3</v>
      </c>
      <c r="G107">
        <v>1</v>
      </c>
      <c r="H107">
        <v>0</v>
      </c>
      <c r="I107">
        <v>1</v>
      </c>
      <c r="J107">
        <v>0</v>
      </c>
      <c r="K107">
        <v>0</v>
      </c>
      <c r="L107">
        <v>0</v>
      </c>
      <c r="M107" s="3"/>
      <c r="N107" s="100">
        <v>0</v>
      </c>
      <c r="O107" s="100">
        <v>0</v>
      </c>
      <c r="P107" s="100">
        <v>0</v>
      </c>
      <c r="Q107" s="100">
        <v>0</v>
      </c>
      <c r="R107" s="100">
        <v>1</v>
      </c>
      <c r="S107" s="100">
        <v>0</v>
      </c>
      <c r="T107" s="100">
        <v>1</v>
      </c>
      <c r="U107" s="100">
        <v>0</v>
      </c>
      <c r="V107" s="3"/>
      <c r="W107">
        <v>2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 s="3"/>
      <c r="AF107" s="3"/>
    </row>
    <row r="108" spans="1:32" ht="15.75" customHeight="1" x14ac:dyDescent="0.25">
      <c r="A108" t="s">
        <v>13</v>
      </c>
      <c r="B108">
        <v>407</v>
      </c>
      <c r="C108" t="s">
        <v>262</v>
      </c>
      <c r="D108" t="s">
        <v>491</v>
      </c>
      <c r="E108">
        <v>10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 s="3"/>
      <c r="N108" s="100">
        <v>1</v>
      </c>
      <c r="O108" s="100">
        <v>0</v>
      </c>
      <c r="P108" s="100">
        <v>0</v>
      </c>
      <c r="Q108" s="100">
        <v>1</v>
      </c>
      <c r="R108" s="100">
        <v>4</v>
      </c>
      <c r="S108" s="100">
        <v>3</v>
      </c>
      <c r="T108" s="100">
        <v>4</v>
      </c>
      <c r="U108" s="100">
        <v>1</v>
      </c>
      <c r="V108" s="3"/>
      <c r="W108">
        <v>4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 s="3"/>
      <c r="AF108" s="3"/>
    </row>
    <row r="109" spans="1:32" ht="15.75" customHeight="1" x14ac:dyDescent="0.25">
      <c r="A109" t="s">
        <v>13</v>
      </c>
      <c r="B109">
        <v>408</v>
      </c>
      <c r="C109" t="s">
        <v>263</v>
      </c>
      <c r="D109" t="s">
        <v>492</v>
      </c>
      <c r="E109">
        <v>5</v>
      </c>
      <c r="F109">
        <v>1</v>
      </c>
      <c r="G109">
        <v>3</v>
      </c>
      <c r="H109">
        <v>0</v>
      </c>
      <c r="I109">
        <v>0</v>
      </c>
      <c r="J109">
        <v>0</v>
      </c>
      <c r="K109">
        <v>0</v>
      </c>
      <c r="L109">
        <v>0</v>
      </c>
      <c r="M109" s="3"/>
      <c r="N109" s="100">
        <v>3</v>
      </c>
      <c r="O109" s="100">
        <v>0</v>
      </c>
      <c r="P109" s="100">
        <v>0</v>
      </c>
      <c r="Q109" s="100">
        <v>3</v>
      </c>
      <c r="R109" s="100">
        <v>9</v>
      </c>
      <c r="S109" s="100">
        <v>10</v>
      </c>
      <c r="T109" s="100">
        <v>2</v>
      </c>
      <c r="U109" s="100">
        <v>1</v>
      </c>
      <c r="V109" s="3"/>
      <c r="W109">
        <v>9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 s="3"/>
      <c r="AF109" s="3"/>
    </row>
    <row r="110" spans="1:32" ht="15.75" customHeight="1" x14ac:dyDescent="0.25">
      <c r="A110" t="s">
        <v>13</v>
      </c>
      <c r="B110">
        <v>409</v>
      </c>
      <c r="C110" t="s">
        <v>264</v>
      </c>
      <c r="D110" t="s">
        <v>493</v>
      </c>
      <c r="E110">
        <v>9</v>
      </c>
      <c r="F110">
        <v>0</v>
      </c>
      <c r="G110">
        <v>2</v>
      </c>
      <c r="H110">
        <v>0</v>
      </c>
      <c r="I110">
        <v>3</v>
      </c>
      <c r="J110">
        <v>0</v>
      </c>
      <c r="K110">
        <v>0</v>
      </c>
      <c r="L110">
        <v>0</v>
      </c>
      <c r="M110" s="3"/>
      <c r="N110" s="100">
        <v>2</v>
      </c>
      <c r="O110" s="100">
        <v>0</v>
      </c>
      <c r="P110" s="100">
        <v>0</v>
      </c>
      <c r="Q110" s="100">
        <v>2</v>
      </c>
      <c r="R110" s="100">
        <v>5</v>
      </c>
      <c r="S110" s="100">
        <v>12</v>
      </c>
      <c r="T110" s="100">
        <v>2</v>
      </c>
      <c r="U110" s="100">
        <v>1</v>
      </c>
      <c r="V110" s="3"/>
      <c r="W110">
        <v>10</v>
      </c>
      <c r="X110">
        <v>0</v>
      </c>
      <c r="Y110">
        <v>0</v>
      </c>
      <c r="Z110">
        <v>1</v>
      </c>
      <c r="AA110">
        <v>1</v>
      </c>
      <c r="AB110">
        <v>1</v>
      </c>
      <c r="AC110">
        <v>0</v>
      </c>
      <c r="AD110">
        <v>0</v>
      </c>
      <c r="AE110" s="3"/>
      <c r="AF110" s="3"/>
    </row>
    <row r="111" spans="1:32" ht="15.75" customHeight="1" x14ac:dyDescent="0.25">
      <c r="A111" t="s">
        <v>13</v>
      </c>
      <c r="B111">
        <v>410</v>
      </c>
      <c r="C111" t="s">
        <v>265</v>
      </c>
      <c r="D111" t="s">
        <v>494</v>
      </c>
      <c r="E111">
        <v>18</v>
      </c>
      <c r="F111">
        <v>1</v>
      </c>
      <c r="G111">
        <v>2</v>
      </c>
      <c r="H111">
        <v>2</v>
      </c>
      <c r="I111">
        <v>1</v>
      </c>
      <c r="J111">
        <v>2</v>
      </c>
      <c r="K111">
        <v>0</v>
      </c>
      <c r="L111">
        <v>0</v>
      </c>
      <c r="M111" s="3"/>
      <c r="N111" s="100">
        <v>4</v>
      </c>
      <c r="O111" s="100">
        <v>0</v>
      </c>
      <c r="P111" s="100">
        <v>0</v>
      </c>
      <c r="Q111" s="100">
        <v>2</v>
      </c>
      <c r="R111" s="100">
        <v>4</v>
      </c>
      <c r="S111" s="100">
        <v>7</v>
      </c>
      <c r="T111" s="100">
        <v>1</v>
      </c>
      <c r="U111" s="100">
        <v>3</v>
      </c>
      <c r="V111" s="3"/>
      <c r="W111">
        <v>11</v>
      </c>
      <c r="X111">
        <v>1</v>
      </c>
      <c r="Y111">
        <v>0</v>
      </c>
      <c r="Z111">
        <v>1</v>
      </c>
      <c r="AA111">
        <v>1</v>
      </c>
      <c r="AB111">
        <v>0</v>
      </c>
      <c r="AC111">
        <v>0</v>
      </c>
      <c r="AD111">
        <v>0</v>
      </c>
      <c r="AE111" s="3"/>
      <c r="AF111" s="3"/>
    </row>
    <row r="112" spans="1:32" ht="15.75" customHeight="1" x14ac:dyDescent="0.25">
      <c r="A112" t="s">
        <v>13</v>
      </c>
      <c r="B112">
        <v>411</v>
      </c>
      <c r="C112" t="s">
        <v>266</v>
      </c>
      <c r="D112" t="s">
        <v>495</v>
      </c>
      <c r="E112">
        <v>26</v>
      </c>
      <c r="F112">
        <v>4</v>
      </c>
      <c r="G112">
        <v>7</v>
      </c>
      <c r="H112">
        <v>4</v>
      </c>
      <c r="I112">
        <v>0</v>
      </c>
      <c r="J112">
        <v>1</v>
      </c>
      <c r="K112">
        <v>0</v>
      </c>
      <c r="L112">
        <v>0</v>
      </c>
      <c r="M112" s="3"/>
      <c r="N112" s="100">
        <v>0</v>
      </c>
      <c r="O112" s="100">
        <v>0</v>
      </c>
      <c r="P112" s="100">
        <v>0</v>
      </c>
      <c r="Q112" s="100">
        <v>0</v>
      </c>
      <c r="R112" s="100">
        <v>0</v>
      </c>
      <c r="S112" s="100">
        <v>1</v>
      </c>
      <c r="T112" s="100">
        <v>0</v>
      </c>
      <c r="U112" s="100">
        <v>0</v>
      </c>
      <c r="V112" s="3"/>
      <c r="W112">
        <v>12</v>
      </c>
      <c r="X112">
        <v>2</v>
      </c>
      <c r="Y112">
        <v>1</v>
      </c>
      <c r="Z112">
        <v>1</v>
      </c>
      <c r="AA112">
        <v>0</v>
      </c>
      <c r="AB112">
        <v>0</v>
      </c>
      <c r="AC112">
        <v>0</v>
      </c>
      <c r="AD112">
        <v>0</v>
      </c>
      <c r="AE112" s="3"/>
      <c r="AF112" s="3"/>
    </row>
    <row r="113" spans="1:32" ht="15.75" customHeight="1" x14ac:dyDescent="0.25">
      <c r="A113" t="s">
        <v>13</v>
      </c>
      <c r="B113">
        <v>412</v>
      </c>
      <c r="C113" t="s">
        <v>267</v>
      </c>
      <c r="D113" t="s">
        <v>496</v>
      </c>
      <c r="E113">
        <v>38</v>
      </c>
      <c r="F113">
        <v>4</v>
      </c>
      <c r="G113">
        <v>22</v>
      </c>
      <c r="H113">
        <v>7</v>
      </c>
      <c r="I113">
        <v>3</v>
      </c>
      <c r="J113">
        <v>5</v>
      </c>
      <c r="K113">
        <v>0</v>
      </c>
      <c r="L113">
        <v>0</v>
      </c>
      <c r="M113" s="3"/>
      <c r="N113" s="100">
        <v>0</v>
      </c>
      <c r="O113" s="100">
        <v>0</v>
      </c>
      <c r="P113" s="100">
        <v>0</v>
      </c>
      <c r="Q113" s="100">
        <v>0</v>
      </c>
      <c r="R113" s="100">
        <v>0</v>
      </c>
      <c r="S113" s="100">
        <v>0</v>
      </c>
      <c r="T113" s="100">
        <v>0</v>
      </c>
      <c r="U113" s="100">
        <v>0</v>
      </c>
      <c r="W113">
        <v>13</v>
      </c>
      <c r="X113">
        <v>0</v>
      </c>
      <c r="Y113">
        <v>1</v>
      </c>
      <c r="Z113">
        <v>1</v>
      </c>
      <c r="AA113">
        <v>1</v>
      </c>
      <c r="AB113">
        <v>1</v>
      </c>
      <c r="AC113">
        <v>0</v>
      </c>
      <c r="AD113">
        <v>0</v>
      </c>
      <c r="AE113" s="3"/>
      <c r="AF113" s="3"/>
    </row>
    <row r="114" spans="1:32" ht="15.75" customHeight="1" x14ac:dyDescent="0.25">
      <c r="A114" t="s">
        <v>13</v>
      </c>
      <c r="B114">
        <v>413</v>
      </c>
      <c r="C114" t="s">
        <v>268</v>
      </c>
      <c r="D114" t="s">
        <v>497</v>
      </c>
      <c r="E114">
        <v>64</v>
      </c>
      <c r="F114">
        <v>12</v>
      </c>
      <c r="G114">
        <v>21</v>
      </c>
      <c r="H114">
        <v>6</v>
      </c>
      <c r="I114">
        <v>7</v>
      </c>
      <c r="J114">
        <v>7</v>
      </c>
      <c r="K114">
        <v>1</v>
      </c>
      <c r="L114">
        <v>0</v>
      </c>
      <c r="M114" s="3"/>
      <c r="N114" s="100">
        <v>2</v>
      </c>
      <c r="O114" s="100">
        <v>0</v>
      </c>
      <c r="P114" s="100">
        <v>0</v>
      </c>
      <c r="Q114" s="100">
        <v>6</v>
      </c>
      <c r="R114" s="100">
        <v>0</v>
      </c>
      <c r="S114" s="100">
        <v>2</v>
      </c>
      <c r="T114" s="100">
        <v>0</v>
      </c>
      <c r="U114" s="100">
        <v>0</v>
      </c>
      <c r="V114" s="3"/>
      <c r="W114">
        <v>22</v>
      </c>
      <c r="X114">
        <v>0</v>
      </c>
      <c r="Y114">
        <v>3</v>
      </c>
      <c r="Z114">
        <v>1</v>
      </c>
      <c r="AA114">
        <v>1</v>
      </c>
      <c r="AB114">
        <v>0</v>
      </c>
      <c r="AC114">
        <v>0</v>
      </c>
      <c r="AD114">
        <v>0</v>
      </c>
      <c r="AE114" s="3"/>
      <c r="AF114" s="3"/>
    </row>
    <row r="115" spans="1:32" ht="15.75" customHeight="1" x14ac:dyDescent="0.25">
      <c r="A115" t="s">
        <v>13</v>
      </c>
      <c r="B115">
        <v>414</v>
      </c>
      <c r="C115" t="s">
        <v>269</v>
      </c>
      <c r="D115" t="s">
        <v>498</v>
      </c>
      <c r="E115">
        <v>96</v>
      </c>
      <c r="F115">
        <v>11</v>
      </c>
      <c r="G115">
        <v>26</v>
      </c>
      <c r="H115">
        <v>14</v>
      </c>
      <c r="I115">
        <v>9</v>
      </c>
      <c r="J115">
        <v>6</v>
      </c>
      <c r="K115">
        <v>1</v>
      </c>
      <c r="L115">
        <v>0</v>
      </c>
      <c r="M115" s="3"/>
      <c r="N115" s="100">
        <v>4</v>
      </c>
      <c r="O115" s="100">
        <v>0</v>
      </c>
      <c r="P115" s="100">
        <v>0</v>
      </c>
      <c r="Q115" s="100">
        <v>1</v>
      </c>
      <c r="R115" s="100">
        <v>7</v>
      </c>
      <c r="S115" s="100">
        <v>3</v>
      </c>
      <c r="T115" s="100">
        <v>0</v>
      </c>
      <c r="U115" s="100">
        <v>2</v>
      </c>
      <c r="V115" s="3"/>
      <c r="W115">
        <v>12</v>
      </c>
      <c r="X115">
        <v>0</v>
      </c>
      <c r="Y115">
        <v>4</v>
      </c>
      <c r="Z115">
        <v>1</v>
      </c>
      <c r="AA115">
        <v>1</v>
      </c>
      <c r="AB115">
        <v>2</v>
      </c>
      <c r="AC115">
        <v>0</v>
      </c>
      <c r="AD115">
        <v>0</v>
      </c>
      <c r="AE115" s="3"/>
      <c r="AF115" s="3"/>
    </row>
    <row r="116" spans="1:32" ht="15.75" customHeight="1" x14ac:dyDescent="0.25">
      <c r="A116" t="s">
        <v>13</v>
      </c>
      <c r="B116">
        <v>415</v>
      </c>
      <c r="C116" t="s">
        <v>270</v>
      </c>
      <c r="D116" t="s">
        <v>499</v>
      </c>
      <c r="E116">
        <v>91</v>
      </c>
      <c r="F116">
        <v>11</v>
      </c>
      <c r="G116">
        <v>42</v>
      </c>
      <c r="H116">
        <v>25</v>
      </c>
      <c r="I116">
        <v>8</v>
      </c>
      <c r="J116">
        <v>12</v>
      </c>
      <c r="K116">
        <v>0</v>
      </c>
      <c r="L116">
        <v>0</v>
      </c>
      <c r="M116" s="3"/>
      <c r="N116" s="100">
        <v>9</v>
      </c>
      <c r="O116" s="100">
        <v>1</v>
      </c>
      <c r="P116" s="100">
        <v>0</v>
      </c>
      <c r="Q116" s="100">
        <v>7</v>
      </c>
      <c r="R116" s="100">
        <v>6</v>
      </c>
      <c r="S116" s="100">
        <v>6</v>
      </c>
      <c r="T116" s="100">
        <v>2</v>
      </c>
      <c r="U116" s="100">
        <v>0</v>
      </c>
      <c r="V116" s="3"/>
      <c r="W116">
        <v>30</v>
      </c>
      <c r="X116">
        <v>3</v>
      </c>
      <c r="Y116">
        <v>1</v>
      </c>
      <c r="Z116">
        <v>4</v>
      </c>
      <c r="AA116">
        <v>0</v>
      </c>
      <c r="AB116">
        <v>1</v>
      </c>
      <c r="AC116">
        <v>0</v>
      </c>
      <c r="AD116">
        <v>0</v>
      </c>
      <c r="AE116" s="3"/>
      <c r="AF116" s="3"/>
    </row>
    <row r="117" spans="1:32" ht="15.75" customHeight="1" x14ac:dyDescent="0.25">
      <c r="A117" t="s">
        <v>13</v>
      </c>
      <c r="B117">
        <v>416</v>
      </c>
      <c r="C117" t="s">
        <v>271</v>
      </c>
      <c r="D117" t="s">
        <v>500</v>
      </c>
      <c r="E117">
        <v>742</v>
      </c>
      <c r="F117">
        <v>144</v>
      </c>
      <c r="G117">
        <v>527</v>
      </c>
      <c r="H117">
        <v>137</v>
      </c>
      <c r="I117">
        <v>143</v>
      </c>
      <c r="J117">
        <v>145</v>
      </c>
      <c r="K117">
        <v>7</v>
      </c>
      <c r="L117">
        <v>2</v>
      </c>
      <c r="M117" s="3"/>
      <c r="N117" s="100">
        <v>862</v>
      </c>
      <c r="O117" s="100">
        <v>80</v>
      </c>
      <c r="P117" s="100">
        <v>0</v>
      </c>
      <c r="Q117" s="100">
        <v>231</v>
      </c>
      <c r="R117" s="100">
        <v>301</v>
      </c>
      <c r="S117" s="100">
        <v>491</v>
      </c>
      <c r="T117" s="100">
        <v>68</v>
      </c>
      <c r="U117" s="100">
        <v>6</v>
      </c>
      <c r="V117" s="3"/>
      <c r="W117">
        <v>198</v>
      </c>
      <c r="X117">
        <v>11</v>
      </c>
      <c r="Y117">
        <v>23</v>
      </c>
      <c r="Z117">
        <v>5</v>
      </c>
      <c r="AA117">
        <v>1</v>
      </c>
      <c r="AB117">
        <v>2</v>
      </c>
      <c r="AC117">
        <v>0</v>
      </c>
      <c r="AD117">
        <v>0</v>
      </c>
      <c r="AE117" s="3"/>
      <c r="AF117" s="3"/>
    </row>
    <row r="118" spans="1:32" ht="15.75" customHeight="1" x14ac:dyDescent="0.25">
      <c r="A118" t="s">
        <v>14</v>
      </c>
      <c r="B118">
        <v>101</v>
      </c>
      <c r="C118" t="s">
        <v>272</v>
      </c>
      <c r="D118" t="s">
        <v>501</v>
      </c>
      <c r="E118">
        <v>8</v>
      </c>
      <c r="F118">
        <v>0</v>
      </c>
      <c r="G118">
        <v>0</v>
      </c>
      <c r="H118">
        <v>0</v>
      </c>
      <c r="I118">
        <v>1</v>
      </c>
      <c r="J118">
        <v>0</v>
      </c>
      <c r="K118">
        <v>0</v>
      </c>
      <c r="L118">
        <v>0</v>
      </c>
      <c r="M118" s="3"/>
      <c r="N118" s="100">
        <v>44</v>
      </c>
      <c r="O118" s="100">
        <v>3</v>
      </c>
      <c r="P118" s="100">
        <v>0</v>
      </c>
      <c r="Q118" s="100">
        <v>13</v>
      </c>
      <c r="R118" s="100">
        <v>42</v>
      </c>
      <c r="S118" s="100">
        <v>53</v>
      </c>
      <c r="T118" s="100">
        <v>20</v>
      </c>
      <c r="U118" s="100">
        <v>4</v>
      </c>
      <c r="V118" s="3"/>
      <c r="W118">
        <v>25</v>
      </c>
      <c r="X118">
        <v>0</v>
      </c>
      <c r="Y118">
        <v>0</v>
      </c>
      <c r="Z118">
        <v>1</v>
      </c>
      <c r="AA118">
        <v>1</v>
      </c>
      <c r="AB118">
        <v>0</v>
      </c>
      <c r="AC118">
        <v>0</v>
      </c>
      <c r="AD118">
        <v>0</v>
      </c>
      <c r="AE118" s="3"/>
      <c r="AF118" s="3"/>
    </row>
    <row r="119" spans="1:32" ht="15.75" customHeight="1" x14ac:dyDescent="0.25">
      <c r="A119" t="s">
        <v>14</v>
      </c>
      <c r="B119">
        <v>102</v>
      </c>
      <c r="C119" t="s">
        <v>273</v>
      </c>
      <c r="D119" t="s">
        <v>502</v>
      </c>
      <c r="E119">
        <v>27</v>
      </c>
      <c r="F119">
        <v>1</v>
      </c>
      <c r="G119">
        <v>1</v>
      </c>
      <c r="H119">
        <v>2</v>
      </c>
      <c r="I119">
        <v>2</v>
      </c>
      <c r="J119">
        <v>0</v>
      </c>
      <c r="K119">
        <v>0</v>
      </c>
      <c r="L119">
        <v>0</v>
      </c>
      <c r="M119" s="3"/>
      <c r="N119" s="100">
        <v>10</v>
      </c>
      <c r="O119" s="100">
        <v>0</v>
      </c>
      <c r="P119" s="100">
        <v>0</v>
      </c>
      <c r="Q119" s="100">
        <v>1</v>
      </c>
      <c r="R119" s="100">
        <v>1</v>
      </c>
      <c r="S119" s="100">
        <v>4</v>
      </c>
      <c r="T119" s="100">
        <v>1</v>
      </c>
      <c r="U119" s="100">
        <v>1</v>
      </c>
      <c r="V119" s="3"/>
      <c r="W119">
        <v>37</v>
      </c>
      <c r="X119">
        <v>0</v>
      </c>
      <c r="Y119">
        <v>0</v>
      </c>
      <c r="Z119">
        <v>0</v>
      </c>
      <c r="AA119">
        <v>2</v>
      </c>
      <c r="AB119">
        <v>0</v>
      </c>
      <c r="AC119">
        <v>0</v>
      </c>
      <c r="AD119">
        <v>0</v>
      </c>
      <c r="AE119" s="3"/>
      <c r="AF119" s="3"/>
    </row>
    <row r="120" spans="1:32" ht="15.75" customHeight="1" x14ac:dyDescent="0.25">
      <c r="A120" t="s">
        <v>14</v>
      </c>
      <c r="B120">
        <v>103</v>
      </c>
      <c r="C120" t="s">
        <v>274</v>
      </c>
      <c r="D120" t="s">
        <v>503</v>
      </c>
      <c r="E120">
        <v>42</v>
      </c>
      <c r="F120">
        <v>0</v>
      </c>
      <c r="G120">
        <v>4</v>
      </c>
      <c r="H120">
        <v>3</v>
      </c>
      <c r="I120">
        <v>1</v>
      </c>
      <c r="J120">
        <v>0</v>
      </c>
      <c r="K120">
        <v>0</v>
      </c>
      <c r="L120">
        <v>0</v>
      </c>
      <c r="M120" s="3"/>
      <c r="N120" s="100">
        <v>9</v>
      </c>
      <c r="O120" s="100">
        <v>0</v>
      </c>
      <c r="P120" s="100">
        <v>0</v>
      </c>
      <c r="Q120" s="100">
        <v>1</v>
      </c>
      <c r="R120" s="100">
        <v>4</v>
      </c>
      <c r="S120" s="100">
        <v>2</v>
      </c>
      <c r="T120" s="100">
        <v>0</v>
      </c>
      <c r="U120" s="100">
        <v>0</v>
      </c>
      <c r="V120" s="3"/>
      <c r="W120">
        <v>56</v>
      </c>
      <c r="X120">
        <v>1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 s="3"/>
      <c r="AF120" s="3"/>
    </row>
    <row r="121" spans="1:32" ht="15.75" customHeight="1" x14ac:dyDescent="0.25">
      <c r="A121" t="s">
        <v>14</v>
      </c>
      <c r="B121">
        <v>104</v>
      </c>
      <c r="C121" t="s">
        <v>275</v>
      </c>
      <c r="D121" t="s">
        <v>504</v>
      </c>
      <c r="E121">
        <v>55</v>
      </c>
      <c r="F121">
        <v>2</v>
      </c>
      <c r="G121">
        <v>1</v>
      </c>
      <c r="H121">
        <v>9</v>
      </c>
      <c r="I121">
        <v>6</v>
      </c>
      <c r="J121">
        <v>0</v>
      </c>
      <c r="K121">
        <v>0</v>
      </c>
      <c r="L121">
        <v>0</v>
      </c>
      <c r="M121" s="3"/>
      <c r="N121" s="100">
        <v>12</v>
      </c>
      <c r="O121" s="100">
        <v>0</v>
      </c>
      <c r="P121" s="100">
        <v>0</v>
      </c>
      <c r="Q121" s="100">
        <v>2</v>
      </c>
      <c r="R121" s="100">
        <v>10</v>
      </c>
      <c r="S121" s="100">
        <v>3</v>
      </c>
      <c r="T121" s="100">
        <v>2</v>
      </c>
      <c r="U121" s="100">
        <v>1</v>
      </c>
      <c r="V121" s="3"/>
      <c r="W121">
        <v>84</v>
      </c>
      <c r="X121">
        <v>0</v>
      </c>
      <c r="Y121">
        <v>1</v>
      </c>
      <c r="Z121">
        <v>0</v>
      </c>
      <c r="AA121">
        <v>1</v>
      </c>
      <c r="AB121">
        <v>0</v>
      </c>
      <c r="AC121">
        <v>0</v>
      </c>
      <c r="AD121">
        <v>0</v>
      </c>
      <c r="AE121" s="3"/>
      <c r="AF121" s="3"/>
    </row>
    <row r="122" spans="1:32" ht="15.75" customHeight="1" x14ac:dyDescent="0.25">
      <c r="A122" t="s">
        <v>14</v>
      </c>
      <c r="B122">
        <v>105</v>
      </c>
      <c r="C122" t="s">
        <v>276</v>
      </c>
      <c r="D122" t="s">
        <v>505</v>
      </c>
      <c r="E122">
        <v>109</v>
      </c>
      <c r="F122">
        <v>2</v>
      </c>
      <c r="G122">
        <v>3</v>
      </c>
      <c r="H122">
        <v>8</v>
      </c>
      <c r="I122">
        <v>5</v>
      </c>
      <c r="J122">
        <v>0</v>
      </c>
      <c r="K122">
        <v>0</v>
      </c>
      <c r="L122">
        <v>0</v>
      </c>
      <c r="M122" s="3"/>
      <c r="N122" s="100">
        <v>23</v>
      </c>
      <c r="O122" s="100">
        <v>0</v>
      </c>
      <c r="P122" s="100">
        <v>0</v>
      </c>
      <c r="Q122" s="100">
        <v>9</v>
      </c>
      <c r="R122" s="100">
        <v>11</v>
      </c>
      <c r="S122" s="100">
        <v>10</v>
      </c>
      <c r="T122" s="100">
        <v>2</v>
      </c>
      <c r="U122" s="100">
        <v>0</v>
      </c>
      <c r="V122" s="3"/>
      <c r="W122">
        <v>131</v>
      </c>
      <c r="X122">
        <v>2</v>
      </c>
      <c r="Y122">
        <v>1</v>
      </c>
      <c r="Z122">
        <v>2</v>
      </c>
      <c r="AA122">
        <v>3</v>
      </c>
      <c r="AB122">
        <v>1</v>
      </c>
      <c r="AC122">
        <v>0</v>
      </c>
      <c r="AD122">
        <v>0</v>
      </c>
      <c r="AE122" s="3"/>
      <c r="AF122" s="3"/>
    </row>
    <row r="123" spans="1:32" ht="15.75" customHeight="1" x14ac:dyDescent="0.25">
      <c r="A123" t="s">
        <v>14</v>
      </c>
      <c r="B123">
        <v>106</v>
      </c>
      <c r="C123" t="s">
        <v>277</v>
      </c>
      <c r="D123" t="s">
        <v>506</v>
      </c>
      <c r="E123">
        <v>147</v>
      </c>
      <c r="F123">
        <v>2</v>
      </c>
      <c r="G123">
        <v>6</v>
      </c>
      <c r="H123">
        <v>18</v>
      </c>
      <c r="I123">
        <v>4</v>
      </c>
      <c r="J123">
        <v>1</v>
      </c>
      <c r="K123">
        <v>0</v>
      </c>
      <c r="L123">
        <v>0</v>
      </c>
      <c r="M123" s="3"/>
      <c r="N123" s="100">
        <v>15</v>
      </c>
      <c r="O123" s="100">
        <v>0</v>
      </c>
      <c r="P123" s="100">
        <v>0</v>
      </c>
      <c r="Q123" s="100">
        <v>11</v>
      </c>
      <c r="R123" s="100">
        <v>18</v>
      </c>
      <c r="S123" s="100">
        <v>5</v>
      </c>
      <c r="T123" s="100">
        <v>2</v>
      </c>
      <c r="U123" s="100">
        <v>0</v>
      </c>
      <c r="V123" s="3"/>
      <c r="W123">
        <v>152</v>
      </c>
      <c r="X123">
        <v>2</v>
      </c>
      <c r="Y123">
        <v>2</v>
      </c>
      <c r="Z123">
        <v>2</v>
      </c>
      <c r="AA123">
        <v>1</v>
      </c>
      <c r="AB123">
        <v>0</v>
      </c>
      <c r="AC123">
        <v>0</v>
      </c>
      <c r="AD123">
        <v>0</v>
      </c>
      <c r="AE123" s="3"/>
      <c r="AF123" s="3"/>
    </row>
    <row r="124" spans="1:32" ht="15.75" customHeight="1" x14ac:dyDescent="0.25">
      <c r="A124" t="s">
        <v>14</v>
      </c>
      <c r="B124">
        <v>107</v>
      </c>
      <c r="C124" t="s">
        <v>278</v>
      </c>
      <c r="D124" t="s">
        <v>507</v>
      </c>
      <c r="E124">
        <v>168</v>
      </c>
      <c r="F124">
        <v>10</v>
      </c>
      <c r="G124">
        <v>3</v>
      </c>
      <c r="H124">
        <v>12</v>
      </c>
      <c r="I124">
        <v>6</v>
      </c>
      <c r="J124">
        <v>4</v>
      </c>
      <c r="K124">
        <v>0</v>
      </c>
      <c r="L124">
        <v>0</v>
      </c>
      <c r="M124" s="3"/>
      <c r="N124" s="100">
        <v>20</v>
      </c>
      <c r="O124" s="100">
        <v>1</v>
      </c>
      <c r="P124" s="100">
        <v>0</v>
      </c>
      <c r="Q124" s="100">
        <v>21</v>
      </c>
      <c r="R124" s="100">
        <v>12</v>
      </c>
      <c r="S124" s="100">
        <v>11</v>
      </c>
      <c r="T124" s="100">
        <v>0</v>
      </c>
      <c r="U124" s="100">
        <v>0</v>
      </c>
      <c r="V124" s="3"/>
      <c r="W124">
        <v>176</v>
      </c>
      <c r="X124">
        <v>1</v>
      </c>
      <c r="Y124">
        <v>2</v>
      </c>
      <c r="Z124">
        <v>2</v>
      </c>
      <c r="AA124">
        <v>1</v>
      </c>
      <c r="AB124">
        <v>0</v>
      </c>
      <c r="AC124">
        <v>0</v>
      </c>
      <c r="AD124">
        <v>0</v>
      </c>
      <c r="AE124" s="3"/>
      <c r="AF124" s="3"/>
    </row>
    <row r="125" spans="1:32" ht="15.75" customHeight="1" x14ac:dyDescent="0.25">
      <c r="A125" t="s">
        <v>14</v>
      </c>
      <c r="B125">
        <v>108</v>
      </c>
      <c r="C125" t="s">
        <v>279</v>
      </c>
      <c r="D125" t="s">
        <v>508</v>
      </c>
      <c r="E125">
        <v>205</v>
      </c>
      <c r="F125">
        <v>2</v>
      </c>
      <c r="G125">
        <v>13</v>
      </c>
      <c r="H125">
        <v>10</v>
      </c>
      <c r="I125">
        <v>2</v>
      </c>
      <c r="J125">
        <v>0</v>
      </c>
      <c r="K125">
        <v>0</v>
      </c>
      <c r="L125">
        <v>0</v>
      </c>
      <c r="M125" s="3"/>
      <c r="N125" s="100">
        <v>11</v>
      </c>
      <c r="O125" s="100">
        <v>0</v>
      </c>
      <c r="P125" s="100">
        <v>0</v>
      </c>
      <c r="Q125" s="100">
        <v>5</v>
      </c>
      <c r="R125" s="100">
        <v>12</v>
      </c>
      <c r="S125" s="100">
        <v>8</v>
      </c>
      <c r="T125" s="100">
        <v>1</v>
      </c>
      <c r="U125" s="100">
        <v>0</v>
      </c>
      <c r="V125" s="3"/>
      <c r="W125">
        <v>262</v>
      </c>
      <c r="X125">
        <v>0</v>
      </c>
      <c r="Y125">
        <v>3</v>
      </c>
      <c r="Z125">
        <v>2</v>
      </c>
      <c r="AA125">
        <v>2</v>
      </c>
      <c r="AB125">
        <v>0</v>
      </c>
      <c r="AC125">
        <v>0</v>
      </c>
      <c r="AD125">
        <v>0</v>
      </c>
      <c r="AE125" s="3"/>
      <c r="AF125" s="3"/>
    </row>
    <row r="126" spans="1:32" ht="15.75" customHeight="1" x14ac:dyDescent="0.25">
      <c r="A126" t="s">
        <v>14</v>
      </c>
      <c r="B126">
        <v>109</v>
      </c>
      <c r="C126" t="s">
        <v>280</v>
      </c>
      <c r="D126" t="s">
        <v>509</v>
      </c>
      <c r="E126">
        <v>229</v>
      </c>
      <c r="F126">
        <v>5</v>
      </c>
      <c r="G126">
        <v>11</v>
      </c>
      <c r="H126">
        <v>17</v>
      </c>
      <c r="I126">
        <v>7</v>
      </c>
      <c r="J126">
        <v>4</v>
      </c>
      <c r="K126">
        <v>0</v>
      </c>
      <c r="L126">
        <v>0</v>
      </c>
      <c r="M126" s="3"/>
      <c r="N126" s="100">
        <v>13</v>
      </c>
      <c r="O126" s="100">
        <v>1</v>
      </c>
      <c r="P126" s="100">
        <v>0</v>
      </c>
      <c r="Q126" s="100">
        <v>0</v>
      </c>
      <c r="R126" s="100">
        <v>10</v>
      </c>
      <c r="S126" s="100">
        <v>3</v>
      </c>
      <c r="T126" s="100">
        <v>0</v>
      </c>
      <c r="U126" s="100">
        <v>0</v>
      </c>
      <c r="V126" s="3"/>
      <c r="W126">
        <v>239</v>
      </c>
      <c r="X126">
        <v>3</v>
      </c>
      <c r="Y126">
        <v>1</v>
      </c>
      <c r="Z126">
        <v>5</v>
      </c>
      <c r="AA126">
        <v>1</v>
      </c>
      <c r="AB126">
        <v>0</v>
      </c>
      <c r="AC126">
        <v>0</v>
      </c>
      <c r="AD126">
        <v>0</v>
      </c>
      <c r="AE126" s="3"/>
      <c r="AF126" s="3"/>
    </row>
    <row r="127" spans="1:32" ht="15.75" customHeight="1" x14ac:dyDescent="0.25">
      <c r="A127" t="s">
        <v>14</v>
      </c>
      <c r="B127">
        <v>110</v>
      </c>
      <c r="C127" t="s">
        <v>281</v>
      </c>
      <c r="D127" t="s">
        <v>510</v>
      </c>
      <c r="E127">
        <v>231</v>
      </c>
      <c r="F127">
        <v>6</v>
      </c>
      <c r="G127">
        <v>9</v>
      </c>
      <c r="H127">
        <v>24</v>
      </c>
      <c r="I127">
        <v>5</v>
      </c>
      <c r="J127">
        <v>1</v>
      </c>
      <c r="K127">
        <v>0</v>
      </c>
      <c r="L127">
        <v>0</v>
      </c>
      <c r="M127" s="3"/>
      <c r="N127" s="100">
        <v>9</v>
      </c>
      <c r="O127" s="100">
        <v>0</v>
      </c>
      <c r="P127" s="100">
        <v>0</v>
      </c>
      <c r="Q127" s="100">
        <v>2</v>
      </c>
      <c r="R127" s="100">
        <v>7</v>
      </c>
      <c r="S127" s="100">
        <v>2</v>
      </c>
      <c r="T127" s="100">
        <v>0</v>
      </c>
      <c r="U127" s="100">
        <v>0</v>
      </c>
      <c r="V127" s="3"/>
      <c r="W127">
        <v>291</v>
      </c>
      <c r="X127">
        <v>3</v>
      </c>
      <c r="Y127">
        <v>1</v>
      </c>
      <c r="Z127">
        <v>1</v>
      </c>
      <c r="AA127">
        <v>2</v>
      </c>
      <c r="AB127">
        <v>0</v>
      </c>
      <c r="AC127">
        <v>0</v>
      </c>
      <c r="AD127">
        <v>0</v>
      </c>
      <c r="AE127" s="3"/>
      <c r="AF127" s="3"/>
    </row>
    <row r="128" spans="1:32" ht="15.75" customHeight="1" x14ac:dyDescent="0.25">
      <c r="A128" t="s">
        <v>14</v>
      </c>
      <c r="B128">
        <v>111</v>
      </c>
      <c r="C128" t="s">
        <v>282</v>
      </c>
      <c r="D128" t="s">
        <v>511</v>
      </c>
      <c r="E128">
        <v>252</v>
      </c>
      <c r="F128">
        <v>6</v>
      </c>
      <c r="G128">
        <v>10</v>
      </c>
      <c r="H128">
        <v>21</v>
      </c>
      <c r="I128">
        <v>4</v>
      </c>
      <c r="J128">
        <v>3</v>
      </c>
      <c r="K128">
        <v>0</v>
      </c>
      <c r="L128">
        <v>0</v>
      </c>
      <c r="M128" s="3"/>
      <c r="N128" s="100">
        <v>8</v>
      </c>
      <c r="O128" s="100">
        <v>0</v>
      </c>
      <c r="P128" s="100">
        <v>0</v>
      </c>
      <c r="Q128" s="100">
        <v>0</v>
      </c>
      <c r="R128" s="100">
        <v>2</v>
      </c>
      <c r="S128" s="100">
        <v>4</v>
      </c>
      <c r="T128" s="100">
        <v>0</v>
      </c>
      <c r="U128" s="100">
        <v>0</v>
      </c>
      <c r="V128" s="3"/>
      <c r="W128">
        <v>316</v>
      </c>
      <c r="X128">
        <v>2</v>
      </c>
      <c r="Y128">
        <v>0</v>
      </c>
      <c r="Z128">
        <v>1</v>
      </c>
      <c r="AA128">
        <v>0</v>
      </c>
      <c r="AB128">
        <v>0</v>
      </c>
      <c r="AC128">
        <v>0</v>
      </c>
      <c r="AD128">
        <v>0</v>
      </c>
      <c r="AE128" s="3"/>
      <c r="AF128" s="3"/>
    </row>
    <row r="129" spans="1:32" ht="15.75" customHeight="1" x14ac:dyDescent="0.25">
      <c r="A129" t="s">
        <v>14</v>
      </c>
      <c r="B129">
        <v>112</v>
      </c>
      <c r="C129" t="s">
        <v>283</v>
      </c>
      <c r="D129" t="s">
        <v>512</v>
      </c>
      <c r="E129">
        <v>331</v>
      </c>
      <c r="F129">
        <v>5</v>
      </c>
      <c r="G129">
        <v>9</v>
      </c>
      <c r="H129">
        <v>24</v>
      </c>
      <c r="I129">
        <v>12</v>
      </c>
      <c r="J129">
        <v>3</v>
      </c>
      <c r="K129">
        <v>0</v>
      </c>
      <c r="L129">
        <v>0</v>
      </c>
      <c r="M129" s="3"/>
      <c r="N129" s="100">
        <v>4</v>
      </c>
      <c r="O129" s="100">
        <v>0</v>
      </c>
      <c r="P129" s="100">
        <v>0</v>
      </c>
      <c r="Q129" s="100">
        <v>4</v>
      </c>
      <c r="R129" s="100">
        <v>2</v>
      </c>
      <c r="S129" s="100">
        <v>2</v>
      </c>
      <c r="T129" s="100">
        <v>1</v>
      </c>
      <c r="U129" s="100">
        <v>0</v>
      </c>
      <c r="V129" s="3"/>
      <c r="W129">
        <v>306</v>
      </c>
      <c r="X129">
        <v>3</v>
      </c>
      <c r="Y129">
        <v>3</v>
      </c>
      <c r="Z129">
        <v>0</v>
      </c>
      <c r="AA129">
        <v>1</v>
      </c>
      <c r="AB129">
        <v>1</v>
      </c>
      <c r="AC129">
        <v>0</v>
      </c>
      <c r="AD129">
        <v>0</v>
      </c>
      <c r="AE129" s="3"/>
      <c r="AF129" s="3"/>
    </row>
    <row r="130" spans="1:32" ht="15.75" customHeight="1" x14ac:dyDescent="0.25">
      <c r="A130" t="s">
        <v>14</v>
      </c>
      <c r="B130">
        <v>113</v>
      </c>
      <c r="C130" t="s">
        <v>284</v>
      </c>
      <c r="D130" t="s">
        <v>513</v>
      </c>
      <c r="E130">
        <v>472</v>
      </c>
      <c r="F130">
        <v>8</v>
      </c>
      <c r="G130">
        <v>12</v>
      </c>
      <c r="H130">
        <v>34</v>
      </c>
      <c r="I130">
        <v>12</v>
      </c>
      <c r="J130">
        <v>3</v>
      </c>
      <c r="K130">
        <v>0</v>
      </c>
      <c r="L130">
        <v>0</v>
      </c>
      <c r="M130" s="3"/>
      <c r="N130" s="100">
        <v>18</v>
      </c>
      <c r="O130" s="100">
        <v>0</v>
      </c>
      <c r="P130" s="100">
        <v>0</v>
      </c>
      <c r="Q130" s="100">
        <v>7</v>
      </c>
      <c r="R130" s="100">
        <v>16</v>
      </c>
      <c r="S130" s="100">
        <v>9</v>
      </c>
      <c r="T130" s="100">
        <v>0</v>
      </c>
      <c r="U130" s="100">
        <v>0</v>
      </c>
      <c r="V130" s="3"/>
      <c r="W130">
        <v>431</v>
      </c>
      <c r="X130">
        <v>1</v>
      </c>
      <c r="Y130">
        <v>1</v>
      </c>
      <c r="Z130">
        <v>1</v>
      </c>
      <c r="AA130">
        <v>1</v>
      </c>
      <c r="AB130">
        <v>0</v>
      </c>
      <c r="AC130">
        <v>0</v>
      </c>
      <c r="AD130">
        <v>0</v>
      </c>
      <c r="AE130" s="3"/>
      <c r="AF130" s="3"/>
    </row>
    <row r="131" spans="1:32" ht="15.75" customHeight="1" x14ac:dyDescent="0.25">
      <c r="A131" t="s">
        <v>14</v>
      </c>
      <c r="B131">
        <v>114</v>
      </c>
      <c r="C131" t="s">
        <v>285</v>
      </c>
      <c r="D131" t="s">
        <v>514</v>
      </c>
      <c r="E131">
        <v>485</v>
      </c>
      <c r="F131">
        <v>6</v>
      </c>
      <c r="G131">
        <v>23</v>
      </c>
      <c r="H131">
        <v>27</v>
      </c>
      <c r="I131">
        <v>11</v>
      </c>
      <c r="J131">
        <v>2</v>
      </c>
      <c r="K131">
        <v>0</v>
      </c>
      <c r="L131">
        <v>0</v>
      </c>
      <c r="M131" s="3"/>
      <c r="N131" s="100">
        <v>26</v>
      </c>
      <c r="O131" s="100">
        <v>0</v>
      </c>
      <c r="P131" s="100">
        <v>0</v>
      </c>
      <c r="Q131" s="100">
        <v>4</v>
      </c>
      <c r="R131" s="100">
        <v>8</v>
      </c>
      <c r="S131" s="100">
        <v>2</v>
      </c>
      <c r="T131" s="100">
        <v>0</v>
      </c>
      <c r="U131" s="100">
        <v>0</v>
      </c>
      <c r="V131" s="3"/>
      <c r="W131">
        <v>470</v>
      </c>
      <c r="X131">
        <v>2</v>
      </c>
      <c r="Y131">
        <v>1</v>
      </c>
      <c r="Z131">
        <v>9</v>
      </c>
      <c r="AA131">
        <v>1</v>
      </c>
      <c r="AB131">
        <v>0</v>
      </c>
      <c r="AC131">
        <v>0</v>
      </c>
      <c r="AD131">
        <v>0</v>
      </c>
      <c r="AE131" s="3"/>
      <c r="AF131" s="3"/>
    </row>
    <row r="132" spans="1:32" ht="15.75" customHeight="1" x14ac:dyDescent="0.25">
      <c r="A132" t="s">
        <v>14</v>
      </c>
      <c r="B132">
        <v>115</v>
      </c>
      <c r="C132" t="s">
        <v>286</v>
      </c>
      <c r="D132" t="s">
        <v>515</v>
      </c>
      <c r="E132">
        <v>642</v>
      </c>
      <c r="F132">
        <v>6</v>
      </c>
      <c r="G132">
        <v>25</v>
      </c>
      <c r="H132">
        <v>29</v>
      </c>
      <c r="I132">
        <v>7</v>
      </c>
      <c r="J132">
        <v>4</v>
      </c>
      <c r="K132">
        <v>1</v>
      </c>
      <c r="L132">
        <v>0</v>
      </c>
      <c r="M132" s="3"/>
      <c r="N132" s="100">
        <v>6</v>
      </c>
      <c r="O132" s="100">
        <v>0</v>
      </c>
      <c r="P132" s="100">
        <v>0</v>
      </c>
      <c r="Q132" s="100">
        <v>2</v>
      </c>
      <c r="R132" s="100">
        <v>2</v>
      </c>
      <c r="S132" s="100">
        <v>4</v>
      </c>
      <c r="T132" s="100">
        <v>0</v>
      </c>
      <c r="U132" s="100">
        <v>0</v>
      </c>
      <c r="V132" s="3"/>
      <c r="W132">
        <v>549</v>
      </c>
      <c r="X132">
        <v>1</v>
      </c>
      <c r="Y132">
        <v>5</v>
      </c>
      <c r="Z132">
        <v>3</v>
      </c>
      <c r="AA132">
        <v>0</v>
      </c>
      <c r="AB132">
        <v>0</v>
      </c>
      <c r="AC132">
        <v>0</v>
      </c>
      <c r="AD132">
        <v>0</v>
      </c>
      <c r="AE132" s="3"/>
      <c r="AF132" s="3"/>
    </row>
    <row r="133" spans="1:32" ht="15.75" customHeight="1" x14ac:dyDescent="0.25">
      <c r="A133" t="s">
        <v>14</v>
      </c>
      <c r="B133">
        <v>116</v>
      </c>
      <c r="C133" t="s">
        <v>287</v>
      </c>
      <c r="D133" t="s">
        <v>516</v>
      </c>
      <c r="E133">
        <v>1838</v>
      </c>
      <c r="F133">
        <v>16</v>
      </c>
      <c r="G133">
        <v>99</v>
      </c>
      <c r="H133">
        <v>66</v>
      </c>
      <c r="I133">
        <v>21</v>
      </c>
      <c r="J133">
        <v>13</v>
      </c>
      <c r="K133">
        <v>1</v>
      </c>
      <c r="L133">
        <v>0</v>
      </c>
      <c r="M133" s="3"/>
      <c r="N133" s="100">
        <v>331</v>
      </c>
      <c r="O133" s="100">
        <v>7</v>
      </c>
      <c r="P133" s="100">
        <v>0</v>
      </c>
      <c r="Q133" s="100">
        <v>42</v>
      </c>
      <c r="R133" s="100">
        <v>41</v>
      </c>
      <c r="S133" s="100">
        <v>28</v>
      </c>
      <c r="T133" s="100">
        <v>6</v>
      </c>
      <c r="U133" s="100">
        <v>2</v>
      </c>
      <c r="V133" s="3"/>
      <c r="W133">
        <v>1884</v>
      </c>
      <c r="X133">
        <v>3</v>
      </c>
      <c r="Y133">
        <v>11</v>
      </c>
      <c r="Z133">
        <v>6</v>
      </c>
      <c r="AA133">
        <v>2</v>
      </c>
      <c r="AB133">
        <v>1</v>
      </c>
      <c r="AC133">
        <v>0</v>
      </c>
      <c r="AD133">
        <v>0</v>
      </c>
      <c r="AE133" s="3"/>
      <c r="AF133" s="3"/>
    </row>
    <row r="134" spans="1:32" ht="15.75" customHeight="1" x14ac:dyDescent="0.25">
      <c r="A134" t="s">
        <v>14</v>
      </c>
      <c r="B134">
        <v>201</v>
      </c>
      <c r="C134" t="s">
        <v>288</v>
      </c>
      <c r="D134" t="s">
        <v>502</v>
      </c>
      <c r="E134">
        <v>3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N134" s="100">
        <v>0</v>
      </c>
      <c r="O134" s="100">
        <v>0</v>
      </c>
      <c r="P134" s="100">
        <v>0</v>
      </c>
      <c r="Q134" s="100">
        <v>0</v>
      </c>
      <c r="R134" s="100">
        <v>0</v>
      </c>
      <c r="S134" s="100">
        <v>0</v>
      </c>
      <c r="T134" s="100">
        <v>1</v>
      </c>
      <c r="U134" s="100">
        <v>0</v>
      </c>
      <c r="V134" s="3"/>
      <c r="W134">
        <v>2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 s="3"/>
      <c r="AF134" s="3"/>
    </row>
    <row r="135" spans="1:32" ht="15.75" customHeight="1" x14ac:dyDescent="0.25">
      <c r="A135" t="s">
        <v>14</v>
      </c>
      <c r="B135">
        <v>202</v>
      </c>
      <c r="C135" t="s">
        <v>289</v>
      </c>
      <c r="D135" t="s">
        <v>503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N135" s="100">
        <v>13</v>
      </c>
      <c r="O135" s="100">
        <v>1</v>
      </c>
      <c r="P135" s="100">
        <v>0</v>
      </c>
      <c r="Q135" s="100">
        <v>4</v>
      </c>
      <c r="R135" s="100">
        <v>11</v>
      </c>
      <c r="S135" s="100">
        <v>36</v>
      </c>
      <c r="T135" s="100">
        <v>4</v>
      </c>
      <c r="U135" s="100">
        <v>0</v>
      </c>
      <c r="V135" s="3"/>
      <c r="W135">
        <v>4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 s="3"/>
      <c r="AF135" s="3"/>
    </row>
    <row r="136" spans="1:32" ht="15.75" customHeight="1" x14ac:dyDescent="0.25">
      <c r="A136" t="s">
        <v>14</v>
      </c>
      <c r="B136">
        <v>203</v>
      </c>
      <c r="C136" t="s">
        <v>290</v>
      </c>
      <c r="D136" t="s">
        <v>504</v>
      </c>
      <c r="E136">
        <v>4</v>
      </c>
      <c r="F136">
        <v>0</v>
      </c>
      <c r="G136">
        <v>0</v>
      </c>
      <c r="H136">
        <v>1</v>
      </c>
      <c r="I136">
        <v>1</v>
      </c>
      <c r="J136">
        <v>0</v>
      </c>
      <c r="K136">
        <v>0</v>
      </c>
      <c r="L136">
        <v>0</v>
      </c>
      <c r="M136" s="3"/>
      <c r="N136" s="100">
        <v>9</v>
      </c>
      <c r="O136" s="100">
        <v>0</v>
      </c>
      <c r="P136" s="100">
        <v>0</v>
      </c>
      <c r="Q136" s="100">
        <v>3</v>
      </c>
      <c r="R136" s="100">
        <v>9</v>
      </c>
      <c r="S136" s="100">
        <v>5</v>
      </c>
      <c r="T136" s="100">
        <v>4</v>
      </c>
      <c r="U136" s="100">
        <v>0</v>
      </c>
      <c r="V136" s="3"/>
      <c r="W136">
        <v>1</v>
      </c>
      <c r="X136">
        <v>0</v>
      </c>
      <c r="Y136">
        <v>0</v>
      </c>
      <c r="Z136">
        <v>0</v>
      </c>
      <c r="AA136">
        <v>1</v>
      </c>
      <c r="AB136">
        <v>1</v>
      </c>
      <c r="AC136">
        <v>0</v>
      </c>
      <c r="AD136">
        <v>0</v>
      </c>
      <c r="AE136" s="3"/>
      <c r="AF136" s="3"/>
    </row>
    <row r="137" spans="1:32" ht="15.75" customHeight="1" x14ac:dyDescent="0.25">
      <c r="A137" t="s">
        <v>14</v>
      </c>
      <c r="B137">
        <v>204</v>
      </c>
      <c r="C137" t="s">
        <v>291</v>
      </c>
      <c r="D137" t="s">
        <v>505</v>
      </c>
      <c r="E137">
        <v>7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 s="3"/>
      <c r="N137" s="100">
        <v>10</v>
      </c>
      <c r="O137" s="100">
        <v>1</v>
      </c>
      <c r="P137" s="100">
        <v>0</v>
      </c>
      <c r="Q137" s="100">
        <v>7</v>
      </c>
      <c r="R137" s="100">
        <v>17</v>
      </c>
      <c r="S137" s="100">
        <v>15</v>
      </c>
      <c r="T137" s="100">
        <v>3</v>
      </c>
      <c r="U137" s="100">
        <v>1</v>
      </c>
      <c r="V137" s="3"/>
      <c r="W137">
        <v>3</v>
      </c>
      <c r="X137">
        <v>0</v>
      </c>
      <c r="Y137">
        <v>0</v>
      </c>
      <c r="Z137">
        <v>1</v>
      </c>
      <c r="AA137">
        <v>0</v>
      </c>
      <c r="AB137">
        <v>0</v>
      </c>
      <c r="AC137">
        <v>0</v>
      </c>
      <c r="AD137">
        <v>0</v>
      </c>
      <c r="AE137" s="3"/>
      <c r="AF137" s="3"/>
    </row>
    <row r="138" spans="1:32" ht="15.75" customHeight="1" x14ac:dyDescent="0.25">
      <c r="A138" t="s">
        <v>14</v>
      </c>
      <c r="B138">
        <v>205</v>
      </c>
      <c r="C138" t="s">
        <v>292</v>
      </c>
      <c r="D138" t="s">
        <v>506</v>
      </c>
      <c r="E138">
        <v>9</v>
      </c>
      <c r="F138">
        <v>0</v>
      </c>
      <c r="G138">
        <v>0</v>
      </c>
      <c r="H138">
        <v>1</v>
      </c>
      <c r="I138">
        <v>0</v>
      </c>
      <c r="J138">
        <v>0</v>
      </c>
      <c r="K138">
        <v>0</v>
      </c>
      <c r="L138">
        <v>0</v>
      </c>
      <c r="M138" s="3"/>
      <c r="N138" s="100">
        <v>26</v>
      </c>
      <c r="O138" s="100">
        <v>2</v>
      </c>
      <c r="P138" s="100">
        <v>0</v>
      </c>
      <c r="Q138" s="100">
        <v>15</v>
      </c>
      <c r="R138" s="100">
        <v>34</v>
      </c>
      <c r="S138" s="100">
        <v>30</v>
      </c>
      <c r="T138" s="100">
        <v>7</v>
      </c>
      <c r="U138" s="100">
        <v>1</v>
      </c>
      <c r="V138" s="3"/>
      <c r="W138">
        <v>5</v>
      </c>
      <c r="X138">
        <v>0</v>
      </c>
      <c r="Y138">
        <v>1</v>
      </c>
      <c r="Z138">
        <v>1</v>
      </c>
      <c r="AA138">
        <v>0</v>
      </c>
      <c r="AB138">
        <v>0</v>
      </c>
      <c r="AC138">
        <v>0</v>
      </c>
      <c r="AD138">
        <v>0</v>
      </c>
      <c r="AE138" s="3"/>
      <c r="AF138" s="3"/>
    </row>
    <row r="139" spans="1:32" ht="15.75" customHeight="1" x14ac:dyDescent="0.25">
      <c r="A139" t="s">
        <v>14</v>
      </c>
      <c r="B139">
        <v>206</v>
      </c>
      <c r="C139" t="s">
        <v>293</v>
      </c>
      <c r="D139" t="s">
        <v>507</v>
      </c>
      <c r="E139">
        <v>10</v>
      </c>
      <c r="F139">
        <v>0</v>
      </c>
      <c r="G139">
        <v>0</v>
      </c>
      <c r="H139">
        <v>4</v>
      </c>
      <c r="I139">
        <v>1</v>
      </c>
      <c r="J139">
        <v>0</v>
      </c>
      <c r="K139">
        <v>0</v>
      </c>
      <c r="L139">
        <v>0</v>
      </c>
      <c r="M139" s="3"/>
      <c r="N139" s="100">
        <v>28</v>
      </c>
      <c r="O139" s="100">
        <v>0</v>
      </c>
      <c r="P139" s="100">
        <v>0</v>
      </c>
      <c r="Q139" s="100">
        <v>7</v>
      </c>
      <c r="R139" s="100">
        <v>21</v>
      </c>
      <c r="S139" s="100">
        <v>19</v>
      </c>
      <c r="T139" s="100">
        <v>8</v>
      </c>
      <c r="U139" s="100">
        <v>0</v>
      </c>
      <c r="V139" s="3"/>
      <c r="W139">
        <v>2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 s="3"/>
      <c r="AF139" s="3"/>
    </row>
    <row r="140" spans="1:32" ht="15.75" customHeight="1" x14ac:dyDescent="0.25">
      <c r="A140" t="s">
        <v>14</v>
      </c>
      <c r="B140">
        <v>207</v>
      </c>
      <c r="C140" t="s">
        <v>294</v>
      </c>
      <c r="D140" t="s">
        <v>508</v>
      </c>
      <c r="E140">
        <v>13</v>
      </c>
      <c r="F140">
        <v>0</v>
      </c>
      <c r="G140">
        <v>1</v>
      </c>
      <c r="H140">
        <v>4</v>
      </c>
      <c r="I140">
        <v>2</v>
      </c>
      <c r="J140">
        <v>0</v>
      </c>
      <c r="K140">
        <v>0</v>
      </c>
      <c r="L140">
        <v>0</v>
      </c>
      <c r="M140" s="3"/>
      <c r="N140" s="100">
        <v>30</v>
      </c>
      <c r="O140" s="100">
        <v>0</v>
      </c>
      <c r="P140" s="100">
        <v>0</v>
      </c>
      <c r="Q140" s="100">
        <v>20</v>
      </c>
      <c r="R140" s="100">
        <v>32</v>
      </c>
      <c r="S140" s="100">
        <v>17</v>
      </c>
      <c r="T140" s="100">
        <v>6</v>
      </c>
      <c r="U140" s="100">
        <v>0</v>
      </c>
      <c r="V140" s="3"/>
      <c r="W140">
        <v>6</v>
      </c>
      <c r="X140">
        <v>0</v>
      </c>
      <c r="Y140">
        <v>0</v>
      </c>
      <c r="Z140">
        <v>3</v>
      </c>
      <c r="AA140">
        <v>0</v>
      </c>
      <c r="AB140">
        <v>0</v>
      </c>
      <c r="AC140">
        <v>0</v>
      </c>
      <c r="AD140">
        <v>0</v>
      </c>
      <c r="AE140" s="3"/>
      <c r="AF140" s="3"/>
    </row>
    <row r="141" spans="1:32" ht="15.75" customHeight="1" x14ac:dyDescent="0.25">
      <c r="A141" t="s">
        <v>14</v>
      </c>
      <c r="B141">
        <v>208</v>
      </c>
      <c r="C141" t="s">
        <v>295</v>
      </c>
      <c r="D141" t="s">
        <v>509</v>
      </c>
      <c r="E141">
        <v>18</v>
      </c>
      <c r="F141">
        <v>0</v>
      </c>
      <c r="G141">
        <v>3</v>
      </c>
      <c r="H141">
        <v>7</v>
      </c>
      <c r="I141">
        <v>0</v>
      </c>
      <c r="J141">
        <v>1</v>
      </c>
      <c r="K141">
        <v>0</v>
      </c>
      <c r="L141">
        <v>0</v>
      </c>
      <c r="M141" s="3"/>
      <c r="N141" s="100">
        <v>8</v>
      </c>
      <c r="O141" s="100">
        <v>1</v>
      </c>
      <c r="P141" s="100">
        <v>0</v>
      </c>
      <c r="Q141" s="100">
        <v>5</v>
      </c>
      <c r="R141" s="100">
        <v>19</v>
      </c>
      <c r="S141" s="100">
        <v>15</v>
      </c>
      <c r="T141" s="100">
        <v>3</v>
      </c>
      <c r="U141" s="100">
        <v>0</v>
      </c>
      <c r="V141" s="3"/>
      <c r="W141">
        <v>9</v>
      </c>
      <c r="X141">
        <v>0</v>
      </c>
      <c r="Y141">
        <v>0</v>
      </c>
      <c r="Z141">
        <v>1</v>
      </c>
      <c r="AA141">
        <v>1</v>
      </c>
      <c r="AB141">
        <v>0</v>
      </c>
      <c r="AC141">
        <v>0</v>
      </c>
      <c r="AD141">
        <v>0</v>
      </c>
      <c r="AE141" s="3"/>
      <c r="AF141" s="3"/>
    </row>
    <row r="142" spans="1:32" ht="15.75" customHeight="1" x14ac:dyDescent="0.25">
      <c r="A142" t="s">
        <v>14</v>
      </c>
      <c r="B142">
        <v>209</v>
      </c>
      <c r="C142" t="s">
        <v>296</v>
      </c>
      <c r="D142" t="s">
        <v>510</v>
      </c>
      <c r="E142">
        <v>29</v>
      </c>
      <c r="F142">
        <v>0</v>
      </c>
      <c r="G142">
        <v>0</v>
      </c>
      <c r="H142">
        <v>8</v>
      </c>
      <c r="I142">
        <v>5</v>
      </c>
      <c r="J142">
        <v>0</v>
      </c>
      <c r="K142">
        <v>0</v>
      </c>
      <c r="L142">
        <v>0</v>
      </c>
      <c r="M142" s="3"/>
      <c r="N142" s="100">
        <v>4</v>
      </c>
      <c r="O142" s="100">
        <v>0</v>
      </c>
      <c r="P142" s="100">
        <v>0</v>
      </c>
      <c r="Q142" s="100">
        <v>4</v>
      </c>
      <c r="R142" s="100">
        <v>10</v>
      </c>
      <c r="S142" s="100">
        <v>4</v>
      </c>
      <c r="T142" s="100">
        <v>2</v>
      </c>
      <c r="U142" s="100">
        <v>0</v>
      </c>
      <c r="V142" s="3"/>
      <c r="W142">
        <v>4</v>
      </c>
      <c r="X142">
        <v>0</v>
      </c>
      <c r="Y142">
        <v>0</v>
      </c>
      <c r="Z142">
        <v>1</v>
      </c>
      <c r="AA142">
        <v>2</v>
      </c>
      <c r="AB142">
        <v>0</v>
      </c>
      <c r="AC142">
        <v>0</v>
      </c>
      <c r="AD142">
        <v>0</v>
      </c>
      <c r="AE142" s="3"/>
      <c r="AF142" s="3"/>
    </row>
    <row r="143" spans="1:32" ht="15.75" customHeight="1" x14ac:dyDescent="0.25">
      <c r="A143" t="s">
        <v>14</v>
      </c>
      <c r="B143">
        <v>210</v>
      </c>
      <c r="C143" t="s">
        <v>297</v>
      </c>
      <c r="D143" t="s">
        <v>511</v>
      </c>
      <c r="E143">
        <v>23</v>
      </c>
      <c r="F143">
        <v>0</v>
      </c>
      <c r="G143">
        <v>1</v>
      </c>
      <c r="H143">
        <v>5</v>
      </c>
      <c r="I143">
        <v>3</v>
      </c>
      <c r="J143">
        <v>1</v>
      </c>
      <c r="K143">
        <v>0</v>
      </c>
      <c r="L143">
        <v>0</v>
      </c>
      <c r="M143" s="3"/>
      <c r="N143" s="100">
        <v>5</v>
      </c>
      <c r="O143" s="100">
        <v>0</v>
      </c>
      <c r="P143" s="100">
        <v>0</v>
      </c>
      <c r="Q143" s="100">
        <v>7</v>
      </c>
      <c r="R143" s="100">
        <v>6</v>
      </c>
      <c r="S143" s="100">
        <v>5</v>
      </c>
      <c r="T143" s="100">
        <v>2</v>
      </c>
      <c r="U143" s="100">
        <v>0</v>
      </c>
      <c r="V143" s="3"/>
      <c r="W143">
        <v>14</v>
      </c>
      <c r="X143">
        <v>0</v>
      </c>
      <c r="Y143">
        <v>0</v>
      </c>
      <c r="Z143">
        <v>0</v>
      </c>
      <c r="AA143">
        <v>1</v>
      </c>
      <c r="AB143">
        <v>0</v>
      </c>
      <c r="AC143">
        <v>0</v>
      </c>
      <c r="AD143">
        <v>0</v>
      </c>
      <c r="AE143" s="3"/>
      <c r="AF143" s="3"/>
    </row>
    <row r="144" spans="1:32" ht="15.75" customHeight="1" x14ac:dyDescent="0.25">
      <c r="A144" t="s">
        <v>14</v>
      </c>
      <c r="B144">
        <v>211</v>
      </c>
      <c r="C144" t="s">
        <v>298</v>
      </c>
      <c r="D144" t="s">
        <v>512</v>
      </c>
      <c r="E144">
        <v>19</v>
      </c>
      <c r="F144">
        <v>1</v>
      </c>
      <c r="G144">
        <v>5</v>
      </c>
      <c r="H144">
        <v>4</v>
      </c>
      <c r="I144">
        <v>6</v>
      </c>
      <c r="J144">
        <v>2</v>
      </c>
      <c r="K144">
        <v>1</v>
      </c>
      <c r="L144">
        <v>0</v>
      </c>
      <c r="M144" s="3"/>
      <c r="N144" s="100">
        <v>7</v>
      </c>
      <c r="O144" s="100">
        <v>0</v>
      </c>
      <c r="P144" s="100">
        <v>0</v>
      </c>
      <c r="Q144" s="100">
        <v>1</v>
      </c>
      <c r="R144" s="100">
        <v>1</v>
      </c>
      <c r="S144" s="100">
        <v>6</v>
      </c>
      <c r="T144" s="100">
        <v>2</v>
      </c>
      <c r="U144" s="100">
        <v>0</v>
      </c>
      <c r="V144" s="3"/>
      <c r="W144">
        <v>17</v>
      </c>
      <c r="X144">
        <v>0</v>
      </c>
      <c r="Y144">
        <v>0</v>
      </c>
      <c r="Z144">
        <v>4</v>
      </c>
      <c r="AA144">
        <v>0</v>
      </c>
      <c r="AB144">
        <v>0</v>
      </c>
      <c r="AC144">
        <v>0</v>
      </c>
      <c r="AD144">
        <v>0</v>
      </c>
      <c r="AE144" s="3"/>
      <c r="AF144" s="3"/>
    </row>
    <row r="145" spans="1:32" ht="15.75" customHeight="1" x14ac:dyDescent="0.25">
      <c r="A145" t="s">
        <v>14</v>
      </c>
      <c r="B145">
        <v>212</v>
      </c>
      <c r="C145" t="s">
        <v>299</v>
      </c>
      <c r="D145" t="s">
        <v>513</v>
      </c>
      <c r="E145">
        <v>52</v>
      </c>
      <c r="F145">
        <v>3</v>
      </c>
      <c r="G145">
        <v>3</v>
      </c>
      <c r="H145">
        <v>14</v>
      </c>
      <c r="I145">
        <v>3</v>
      </c>
      <c r="J145">
        <v>2</v>
      </c>
      <c r="K145">
        <v>0</v>
      </c>
      <c r="L145">
        <v>0</v>
      </c>
      <c r="M145" s="3"/>
      <c r="N145" s="100">
        <v>8</v>
      </c>
      <c r="O145" s="100">
        <v>1</v>
      </c>
      <c r="P145" s="100">
        <v>0</v>
      </c>
      <c r="Q145" s="100">
        <v>4</v>
      </c>
      <c r="R145" s="100">
        <v>13</v>
      </c>
      <c r="S145" s="100">
        <v>6</v>
      </c>
      <c r="T145" s="100">
        <v>0</v>
      </c>
      <c r="U145" s="100">
        <v>0</v>
      </c>
      <c r="V145" s="3"/>
      <c r="W145">
        <v>16</v>
      </c>
      <c r="X145">
        <v>0</v>
      </c>
      <c r="Y145">
        <v>0</v>
      </c>
      <c r="Z145">
        <v>0</v>
      </c>
      <c r="AA145">
        <v>0</v>
      </c>
      <c r="AB145">
        <v>1</v>
      </c>
      <c r="AC145">
        <v>0</v>
      </c>
      <c r="AD145">
        <v>0</v>
      </c>
      <c r="AE145" s="3"/>
      <c r="AF145" s="3"/>
    </row>
    <row r="146" spans="1:32" ht="15.75" customHeight="1" x14ac:dyDescent="0.25">
      <c r="A146" t="s">
        <v>14</v>
      </c>
      <c r="B146">
        <v>213</v>
      </c>
      <c r="C146" t="s">
        <v>300</v>
      </c>
      <c r="D146" t="s">
        <v>514</v>
      </c>
      <c r="E146">
        <v>62</v>
      </c>
      <c r="F146">
        <v>0</v>
      </c>
      <c r="G146">
        <v>7</v>
      </c>
      <c r="H146">
        <v>12</v>
      </c>
      <c r="I146">
        <v>6</v>
      </c>
      <c r="J146">
        <v>5</v>
      </c>
      <c r="K146">
        <v>0</v>
      </c>
      <c r="L146">
        <v>0</v>
      </c>
      <c r="M146" s="3"/>
      <c r="N146" s="100">
        <v>27</v>
      </c>
      <c r="O146" s="100">
        <v>0</v>
      </c>
      <c r="P146" s="100">
        <v>0</v>
      </c>
      <c r="Q146" s="100">
        <v>21</v>
      </c>
      <c r="R146" s="100">
        <v>24</v>
      </c>
      <c r="S146" s="100">
        <v>29</v>
      </c>
      <c r="T146" s="100">
        <v>0</v>
      </c>
      <c r="U146" s="100">
        <v>0</v>
      </c>
      <c r="V146" s="3"/>
      <c r="W146">
        <v>13</v>
      </c>
      <c r="X146">
        <v>0</v>
      </c>
      <c r="Y146">
        <v>1</v>
      </c>
      <c r="Z146">
        <v>0</v>
      </c>
      <c r="AA146">
        <v>0</v>
      </c>
      <c r="AB146">
        <v>0</v>
      </c>
      <c r="AC146">
        <v>1</v>
      </c>
      <c r="AD146">
        <v>0</v>
      </c>
      <c r="AE146" s="3"/>
      <c r="AF146" s="3"/>
    </row>
    <row r="147" spans="1:32" ht="15.75" customHeight="1" x14ac:dyDescent="0.25">
      <c r="A147" t="s">
        <v>14</v>
      </c>
      <c r="B147">
        <v>214</v>
      </c>
      <c r="C147" t="s">
        <v>301</v>
      </c>
      <c r="D147" t="s">
        <v>515</v>
      </c>
      <c r="E147">
        <v>51</v>
      </c>
      <c r="F147">
        <v>2</v>
      </c>
      <c r="G147">
        <v>7</v>
      </c>
      <c r="H147">
        <v>11</v>
      </c>
      <c r="I147">
        <v>3</v>
      </c>
      <c r="J147">
        <v>4</v>
      </c>
      <c r="K147">
        <v>0</v>
      </c>
      <c r="L147">
        <v>0</v>
      </c>
      <c r="M147" s="3"/>
      <c r="N147" s="100">
        <v>10</v>
      </c>
      <c r="O147" s="100">
        <v>0</v>
      </c>
      <c r="P147" s="100">
        <v>0</v>
      </c>
      <c r="Q147" s="100">
        <v>7</v>
      </c>
      <c r="R147" s="100">
        <v>20</v>
      </c>
      <c r="S147" s="100">
        <v>16</v>
      </c>
      <c r="T147" s="100">
        <v>0</v>
      </c>
      <c r="U147" s="100">
        <v>0</v>
      </c>
      <c r="V147" s="3"/>
      <c r="W147">
        <v>21</v>
      </c>
      <c r="X147">
        <v>1</v>
      </c>
      <c r="Y147">
        <v>1</v>
      </c>
      <c r="Z147">
        <v>0</v>
      </c>
      <c r="AA147">
        <v>1</v>
      </c>
      <c r="AB147">
        <v>0</v>
      </c>
      <c r="AC147">
        <v>0</v>
      </c>
      <c r="AD147">
        <v>0</v>
      </c>
      <c r="AE147" s="3"/>
      <c r="AF147" s="3"/>
    </row>
    <row r="148" spans="1:32" ht="15.75" customHeight="1" x14ac:dyDescent="0.25">
      <c r="A148" t="s">
        <v>14</v>
      </c>
      <c r="B148">
        <v>215</v>
      </c>
      <c r="C148" t="s">
        <v>302</v>
      </c>
      <c r="D148" t="s">
        <v>516</v>
      </c>
      <c r="E148">
        <v>71</v>
      </c>
      <c r="F148">
        <v>6</v>
      </c>
      <c r="G148">
        <v>12</v>
      </c>
      <c r="H148">
        <v>12</v>
      </c>
      <c r="I148">
        <v>5</v>
      </c>
      <c r="J148">
        <v>3</v>
      </c>
      <c r="K148">
        <v>0</v>
      </c>
      <c r="L148">
        <v>0</v>
      </c>
      <c r="M148" s="3"/>
      <c r="N148" s="100">
        <v>2</v>
      </c>
      <c r="O148" s="100">
        <v>0</v>
      </c>
      <c r="P148" s="100">
        <v>0</v>
      </c>
      <c r="Q148" s="100">
        <v>2</v>
      </c>
      <c r="R148" s="100">
        <v>4</v>
      </c>
      <c r="S148" s="100">
        <v>4</v>
      </c>
      <c r="T148" s="100">
        <v>0</v>
      </c>
      <c r="U148" s="100">
        <v>0</v>
      </c>
      <c r="V148" s="3"/>
      <c r="W148">
        <v>21</v>
      </c>
      <c r="X148">
        <v>2</v>
      </c>
      <c r="Y148">
        <v>2</v>
      </c>
      <c r="Z148">
        <v>1</v>
      </c>
      <c r="AA148">
        <v>0</v>
      </c>
      <c r="AB148">
        <v>0</v>
      </c>
      <c r="AC148">
        <v>0</v>
      </c>
      <c r="AD148">
        <v>0</v>
      </c>
      <c r="AE148" s="3"/>
      <c r="AF148" s="3"/>
    </row>
    <row r="149" spans="1:32" ht="15.75" customHeight="1" x14ac:dyDescent="0.25">
      <c r="A149" t="s">
        <v>14</v>
      </c>
      <c r="B149">
        <v>216</v>
      </c>
      <c r="C149" t="s">
        <v>303</v>
      </c>
      <c r="D149" t="s">
        <v>517</v>
      </c>
      <c r="E149">
        <v>468</v>
      </c>
      <c r="F149">
        <v>16</v>
      </c>
      <c r="G149">
        <v>99</v>
      </c>
      <c r="H149">
        <v>60</v>
      </c>
      <c r="I149">
        <v>27</v>
      </c>
      <c r="J149">
        <v>20</v>
      </c>
      <c r="K149">
        <v>3</v>
      </c>
      <c r="L149">
        <v>0</v>
      </c>
      <c r="M149" s="3"/>
      <c r="N149" s="100">
        <v>229</v>
      </c>
      <c r="O149" s="100">
        <v>4</v>
      </c>
      <c r="P149" s="100">
        <v>0</v>
      </c>
      <c r="Q149" s="100">
        <v>62</v>
      </c>
      <c r="R149" s="100">
        <v>54</v>
      </c>
      <c r="S149" s="100">
        <v>60</v>
      </c>
      <c r="T149" s="100">
        <v>9</v>
      </c>
      <c r="U149" s="100">
        <v>1</v>
      </c>
      <c r="V149" s="3"/>
      <c r="W149">
        <v>154</v>
      </c>
      <c r="X149">
        <v>2</v>
      </c>
      <c r="Y149">
        <v>8</v>
      </c>
      <c r="Z149">
        <v>2</v>
      </c>
      <c r="AA149">
        <v>1</v>
      </c>
      <c r="AB149">
        <v>0</v>
      </c>
      <c r="AC149">
        <v>0</v>
      </c>
      <c r="AD149">
        <v>0</v>
      </c>
      <c r="AE149" s="3"/>
      <c r="AF149" s="3"/>
    </row>
    <row r="150" spans="1:32" ht="15.75" customHeight="1" x14ac:dyDescent="0.25">
      <c r="A150" t="s">
        <v>14</v>
      </c>
      <c r="B150">
        <v>301</v>
      </c>
      <c r="C150" t="s">
        <v>304</v>
      </c>
      <c r="D150" t="s">
        <v>503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N150" s="100">
        <v>0</v>
      </c>
      <c r="O150" s="100">
        <v>0</v>
      </c>
      <c r="P150" s="100">
        <v>0</v>
      </c>
      <c r="Q150" s="100">
        <v>0</v>
      </c>
      <c r="R150" s="100">
        <v>0</v>
      </c>
      <c r="S150" s="100">
        <v>0</v>
      </c>
      <c r="T150" s="100">
        <v>1</v>
      </c>
      <c r="U150" s="100">
        <v>0</v>
      </c>
      <c r="V150" s="3"/>
      <c r="W150">
        <v>2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 s="3"/>
      <c r="AF150" s="3"/>
    </row>
    <row r="151" spans="1:32" ht="15.75" customHeight="1" x14ac:dyDescent="0.25">
      <c r="A151" t="s">
        <v>14</v>
      </c>
      <c r="B151">
        <v>302</v>
      </c>
      <c r="C151" t="s">
        <v>305</v>
      </c>
      <c r="D151" t="s">
        <v>504</v>
      </c>
      <c r="E151">
        <v>3</v>
      </c>
      <c r="F151">
        <v>0</v>
      </c>
      <c r="G151">
        <v>1</v>
      </c>
      <c r="H151">
        <v>0</v>
      </c>
      <c r="I151">
        <v>0</v>
      </c>
      <c r="J151">
        <v>0</v>
      </c>
      <c r="K151">
        <v>0</v>
      </c>
      <c r="L151">
        <v>0</v>
      </c>
      <c r="M151" s="3"/>
      <c r="N151" s="100">
        <v>1</v>
      </c>
      <c r="O151" s="100">
        <v>0</v>
      </c>
      <c r="P151" s="100">
        <v>0</v>
      </c>
      <c r="Q151" s="100">
        <v>0</v>
      </c>
      <c r="R151" s="100">
        <v>1</v>
      </c>
      <c r="S151" s="100">
        <v>1</v>
      </c>
      <c r="T151" s="100">
        <v>0</v>
      </c>
      <c r="U151" s="100">
        <v>0</v>
      </c>
      <c r="V151" s="3"/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F151" s="3"/>
    </row>
    <row r="152" spans="1:32" ht="15.75" customHeight="1" x14ac:dyDescent="0.25">
      <c r="A152" t="s">
        <v>14</v>
      </c>
      <c r="B152">
        <v>303</v>
      </c>
      <c r="C152" t="s">
        <v>306</v>
      </c>
      <c r="D152" t="s">
        <v>505</v>
      </c>
      <c r="E152">
        <v>4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 s="3"/>
      <c r="N152" s="100">
        <v>14</v>
      </c>
      <c r="O152" s="100">
        <v>3</v>
      </c>
      <c r="P152" s="100">
        <v>0</v>
      </c>
      <c r="Q152" s="100">
        <v>4</v>
      </c>
      <c r="R152" s="100">
        <v>15</v>
      </c>
      <c r="S152" s="100">
        <v>31</v>
      </c>
      <c r="T152" s="100">
        <v>7</v>
      </c>
      <c r="U152" s="100">
        <v>0</v>
      </c>
      <c r="V152" s="3"/>
      <c r="W152">
        <v>6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 s="3"/>
      <c r="AF152" s="3"/>
    </row>
    <row r="153" spans="1:32" ht="15.75" customHeight="1" x14ac:dyDescent="0.25">
      <c r="A153" t="s">
        <v>14</v>
      </c>
      <c r="B153">
        <v>304</v>
      </c>
      <c r="C153" t="s">
        <v>307</v>
      </c>
      <c r="D153" t="s">
        <v>506</v>
      </c>
      <c r="E153">
        <v>8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 s="3"/>
      <c r="N153" s="100">
        <v>19</v>
      </c>
      <c r="O153" s="100">
        <v>0</v>
      </c>
      <c r="P153" s="100">
        <v>0</v>
      </c>
      <c r="Q153" s="100">
        <v>6</v>
      </c>
      <c r="R153" s="100">
        <v>30</v>
      </c>
      <c r="S153" s="100">
        <v>36</v>
      </c>
      <c r="T153" s="100">
        <v>4</v>
      </c>
      <c r="U153" s="100">
        <v>1</v>
      </c>
      <c r="V153" s="3"/>
      <c r="W153">
        <v>3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 s="3"/>
      <c r="AF153" s="3"/>
    </row>
    <row r="154" spans="1:32" ht="15.75" customHeight="1" x14ac:dyDescent="0.25">
      <c r="A154" t="s">
        <v>14</v>
      </c>
      <c r="B154">
        <v>305</v>
      </c>
      <c r="C154" t="s">
        <v>308</v>
      </c>
      <c r="D154" t="s">
        <v>507</v>
      </c>
      <c r="E154">
        <v>16</v>
      </c>
      <c r="F154">
        <v>0</v>
      </c>
      <c r="G154">
        <v>0</v>
      </c>
      <c r="H154">
        <v>3</v>
      </c>
      <c r="I154">
        <v>1</v>
      </c>
      <c r="J154">
        <v>0</v>
      </c>
      <c r="K154">
        <v>0</v>
      </c>
      <c r="L154">
        <v>0</v>
      </c>
      <c r="M154" s="3"/>
      <c r="N154" s="100">
        <v>34</v>
      </c>
      <c r="O154" s="100">
        <v>1</v>
      </c>
      <c r="P154" s="100">
        <v>0</v>
      </c>
      <c r="Q154" s="100">
        <v>16</v>
      </c>
      <c r="R154" s="100">
        <v>50</v>
      </c>
      <c r="S154" s="100">
        <v>56</v>
      </c>
      <c r="T154" s="100">
        <v>7</v>
      </c>
      <c r="U154" s="100">
        <v>2</v>
      </c>
      <c r="V154" s="3"/>
      <c r="W154">
        <v>2</v>
      </c>
      <c r="X154">
        <v>0</v>
      </c>
      <c r="Y154">
        <v>0</v>
      </c>
      <c r="Z154">
        <v>1</v>
      </c>
      <c r="AA154">
        <v>0</v>
      </c>
      <c r="AB154">
        <v>0</v>
      </c>
      <c r="AC154">
        <v>0</v>
      </c>
      <c r="AD154">
        <v>0</v>
      </c>
      <c r="AE154" s="3"/>
      <c r="AF154" s="3"/>
    </row>
    <row r="155" spans="1:32" ht="15.75" customHeight="1" x14ac:dyDescent="0.25">
      <c r="A155" t="s">
        <v>14</v>
      </c>
      <c r="B155">
        <v>306</v>
      </c>
      <c r="C155" t="s">
        <v>309</v>
      </c>
      <c r="D155" t="s">
        <v>508</v>
      </c>
      <c r="E155">
        <v>12</v>
      </c>
      <c r="F155">
        <v>1</v>
      </c>
      <c r="G155">
        <v>5</v>
      </c>
      <c r="H155">
        <v>2</v>
      </c>
      <c r="I155">
        <v>0</v>
      </c>
      <c r="J155">
        <v>0</v>
      </c>
      <c r="K155">
        <v>0</v>
      </c>
      <c r="L155">
        <v>0</v>
      </c>
      <c r="M155" s="3"/>
      <c r="N155" s="100">
        <v>28</v>
      </c>
      <c r="O155" s="100">
        <v>1</v>
      </c>
      <c r="P155" s="100">
        <v>0</v>
      </c>
      <c r="Q155" s="100">
        <v>16</v>
      </c>
      <c r="R155" s="100">
        <v>45</v>
      </c>
      <c r="S155" s="100">
        <v>58</v>
      </c>
      <c r="T155" s="100">
        <v>17</v>
      </c>
      <c r="U155" s="100">
        <v>2</v>
      </c>
      <c r="V155" s="3"/>
      <c r="W155">
        <v>1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 s="3"/>
      <c r="AF155" s="3"/>
    </row>
    <row r="156" spans="1:32" ht="15.75" customHeight="1" x14ac:dyDescent="0.25">
      <c r="A156" t="s">
        <v>14</v>
      </c>
      <c r="B156">
        <v>307</v>
      </c>
      <c r="C156" t="s">
        <v>310</v>
      </c>
      <c r="D156" t="s">
        <v>509</v>
      </c>
      <c r="E156">
        <v>19</v>
      </c>
      <c r="F156">
        <v>0</v>
      </c>
      <c r="G156">
        <v>1</v>
      </c>
      <c r="H156">
        <v>2</v>
      </c>
      <c r="I156">
        <v>2</v>
      </c>
      <c r="J156">
        <v>1</v>
      </c>
      <c r="K156">
        <v>0</v>
      </c>
      <c r="L156">
        <v>0</v>
      </c>
      <c r="M156" s="3"/>
      <c r="N156" s="100">
        <v>25</v>
      </c>
      <c r="O156" s="100">
        <v>1</v>
      </c>
      <c r="P156" s="100">
        <v>0</v>
      </c>
      <c r="Q156" s="100">
        <v>13</v>
      </c>
      <c r="R156" s="100">
        <v>43</v>
      </c>
      <c r="S156" s="100">
        <v>47</v>
      </c>
      <c r="T156" s="100">
        <v>9</v>
      </c>
      <c r="U156" s="100">
        <v>1</v>
      </c>
      <c r="V156" s="3"/>
      <c r="W156">
        <v>3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 s="3"/>
      <c r="AF156" s="3"/>
    </row>
    <row r="157" spans="1:32" ht="15.75" customHeight="1" x14ac:dyDescent="0.25">
      <c r="A157" t="s">
        <v>14</v>
      </c>
      <c r="B157">
        <v>308</v>
      </c>
      <c r="C157" t="s">
        <v>311</v>
      </c>
      <c r="D157" t="s">
        <v>510</v>
      </c>
      <c r="E157">
        <v>19</v>
      </c>
      <c r="F157">
        <v>0</v>
      </c>
      <c r="G157">
        <v>5</v>
      </c>
      <c r="H157">
        <v>3</v>
      </c>
      <c r="I157">
        <v>4</v>
      </c>
      <c r="J157">
        <v>1</v>
      </c>
      <c r="K157">
        <v>0</v>
      </c>
      <c r="L157">
        <v>0</v>
      </c>
      <c r="M157" s="3"/>
      <c r="N157" s="100">
        <v>14</v>
      </c>
      <c r="O157" s="100">
        <v>0</v>
      </c>
      <c r="P157" s="100">
        <v>0</v>
      </c>
      <c r="Q157" s="100">
        <v>18</v>
      </c>
      <c r="R157" s="100">
        <v>25</v>
      </c>
      <c r="S157" s="100">
        <v>36</v>
      </c>
      <c r="T157" s="100">
        <v>9</v>
      </c>
      <c r="U157" s="100">
        <v>0</v>
      </c>
      <c r="V157" s="3"/>
      <c r="W157">
        <v>3</v>
      </c>
      <c r="X157">
        <v>1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 s="3"/>
      <c r="AF157" s="3"/>
    </row>
    <row r="158" spans="1:32" ht="15.75" customHeight="1" x14ac:dyDescent="0.25">
      <c r="A158" t="s">
        <v>14</v>
      </c>
      <c r="B158">
        <v>309</v>
      </c>
      <c r="C158" t="s">
        <v>312</v>
      </c>
      <c r="D158" t="s">
        <v>511</v>
      </c>
      <c r="E158">
        <v>16</v>
      </c>
      <c r="F158">
        <v>2</v>
      </c>
      <c r="G158">
        <v>2</v>
      </c>
      <c r="H158">
        <v>6</v>
      </c>
      <c r="I158">
        <v>3</v>
      </c>
      <c r="J158">
        <v>2</v>
      </c>
      <c r="K158">
        <v>0</v>
      </c>
      <c r="L158">
        <v>0</v>
      </c>
      <c r="M158" s="3"/>
      <c r="N158" s="100">
        <v>6</v>
      </c>
      <c r="O158" s="100">
        <v>2</v>
      </c>
      <c r="P158" s="100">
        <v>0</v>
      </c>
      <c r="Q158" s="100">
        <v>7</v>
      </c>
      <c r="R158" s="100">
        <v>11</v>
      </c>
      <c r="S158" s="100">
        <v>17</v>
      </c>
      <c r="T158" s="100">
        <v>12</v>
      </c>
      <c r="U158" s="100">
        <v>1</v>
      </c>
      <c r="V158" s="3"/>
      <c r="W158">
        <v>10</v>
      </c>
      <c r="X158">
        <v>0</v>
      </c>
      <c r="Y158">
        <v>0</v>
      </c>
      <c r="Z158">
        <v>2</v>
      </c>
      <c r="AA158">
        <v>0</v>
      </c>
      <c r="AB158">
        <v>0</v>
      </c>
      <c r="AC158">
        <v>0</v>
      </c>
      <c r="AD158">
        <v>0</v>
      </c>
      <c r="AE158" s="3"/>
      <c r="AF158" s="3"/>
    </row>
    <row r="159" spans="1:32" ht="15.75" customHeight="1" x14ac:dyDescent="0.25">
      <c r="A159" t="s">
        <v>14</v>
      </c>
      <c r="B159">
        <v>310</v>
      </c>
      <c r="C159" t="s">
        <v>313</v>
      </c>
      <c r="D159" t="s">
        <v>512</v>
      </c>
      <c r="E159">
        <v>35</v>
      </c>
      <c r="F159">
        <v>1</v>
      </c>
      <c r="G159">
        <v>3</v>
      </c>
      <c r="H159">
        <v>8</v>
      </c>
      <c r="I159">
        <v>0</v>
      </c>
      <c r="J159">
        <v>0</v>
      </c>
      <c r="K159">
        <v>0</v>
      </c>
      <c r="L159">
        <v>0</v>
      </c>
      <c r="M159" s="3"/>
      <c r="N159" s="100">
        <v>3</v>
      </c>
      <c r="O159" s="100">
        <v>0</v>
      </c>
      <c r="P159" s="100">
        <v>0</v>
      </c>
      <c r="Q159" s="100">
        <v>5</v>
      </c>
      <c r="R159" s="100">
        <v>5</v>
      </c>
      <c r="S159" s="100">
        <v>4</v>
      </c>
      <c r="T159" s="100">
        <v>3</v>
      </c>
      <c r="U159" s="100">
        <v>0</v>
      </c>
      <c r="V159" s="3"/>
      <c r="W159">
        <v>12</v>
      </c>
      <c r="X159">
        <v>2</v>
      </c>
      <c r="Y159">
        <v>1</v>
      </c>
      <c r="Z159">
        <v>0</v>
      </c>
      <c r="AA159">
        <v>0</v>
      </c>
      <c r="AB159">
        <v>0</v>
      </c>
      <c r="AC159">
        <v>0</v>
      </c>
      <c r="AD159">
        <v>0</v>
      </c>
      <c r="AE159" s="3"/>
      <c r="AF159" s="3"/>
    </row>
    <row r="160" spans="1:32" ht="15.75" customHeight="1" x14ac:dyDescent="0.25">
      <c r="A160" t="s">
        <v>14</v>
      </c>
      <c r="B160">
        <v>311</v>
      </c>
      <c r="C160" t="s">
        <v>314</v>
      </c>
      <c r="D160" t="s">
        <v>513</v>
      </c>
      <c r="E160">
        <v>41</v>
      </c>
      <c r="F160">
        <v>0</v>
      </c>
      <c r="G160">
        <v>8</v>
      </c>
      <c r="H160">
        <v>12</v>
      </c>
      <c r="I160">
        <v>1</v>
      </c>
      <c r="J160">
        <v>2</v>
      </c>
      <c r="K160">
        <v>0</v>
      </c>
      <c r="L160">
        <v>0</v>
      </c>
      <c r="M160" s="3"/>
      <c r="N160" s="100">
        <v>0</v>
      </c>
      <c r="O160" s="100">
        <v>0</v>
      </c>
      <c r="P160" s="100">
        <v>0</v>
      </c>
      <c r="Q160" s="100">
        <v>2</v>
      </c>
      <c r="R160" s="100">
        <v>6</v>
      </c>
      <c r="S160" s="100">
        <v>5</v>
      </c>
      <c r="T160" s="100">
        <v>0</v>
      </c>
      <c r="U160" s="100">
        <v>0</v>
      </c>
      <c r="V160" s="3"/>
      <c r="W160">
        <v>15</v>
      </c>
      <c r="X160">
        <v>1</v>
      </c>
      <c r="Y160">
        <v>1</v>
      </c>
      <c r="Z160">
        <v>2</v>
      </c>
      <c r="AA160">
        <v>0</v>
      </c>
      <c r="AB160">
        <v>0</v>
      </c>
      <c r="AC160">
        <v>0</v>
      </c>
      <c r="AD160">
        <v>0</v>
      </c>
      <c r="AE160" s="3"/>
      <c r="AF160" s="3"/>
    </row>
    <row r="161" spans="1:32" ht="15.75" customHeight="1" x14ac:dyDescent="0.25">
      <c r="A161" t="s">
        <v>14</v>
      </c>
      <c r="B161">
        <v>312</v>
      </c>
      <c r="C161" t="s">
        <v>315</v>
      </c>
      <c r="D161" t="s">
        <v>514</v>
      </c>
      <c r="E161">
        <v>61</v>
      </c>
      <c r="F161">
        <v>0</v>
      </c>
      <c r="G161">
        <v>10</v>
      </c>
      <c r="H161">
        <v>14</v>
      </c>
      <c r="I161">
        <v>9</v>
      </c>
      <c r="J161">
        <v>2</v>
      </c>
      <c r="K161">
        <v>0</v>
      </c>
      <c r="L161">
        <v>0</v>
      </c>
      <c r="M161" s="3"/>
      <c r="N161" s="100">
        <v>10</v>
      </c>
      <c r="O161" s="100">
        <v>0</v>
      </c>
      <c r="P161" s="100">
        <v>0</v>
      </c>
      <c r="Q161" s="100">
        <v>7</v>
      </c>
      <c r="R161" s="100">
        <v>10</v>
      </c>
      <c r="S161" s="100">
        <v>19</v>
      </c>
      <c r="T161" s="100">
        <v>2</v>
      </c>
      <c r="U161" s="100">
        <v>0</v>
      </c>
      <c r="V161" s="3"/>
      <c r="W161">
        <v>13</v>
      </c>
      <c r="X161">
        <v>0</v>
      </c>
      <c r="Y161">
        <v>1</v>
      </c>
      <c r="Z161">
        <v>1</v>
      </c>
      <c r="AA161">
        <v>2</v>
      </c>
      <c r="AB161">
        <v>0</v>
      </c>
      <c r="AC161">
        <v>0</v>
      </c>
      <c r="AD161">
        <v>0</v>
      </c>
      <c r="AE161" s="3"/>
      <c r="AF161" s="3"/>
    </row>
    <row r="162" spans="1:32" ht="15.75" customHeight="1" x14ac:dyDescent="0.25">
      <c r="A162" t="s">
        <v>14</v>
      </c>
      <c r="B162">
        <v>313</v>
      </c>
      <c r="C162" t="s">
        <v>316</v>
      </c>
      <c r="D162" t="s">
        <v>515</v>
      </c>
      <c r="E162">
        <v>72</v>
      </c>
      <c r="F162">
        <v>6</v>
      </c>
      <c r="G162">
        <v>6</v>
      </c>
      <c r="H162">
        <v>23</v>
      </c>
      <c r="I162">
        <v>13</v>
      </c>
      <c r="J162">
        <v>9</v>
      </c>
      <c r="K162">
        <v>1</v>
      </c>
      <c r="L162">
        <v>0</v>
      </c>
      <c r="M162" s="3"/>
      <c r="N162" s="100">
        <v>23</v>
      </c>
      <c r="O162" s="100">
        <v>1</v>
      </c>
      <c r="P162" s="100">
        <v>0</v>
      </c>
      <c r="Q162" s="100">
        <v>27</v>
      </c>
      <c r="R162" s="100">
        <v>22</v>
      </c>
      <c r="S162" s="100">
        <v>35</v>
      </c>
      <c r="T162" s="100">
        <v>1</v>
      </c>
      <c r="U162" s="100">
        <v>0</v>
      </c>
      <c r="V162" s="3"/>
      <c r="W162">
        <v>16</v>
      </c>
      <c r="X162">
        <v>1</v>
      </c>
      <c r="Y162">
        <v>1</v>
      </c>
      <c r="Z162">
        <v>1</v>
      </c>
      <c r="AA162">
        <v>0</v>
      </c>
      <c r="AB162">
        <v>0</v>
      </c>
      <c r="AC162">
        <v>0</v>
      </c>
      <c r="AD162">
        <v>0</v>
      </c>
      <c r="AE162" s="3"/>
      <c r="AF162" s="3"/>
    </row>
    <row r="163" spans="1:32" ht="15.75" customHeight="1" x14ac:dyDescent="0.25">
      <c r="A163" t="s">
        <v>14</v>
      </c>
      <c r="B163">
        <v>314</v>
      </c>
      <c r="C163" t="s">
        <v>317</v>
      </c>
      <c r="D163" t="s">
        <v>516</v>
      </c>
      <c r="E163">
        <v>68</v>
      </c>
      <c r="F163">
        <v>4</v>
      </c>
      <c r="G163">
        <v>14</v>
      </c>
      <c r="H163">
        <v>17</v>
      </c>
      <c r="I163">
        <v>6</v>
      </c>
      <c r="J163">
        <v>7</v>
      </c>
      <c r="K163">
        <v>1</v>
      </c>
      <c r="L163">
        <v>0</v>
      </c>
      <c r="M163" s="3"/>
      <c r="N163" s="100">
        <v>8</v>
      </c>
      <c r="O163" s="100">
        <v>0</v>
      </c>
      <c r="P163" s="100">
        <v>0</v>
      </c>
      <c r="Q163" s="100">
        <v>12</v>
      </c>
      <c r="R163" s="100">
        <v>15</v>
      </c>
      <c r="S163" s="100">
        <v>27</v>
      </c>
      <c r="T163" s="100">
        <v>0</v>
      </c>
      <c r="U163" s="100">
        <v>0</v>
      </c>
      <c r="V163" s="3"/>
      <c r="W163">
        <v>17</v>
      </c>
      <c r="X163">
        <v>0</v>
      </c>
      <c r="Y163">
        <v>3</v>
      </c>
      <c r="Z163">
        <v>0</v>
      </c>
      <c r="AA163">
        <v>0</v>
      </c>
      <c r="AB163">
        <v>0</v>
      </c>
      <c r="AC163">
        <v>0</v>
      </c>
      <c r="AD163">
        <v>0</v>
      </c>
      <c r="AE163" s="3"/>
      <c r="AF163" s="3"/>
    </row>
    <row r="164" spans="1:32" ht="15.75" customHeight="1" x14ac:dyDescent="0.25">
      <c r="A164" t="s">
        <v>14</v>
      </c>
      <c r="B164">
        <v>315</v>
      </c>
      <c r="C164" t="s">
        <v>318</v>
      </c>
      <c r="D164" t="s">
        <v>517</v>
      </c>
      <c r="E164">
        <v>74</v>
      </c>
      <c r="F164">
        <v>1</v>
      </c>
      <c r="G164">
        <v>10</v>
      </c>
      <c r="H164">
        <v>21</v>
      </c>
      <c r="I164">
        <v>6</v>
      </c>
      <c r="J164">
        <v>3</v>
      </c>
      <c r="K164">
        <v>0</v>
      </c>
      <c r="L164">
        <v>1</v>
      </c>
      <c r="M164" s="3"/>
      <c r="N164" s="100">
        <v>3</v>
      </c>
      <c r="O164" s="100">
        <v>0</v>
      </c>
      <c r="P164" s="100">
        <v>0</v>
      </c>
      <c r="Q164" s="100">
        <v>3</v>
      </c>
      <c r="R164" s="100">
        <v>0</v>
      </c>
      <c r="S164" s="100">
        <v>3</v>
      </c>
      <c r="T164" s="100">
        <v>1</v>
      </c>
      <c r="U164" s="100">
        <v>0</v>
      </c>
      <c r="V164" s="3"/>
      <c r="W164">
        <v>19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 s="3"/>
      <c r="AF164" s="3"/>
    </row>
    <row r="165" spans="1:32" ht="15.75" customHeight="1" x14ac:dyDescent="0.25">
      <c r="A165" t="s">
        <v>14</v>
      </c>
      <c r="B165">
        <v>316</v>
      </c>
      <c r="C165" t="s">
        <v>319</v>
      </c>
      <c r="D165" t="s">
        <v>518</v>
      </c>
      <c r="E165">
        <v>398</v>
      </c>
      <c r="F165">
        <v>12</v>
      </c>
      <c r="G165">
        <v>112</v>
      </c>
      <c r="H165">
        <v>74</v>
      </c>
      <c r="I165">
        <v>40</v>
      </c>
      <c r="J165">
        <v>48</v>
      </c>
      <c r="K165">
        <v>0</v>
      </c>
      <c r="L165">
        <v>0</v>
      </c>
      <c r="M165" s="3"/>
      <c r="N165" s="100">
        <v>211</v>
      </c>
      <c r="O165" s="100">
        <v>12</v>
      </c>
      <c r="P165" s="100">
        <v>0</v>
      </c>
      <c r="Q165" s="100">
        <v>93</v>
      </c>
      <c r="R165" s="100">
        <v>93</v>
      </c>
      <c r="S165" s="100">
        <v>127</v>
      </c>
      <c r="T165" s="100">
        <v>7</v>
      </c>
      <c r="U165" s="100">
        <v>1</v>
      </c>
      <c r="V165" s="3"/>
      <c r="W165">
        <v>102</v>
      </c>
      <c r="X165">
        <v>1</v>
      </c>
      <c r="Y165">
        <v>6</v>
      </c>
      <c r="Z165">
        <v>4</v>
      </c>
      <c r="AA165">
        <v>0</v>
      </c>
      <c r="AB165">
        <v>0</v>
      </c>
      <c r="AC165">
        <v>0</v>
      </c>
      <c r="AD165">
        <v>0</v>
      </c>
      <c r="AE165" s="3"/>
      <c r="AF165" s="3"/>
    </row>
    <row r="166" spans="1:32" ht="15.75" customHeight="1" x14ac:dyDescent="0.25">
      <c r="A166" t="s">
        <v>14</v>
      </c>
      <c r="B166">
        <v>401</v>
      </c>
      <c r="C166" t="s">
        <v>519</v>
      </c>
      <c r="D166" t="s">
        <v>504</v>
      </c>
      <c r="E166">
        <v>2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 s="3"/>
      <c r="N166" s="100">
        <v>0</v>
      </c>
      <c r="O166" s="100">
        <v>0</v>
      </c>
      <c r="P166" s="100">
        <v>0</v>
      </c>
      <c r="Q166" s="100">
        <v>0</v>
      </c>
      <c r="R166" s="100">
        <v>0</v>
      </c>
      <c r="S166" s="100">
        <v>0</v>
      </c>
      <c r="T166" s="100">
        <v>0</v>
      </c>
      <c r="U166" s="100">
        <v>0</v>
      </c>
      <c r="V166" s="3"/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F166" s="3"/>
    </row>
    <row r="167" spans="1:32" ht="15.75" customHeight="1" x14ac:dyDescent="0.25">
      <c r="A167" t="s">
        <v>14</v>
      </c>
      <c r="B167">
        <v>402</v>
      </c>
      <c r="C167" t="s">
        <v>320</v>
      </c>
      <c r="D167" t="s">
        <v>505</v>
      </c>
      <c r="E167">
        <v>3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 s="3"/>
      <c r="N167" s="100">
        <v>0</v>
      </c>
      <c r="O167" s="100">
        <v>0</v>
      </c>
      <c r="P167" s="100">
        <v>0</v>
      </c>
      <c r="Q167" s="100">
        <v>0</v>
      </c>
      <c r="R167" s="100">
        <v>1</v>
      </c>
      <c r="S167" s="100">
        <v>0</v>
      </c>
      <c r="T167" s="100">
        <v>0</v>
      </c>
      <c r="U167" s="100">
        <v>0</v>
      </c>
      <c r="V167" s="3"/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 s="3"/>
      <c r="AF167" s="3"/>
    </row>
    <row r="168" spans="1:32" ht="15.75" customHeight="1" x14ac:dyDescent="0.25">
      <c r="A168" t="s">
        <v>14</v>
      </c>
      <c r="B168">
        <v>403</v>
      </c>
      <c r="C168" t="s">
        <v>321</v>
      </c>
      <c r="D168" t="s">
        <v>506</v>
      </c>
      <c r="E168">
        <v>3</v>
      </c>
      <c r="F168">
        <v>0</v>
      </c>
      <c r="G168">
        <v>0</v>
      </c>
      <c r="H168">
        <v>0</v>
      </c>
      <c r="I168">
        <v>1</v>
      </c>
      <c r="J168">
        <v>0</v>
      </c>
      <c r="K168">
        <v>0</v>
      </c>
      <c r="L168">
        <v>0</v>
      </c>
      <c r="M168" s="3"/>
      <c r="N168" s="100">
        <v>3</v>
      </c>
      <c r="O168" s="100">
        <v>0</v>
      </c>
      <c r="P168" s="100">
        <v>0</v>
      </c>
      <c r="Q168" s="100">
        <v>0</v>
      </c>
      <c r="R168" s="100">
        <v>2</v>
      </c>
      <c r="S168" s="100">
        <v>3</v>
      </c>
      <c r="T168" s="100">
        <v>0</v>
      </c>
      <c r="U168" s="100">
        <v>0</v>
      </c>
      <c r="V168" s="3"/>
      <c r="W168">
        <v>3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 s="3"/>
      <c r="AF168" s="3"/>
    </row>
    <row r="169" spans="1:32" ht="15.75" customHeight="1" x14ac:dyDescent="0.25">
      <c r="A169" t="s">
        <v>14</v>
      </c>
      <c r="B169">
        <v>404</v>
      </c>
      <c r="C169" t="s">
        <v>322</v>
      </c>
      <c r="D169" t="s">
        <v>507</v>
      </c>
      <c r="E169">
        <v>14</v>
      </c>
      <c r="F169">
        <v>1</v>
      </c>
      <c r="G169">
        <v>1</v>
      </c>
      <c r="H169">
        <v>3</v>
      </c>
      <c r="I169">
        <v>2</v>
      </c>
      <c r="J169">
        <v>0</v>
      </c>
      <c r="K169">
        <v>0</v>
      </c>
      <c r="L169">
        <v>0</v>
      </c>
      <c r="M169" s="3"/>
      <c r="N169" s="100">
        <v>18</v>
      </c>
      <c r="O169" s="100">
        <v>1</v>
      </c>
      <c r="P169" s="100">
        <v>0</v>
      </c>
      <c r="Q169" s="100">
        <v>18</v>
      </c>
      <c r="R169" s="100">
        <v>54</v>
      </c>
      <c r="S169" s="100">
        <v>147</v>
      </c>
      <c r="T169" s="100">
        <v>42</v>
      </c>
      <c r="U169" s="100">
        <v>10</v>
      </c>
      <c r="V169" s="3"/>
      <c r="W169">
        <v>3</v>
      </c>
      <c r="X169">
        <v>1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 s="3"/>
      <c r="AF169" s="3"/>
    </row>
    <row r="170" spans="1:32" ht="15.75" customHeight="1" x14ac:dyDescent="0.25">
      <c r="A170" t="s">
        <v>14</v>
      </c>
      <c r="B170">
        <v>405</v>
      </c>
      <c r="C170" t="s">
        <v>323</v>
      </c>
      <c r="D170" t="s">
        <v>508</v>
      </c>
      <c r="E170">
        <v>22</v>
      </c>
      <c r="F170">
        <v>0</v>
      </c>
      <c r="G170">
        <v>1</v>
      </c>
      <c r="H170">
        <v>0</v>
      </c>
      <c r="I170">
        <v>0</v>
      </c>
      <c r="J170">
        <v>0</v>
      </c>
      <c r="K170">
        <v>1</v>
      </c>
      <c r="L170">
        <v>0</v>
      </c>
      <c r="M170" s="3"/>
      <c r="N170" s="100">
        <v>96</v>
      </c>
      <c r="O170" s="100">
        <v>3</v>
      </c>
      <c r="P170" s="100">
        <v>0</v>
      </c>
      <c r="Q170" s="100">
        <v>49</v>
      </c>
      <c r="R170" s="100">
        <v>187</v>
      </c>
      <c r="S170" s="100">
        <v>567</v>
      </c>
      <c r="T170" s="100">
        <v>174</v>
      </c>
      <c r="U170" s="100">
        <v>21</v>
      </c>
      <c r="V170" s="3"/>
      <c r="W170">
        <v>11</v>
      </c>
      <c r="X170">
        <v>0</v>
      </c>
      <c r="Y170">
        <v>1</v>
      </c>
      <c r="Z170">
        <v>1</v>
      </c>
      <c r="AA170">
        <v>0</v>
      </c>
      <c r="AB170">
        <v>0</v>
      </c>
      <c r="AC170">
        <v>0</v>
      </c>
      <c r="AD170">
        <v>0</v>
      </c>
      <c r="AE170" s="3"/>
      <c r="AF170" s="3"/>
    </row>
    <row r="171" spans="1:32" ht="15.75" customHeight="1" x14ac:dyDescent="0.25">
      <c r="A171" t="s">
        <v>14</v>
      </c>
      <c r="B171">
        <v>406</v>
      </c>
      <c r="C171" t="s">
        <v>324</v>
      </c>
      <c r="D171" t="s">
        <v>509</v>
      </c>
      <c r="E171">
        <v>24</v>
      </c>
      <c r="F171">
        <v>1</v>
      </c>
      <c r="G171">
        <v>2</v>
      </c>
      <c r="H171">
        <v>3</v>
      </c>
      <c r="I171">
        <v>0</v>
      </c>
      <c r="J171">
        <v>1</v>
      </c>
      <c r="K171">
        <v>0</v>
      </c>
      <c r="L171">
        <v>0</v>
      </c>
      <c r="M171" s="3"/>
      <c r="N171" s="100">
        <v>99</v>
      </c>
      <c r="O171" s="100">
        <v>5</v>
      </c>
      <c r="P171" s="100">
        <v>0</v>
      </c>
      <c r="Q171" s="100">
        <v>55</v>
      </c>
      <c r="R171" s="100">
        <v>196</v>
      </c>
      <c r="S171" s="100">
        <v>745</v>
      </c>
      <c r="T171" s="100">
        <v>186</v>
      </c>
      <c r="U171" s="100">
        <v>20</v>
      </c>
      <c r="V171" s="3"/>
      <c r="W171">
        <v>16</v>
      </c>
      <c r="X171">
        <v>0</v>
      </c>
      <c r="Y171">
        <v>0</v>
      </c>
      <c r="Z171">
        <v>2</v>
      </c>
      <c r="AA171">
        <v>1</v>
      </c>
      <c r="AB171">
        <v>0</v>
      </c>
      <c r="AC171">
        <v>0</v>
      </c>
      <c r="AD171">
        <v>0</v>
      </c>
      <c r="AE171" s="3"/>
      <c r="AF171" s="3"/>
    </row>
    <row r="172" spans="1:32" ht="15.75" customHeight="1" x14ac:dyDescent="0.25">
      <c r="A172" t="s">
        <v>14</v>
      </c>
      <c r="B172">
        <v>407</v>
      </c>
      <c r="C172" t="s">
        <v>325</v>
      </c>
      <c r="D172" t="s">
        <v>510</v>
      </c>
      <c r="E172">
        <v>40</v>
      </c>
      <c r="F172">
        <v>0</v>
      </c>
      <c r="G172">
        <v>2</v>
      </c>
      <c r="H172">
        <v>4</v>
      </c>
      <c r="I172">
        <v>1</v>
      </c>
      <c r="J172">
        <v>4</v>
      </c>
      <c r="K172">
        <v>0</v>
      </c>
      <c r="L172">
        <v>0</v>
      </c>
      <c r="M172" s="3"/>
      <c r="N172" s="100">
        <v>105</v>
      </c>
      <c r="O172" s="100">
        <v>1</v>
      </c>
      <c r="P172" s="100">
        <v>0</v>
      </c>
      <c r="Q172" s="100">
        <v>72</v>
      </c>
      <c r="R172" s="100">
        <v>233</v>
      </c>
      <c r="S172" s="100">
        <v>898</v>
      </c>
      <c r="T172" s="100">
        <v>274</v>
      </c>
      <c r="U172" s="100">
        <v>19</v>
      </c>
      <c r="V172" s="3"/>
      <c r="W172">
        <v>14</v>
      </c>
      <c r="X172">
        <v>1</v>
      </c>
      <c r="Y172">
        <v>0</v>
      </c>
      <c r="Z172">
        <v>0</v>
      </c>
      <c r="AA172">
        <v>2</v>
      </c>
      <c r="AB172">
        <v>0</v>
      </c>
      <c r="AC172">
        <v>0</v>
      </c>
      <c r="AD172">
        <v>0</v>
      </c>
      <c r="AE172" s="3"/>
      <c r="AF172" s="3"/>
    </row>
    <row r="173" spans="1:32" ht="15.75" customHeight="1" x14ac:dyDescent="0.25">
      <c r="A173" t="s">
        <v>14</v>
      </c>
      <c r="B173">
        <v>408</v>
      </c>
      <c r="C173" t="s">
        <v>326</v>
      </c>
      <c r="D173" t="s">
        <v>511</v>
      </c>
      <c r="E173">
        <v>55</v>
      </c>
      <c r="F173">
        <v>2</v>
      </c>
      <c r="G173">
        <v>3</v>
      </c>
      <c r="H173">
        <v>8</v>
      </c>
      <c r="I173">
        <v>3</v>
      </c>
      <c r="J173">
        <v>3</v>
      </c>
      <c r="K173">
        <v>0</v>
      </c>
      <c r="L173">
        <v>0</v>
      </c>
      <c r="M173" s="3"/>
      <c r="N173" s="100">
        <v>72</v>
      </c>
      <c r="O173" s="100">
        <v>0</v>
      </c>
      <c r="P173" s="100">
        <v>0</v>
      </c>
      <c r="Q173" s="100">
        <v>51</v>
      </c>
      <c r="R173" s="100">
        <v>158</v>
      </c>
      <c r="S173" s="100">
        <v>578</v>
      </c>
      <c r="T173" s="100">
        <v>177</v>
      </c>
      <c r="U173" s="100">
        <v>16</v>
      </c>
      <c r="V173" s="3"/>
      <c r="W173">
        <v>10</v>
      </c>
      <c r="X173">
        <v>0</v>
      </c>
      <c r="Y173">
        <v>1</v>
      </c>
      <c r="Z173">
        <v>0</v>
      </c>
      <c r="AA173">
        <v>0</v>
      </c>
      <c r="AB173">
        <v>1</v>
      </c>
      <c r="AC173">
        <v>0</v>
      </c>
      <c r="AD173">
        <v>0</v>
      </c>
      <c r="AE173" s="3"/>
      <c r="AF173" s="3"/>
    </row>
    <row r="174" spans="1:32" ht="15.75" customHeight="1" x14ac:dyDescent="0.25">
      <c r="A174" t="s">
        <v>14</v>
      </c>
      <c r="B174">
        <v>409</v>
      </c>
      <c r="C174" t="s">
        <v>327</v>
      </c>
      <c r="D174" t="s">
        <v>512</v>
      </c>
      <c r="E174">
        <v>56</v>
      </c>
      <c r="F174">
        <v>3</v>
      </c>
      <c r="G174">
        <v>6</v>
      </c>
      <c r="H174">
        <v>15</v>
      </c>
      <c r="I174">
        <v>10</v>
      </c>
      <c r="J174">
        <v>5</v>
      </c>
      <c r="K174">
        <v>0</v>
      </c>
      <c r="L174">
        <v>0</v>
      </c>
      <c r="M174" s="3"/>
      <c r="N174" s="100">
        <v>45</v>
      </c>
      <c r="O174" s="100">
        <v>1</v>
      </c>
      <c r="P174" s="100">
        <v>0</v>
      </c>
      <c r="Q174" s="100">
        <v>36</v>
      </c>
      <c r="R174" s="100">
        <v>116</v>
      </c>
      <c r="S174" s="100">
        <v>425</v>
      </c>
      <c r="T174" s="100">
        <v>134</v>
      </c>
      <c r="U174" s="100">
        <v>11</v>
      </c>
      <c r="V174" s="3"/>
      <c r="W174">
        <v>15</v>
      </c>
      <c r="X174">
        <v>0</v>
      </c>
      <c r="Y174">
        <v>1</v>
      </c>
      <c r="Z174">
        <v>1</v>
      </c>
      <c r="AA174">
        <v>1</v>
      </c>
      <c r="AB174">
        <v>0</v>
      </c>
      <c r="AC174">
        <v>0</v>
      </c>
      <c r="AD174">
        <v>0</v>
      </c>
      <c r="AE174" s="3"/>
      <c r="AF174" s="3"/>
    </row>
    <row r="175" spans="1:32" ht="15.75" customHeight="1" x14ac:dyDescent="0.25">
      <c r="A175" t="s">
        <v>14</v>
      </c>
      <c r="B175">
        <v>410</v>
      </c>
      <c r="C175" t="s">
        <v>328</v>
      </c>
      <c r="D175" t="s">
        <v>513</v>
      </c>
      <c r="E175">
        <v>72</v>
      </c>
      <c r="F175">
        <v>2</v>
      </c>
      <c r="G175">
        <v>8</v>
      </c>
      <c r="H175">
        <v>17</v>
      </c>
      <c r="I175">
        <v>5</v>
      </c>
      <c r="J175">
        <v>11</v>
      </c>
      <c r="K175">
        <v>0</v>
      </c>
      <c r="L175">
        <v>0</v>
      </c>
      <c r="M175" s="3"/>
      <c r="N175" s="100">
        <v>22</v>
      </c>
      <c r="O175" s="100">
        <v>0</v>
      </c>
      <c r="P175" s="100">
        <v>0</v>
      </c>
      <c r="Q175" s="100">
        <v>25</v>
      </c>
      <c r="R175" s="100">
        <v>35</v>
      </c>
      <c r="S175" s="100">
        <v>160</v>
      </c>
      <c r="T175" s="100">
        <v>64</v>
      </c>
      <c r="U175" s="100">
        <v>5</v>
      </c>
      <c r="V175" s="3"/>
      <c r="W175">
        <v>20</v>
      </c>
      <c r="X175">
        <v>0</v>
      </c>
      <c r="Y175">
        <v>1</v>
      </c>
      <c r="Z175">
        <v>1</v>
      </c>
      <c r="AA175">
        <v>0</v>
      </c>
      <c r="AB175">
        <v>3</v>
      </c>
      <c r="AC175">
        <v>0</v>
      </c>
      <c r="AD175">
        <v>0</v>
      </c>
      <c r="AE175" s="3"/>
      <c r="AF175" s="3"/>
    </row>
    <row r="176" spans="1:32" ht="15.75" customHeight="1" x14ac:dyDescent="0.25">
      <c r="A176" t="s">
        <v>14</v>
      </c>
      <c r="B176">
        <v>411</v>
      </c>
      <c r="C176" t="s">
        <v>329</v>
      </c>
      <c r="D176" t="s">
        <v>514</v>
      </c>
      <c r="E176">
        <v>96</v>
      </c>
      <c r="F176">
        <v>5</v>
      </c>
      <c r="G176">
        <v>8</v>
      </c>
      <c r="H176">
        <v>25</v>
      </c>
      <c r="I176">
        <v>13</v>
      </c>
      <c r="J176">
        <v>23</v>
      </c>
      <c r="K176">
        <v>0</v>
      </c>
      <c r="L176">
        <v>0</v>
      </c>
      <c r="M176" s="3"/>
      <c r="N176" s="100">
        <v>7</v>
      </c>
      <c r="O176" s="100">
        <v>0</v>
      </c>
      <c r="P176" s="100">
        <v>0</v>
      </c>
      <c r="Q176" s="100">
        <v>29</v>
      </c>
      <c r="R176" s="100">
        <v>24</v>
      </c>
      <c r="S176" s="100">
        <v>58</v>
      </c>
      <c r="T176" s="100">
        <v>22</v>
      </c>
      <c r="U176" s="100">
        <v>1</v>
      </c>
      <c r="V176" s="3"/>
      <c r="W176">
        <v>34</v>
      </c>
      <c r="X176">
        <v>1</v>
      </c>
      <c r="Y176">
        <v>1</v>
      </c>
      <c r="Z176">
        <v>1</v>
      </c>
      <c r="AA176">
        <v>3</v>
      </c>
      <c r="AB176">
        <v>1</v>
      </c>
      <c r="AC176">
        <v>0</v>
      </c>
      <c r="AD176">
        <v>0</v>
      </c>
      <c r="AE176" s="3"/>
      <c r="AF176" s="3"/>
    </row>
    <row r="177" spans="1:32" ht="15.75" customHeight="1" x14ac:dyDescent="0.25">
      <c r="A177" t="s">
        <v>14</v>
      </c>
      <c r="B177">
        <v>412</v>
      </c>
      <c r="C177" t="s">
        <v>330</v>
      </c>
      <c r="D177" t="s">
        <v>515</v>
      </c>
      <c r="E177">
        <v>124</v>
      </c>
      <c r="F177">
        <v>1</v>
      </c>
      <c r="G177">
        <v>13</v>
      </c>
      <c r="H177">
        <v>49</v>
      </c>
      <c r="I177">
        <v>27</v>
      </c>
      <c r="J177">
        <v>46</v>
      </c>
      <c r="K177">
        <v>2</v>
      </c>
      <c r="L177">
        <v>0</v>
      </c>
      <c r="M177" s="3"/>
      <c r="N177" s="100">
        <v>16</v>
      </c>
      <c r="O177" s="100">
        <v>2</v>
      </c>
      <c r="P177" s="100">
        <v>0</v>
      </c>
      <c r="Q177" s="100">
        <v>32</v>
      </c>
      <c r="R177" s="100">
        <v>50</v>
      </c>
      <c r="S177" s="100">
        <v>150</v>
      </c>
      <c r="T177" s="100">
        <v>10</v>
      </c>
      <c r="U177" s="100">
        <v>1</v>
      </c>
      <c r="V177" s="3"/>
      <c r="W177">
        <v>30</v>
      </c>
      <c r="X177">
        <v>2</v>
      </c>
      <c r="Y177">
        <v>0</v>
      </c>
      <c r="Z177">
        <v>2</v>
      </c>
      <c r="AA177">
        <v>1</v>
      </c>
      <c r="AB177">
        <v>1</v>
      </c>
      <c r="AC177">
        <v>0</v>
      </c>
      <c r="AD177">
        <v>0</v>
      </c>
      <c r="AE177" s="3"/>
      <c r="AF177" s="3"/>
    </row>
    <row r="178" spans="1:32" ht="15.75" customHeight="1" x14ac:dyDescent="0.25">
      <c r="A178" t="s">
        <v>14</v>
      </c>
      <c r="B178">
        <v>413</v>
      </c>
      <c r="C178" t="s">
        <v>331</v>
      </c>
      <c r="D178" t="s">
        <v>516</v>
      </c>
      <c r="E178">
        <v>177</v>
      </c>
      <c r="F178">
        <v>6</v>
      </c>
      <c r="G178">
        <v>26</v>
      </c>
      <c r="H178">
        <v>76</v>
      </c>
      <c r="I178">
        <v>53</v>
      </c>
      <c r="J178">
        <v>81</v>
      </c>
      <c r="K178">
        <v>7</v>
      </c>
      <c r="L178">
        <v>0</v>
      </c>
      <c r="M178" s="3"/>
      <c r="N178" s="100">
        <v>50</v>
      </c>
      <c r="O178" s="100">
        <v>0</v>
      </c>
      <c r="P178" s="100">
        <v>0</v>
      </c>
      <c r="Q178" s="100">
        <v>182</v>
      </c>
      <c r="R178" s="100">
        <v>190</v>
      </c>
      <c r="S178" s="100">
        <v>534</v>
      </c>
      <c r="T178" s="100">
        <v>54</v>
      </c>
      <c r="U178" s="100">
        <v>7</v>
      </c>
      <c r="V178" s="3"/>
      <c r="W178">
        <v>57</v>
      </c>
      <c r="X178">
        <v>2</v>
      </c>
      <c r="Y178">
        <v>2</v>
      </c>
      <c r="Z178">
        <v>4</v>
      </c>
      <c r="AA178">
        <v>3</v>
      </c>
      <c r="AB178">
        <v>3</v>
      </c>
      <c r="AC178">
        <v>0</v>
      </c>
      <c r="AD178">
        <v>0</v>
      </c>
      <c r="AE178" s="3"/>
      <c r="AF178" s="3"/>
    </row>
    <row r="179" spans="1:32" ht="15.75" customHeight="1" x14ac:dyDescent="0.25">
      <c r="A179" t="s">
        <v>14</v>
      </c>
      <c r="B179">
        <v>414</v>
      </c>
      <c r="C179" t="s">
        <v>332</v>
      </c>
      <c r="D179" t="s">
        <v>517</v>
      </c>
      <c r="E179">
        <v>175</v>
      </c>
      <c r="F179">
        <v>3</v>
      </c>
      <c r="G179">
        <v>39</v>
      </c>
      <c r="H179">
        <v>68</v>
      </c>
      <c r="I179">
        <v>38</v>
      </c>
      <c r="J179">
        <v>123</v>
      </c>
      <c r="K179">
        <v>7</v>
      </c>
      <c r="L179">
        <v>0</v>
      </c>
      <c r="M179" s="3"/>
      <c r="N179" s="100">
        <v>30</v>
      </c>
      <c r="O179" s="100">
        <v>2</v>
      </c>
      <c r="P179" s="100">
        <v>0</v>
      </c>
      <c r="Q179" s="100">
        <v>69</v>
      </c>
      <c r="R179" s="100">
        <v>83</v>
      </c>
      <c r="S179" s="100">
        <v>292</v>
      </c>
      <c r="T179" s="100">
        <v>25</v>
      </c>
      <c r="U179" s="100">
        <v>4</v>
      </c>
      <c r="V179" s="3"/>
      <c r="W179">
        <v>41</v>
      </c>
      <c r="X179">
        <v>2</v>
      </c>
      <c r="Y179">
        <v>2</v>
      </c>
      <c r="Z179">
        <v>3</v>
      </c>
      <c r="AA179">
        <v>0</v>
      </c>
      <c r="AB179">
        <v>4</v>
      </c>
      <c r="AC179">
        <v>0</v>
      </c>
      <c r="AD179">
        <v>0</v>
      </c>
      <c r="AE179" s="3"/>
      <c r="AF179" s="3"/>
    </row>
    <row r="180" spans="1:32" ht="15.75" customHeight="1" x14ac:dyDescent="0.25">
      <c r="A180" t="s">
        <v>14</v>
      </c>
      <c r="B180">
        <v>415</v>
      </c>
      <c r="C180" t="s">
        <v>333</v>
      </c>
      <c r="D180" t="s">
        <v>518</v>
      </c>
      <c r="E180">
        <v>215</v>
      </c>
      <c r="F180">
        <v>8</v>
      </c>
      <c r="G180">
        <v>54</v>
      </c>
      <c r="H180">
        <v>86</v>
      </c>
      <c r="I180">
        <v>57</v>
      </c>
      <c r="J180">
        <v>140</v>
      </c>
      <c r="K180">
        <v>12</v>
      </c>
      <c r="L180">
        <v>1</v>
      </c>
      <c r="M180" s="3"/>
      <c r="N180" s="100">
        <v>14</v>
      </c>
      <c r="O180" s="100">
        <v>0</v>
      </c>
      <c r="P180" s="100">
        <v>0</v>
      </c>
      <c r="Q180" s="100">
        <v>11</v>
      </c>
      <c r="R180" s="100">
        <v>19</v>
      </c>
      <c r="S180" s="100">
        <v>32</v>
      </c>
      <c r="T180" s="100">
        <v>6</v>
      </c>
      <c r="U180" s="100">
        <v>0</v>
      </c>
      <c r="V180" s="3"/>
      <c r="W180">
        <v>55</v>
      </c>
      <c r="X180">
        <v>1</v>
      </c>
      <c r="Y180">
        <v>4</v>
      </c>
      <c r="Z180">
        <v>3</v>
      </c>
      <c r="AA180">
        <v>2</v>
      </c>
      <c r="AB180">
        <v>6</v>
      </c>
      <c r="AC180">
        <v>0</v>
      </c>
      <c r="AD180">
        <v>0</v>
      </c>
      <c r="AE180" s="3"/>
      <c r="AF180" s="3"/>
    </row>
    <row r="181" spans="1:32" ht="15.75" customHeight="1" x14ac:dyDescent="0.25">
      <c r="A181" t="s">
        <v>14</v>
      </c>
      <c r="B181">
        <v>416</v>
      </c>
      <c r="C181" t="s">
        <v>334</v>
      </c>
      <c r="D181" t="s">
        <v>520</v>
      </c>
      <c r="E181">
        <v>1604</v>
      </c>
      <c r="F181">
        <v>65</v>
      </c>
      <c r="G181">
        <v>726</v>
      </c>
      <c r="H181">
        <v>608</v>
      </c>
      <c r="I181">
        <v>536</v>
      </c>
      <c r="J181">
        <v>1208</v>
      </c>
      <c r="K181">
        <v>71</v>
      </c>
      <c r="L181">
        <v>0</v>
      </c>
      <c r="N181" s="100">
        <v>1170</v>
      </c>
      <c r="O181" s="100">
        <v>60</v>
      </c>
      <c r="P181" s="100">
        <v>0</v>
      </c>
      <c r="Q181" s="100">
        <v>532</v>
      </c>
      <c r="R181" s="100">
        <v>744</v>
      </c>
      <c r="S181" s="100">
        <v>2293</v>
      </c>
      <c r="T181" s="100">
        <v>341</v>
      </c>
      <c r="U181" s="100">
        <v>49</v>
      </c>
      <c r="V181" s="3"/>
      <c r="W181">
        <v>391</v>
      </c>
      <c r="X181">
        <v>9</v>
      </c>
      <c r="Y181">
        <v>38</v>
      </c>
      <c r="Z181">
        <v>19</v>
      </c>
      <c r="AA181">
        <v>7</v>
      </c>
      <c r="AB181">
        <v>24</v>
      </c>
      <c r="AC181">
        <v>3</v>
      </c>
      <c r="AD181">
        <v>0</v>
      </c>
      <c r="AE181" s="3"/>
      <c r="AF181" s="3"/>
    </row>
    <row r="182" spans="1:32" ht="15.75" customHeight="1" x14ac:dyDescent="0.25">
      <c r="A182" t="s">
        <v>15</v>
      </c>
      <c r="B182">
        <v>101</v>
      </c>
      <c r="C182" t="s">
        <v>335</v>
      </c>
      <c r="D182" t="s">
        <v>521</v>
      </c>
      <c r="E182">
        <v>8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 s="3"/>
      <c r="N182" s="100">
        <v>1358</v>
      </c>
      <c r="O182" s="100">
        <v>11</v>
      </c>
      <c r="P182" s="100">
        <v>0</v>
      </c>
      <c r="Q182" s="100">
        <v>54</v>
      </c>
      <c r="R182" s="100">
        <v>912</v>
      </c>
      <c r="S182" s="100">
        <v>1499</v>
      </c>
      <c r="T182" s="100">
        <v>423</v>
      </c>
      <c r="U182" s="100">
        <v>172</v>
      </c>
      <c r="V182" s="3"/>
      <c r="W182">
        <v>47</v>
      </c>
      <c r="X182">
        <v>0</v>
      </c>
      <c r="Y182">
        <v>0</v>
      </c>
      <c r="Z182">
        <v>0</v>
      </c>
      <c r="AA182">
        <v>2</v>
      </c>
      <c r="AB182">
        <v>2</v>
      </c>
      <c r="AC182">
        <v>0</v>
      </c>
      <c r="AD182">
        <v>0</v>
      </c>
      <c r="AE182" s="3"/>
      <c r="AF182" s="3"/>
    </row>
    <row r="183" spans="1:32" ht="15.75" customHeight="1" x14ac:dyDescent="0.25">
      <c r="A183" t="s">
        <v>15</v>
      </c>
      <c r="B183">
        <v>102</v>
      </c>
      <c r="C183" t="s">
        <v>336</v>
      </c>
      <c r="D183" t="s">
        <v>522</v>
      </c>
      <c r="E183">
        <v>26</v>
      </c>
      <c r="F183">
        <v>0</v>
      </c>
      <c r="G183">
        <v>0</v>
      </c>
      <c r="H183">
        <v>0</v>
      </c>
      <c r="I183">
        <v>1</v>
      </c>
      <c r="J183">
        <v>0</v>
      </c>
      <c r="K183">
        <v>0</v>
      </c>
      <c r="L183">
        <v>0</v>
      </c>
      <c r="M183" s="3"/>
      <c r="N183" s="100">
        <v>71</v>
      </c>
      <c r="O183" s="100">
        <v>0</v>
      </c>
      <c r="P183" s="100">
        <v>0</v>
      </c>
      <c r="Q183" s="100">
        <v>5</v>
      </c>
      <c r="R183" s="100">
        <v>67</v>
      </c>
      <c r="S183" s="100">
        <v>65</v>
      </c>
      <c r="T183" s="100">
        <v>24</v>
      </c>
      <c r="U183" s="100">
        <v>12</v>
      </c>
      <c r="V183" s="3"/>
      <c r="W183">
        <v>28</v>
      </c>
      <c r="X183">
        <v>1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 s="3"/>
      <c r="AF183" s="3"/>
    </row>
    <row r="184" spans="1:32" ht="15.75" customHeight="1" x14ac:dyDescent="0.25">
      <c r="A184" t="s">
        <v>15</v>
      </c>
      <c r="B184">
        <v>103</v>
      </c>
      <c r="C184" t="s">
        <v>337</v>
      </c>
      <c r="D184" t="s">
        <v>523</v>
      </c>
      <c r="E184">
        <v>40</v>
      </c>
      <c r="F184">
        <v>0</v>
      </c>
      <c r="G184">
        <v>1</v>
      </c>
      <c r="H184">
        <v>0</v>
      </c>
      <c r="I184">
        <v>4</v>
      </c>
      <c r="J184">
        <v>0</v>
      </c>
      <c r="K184">
        <v>0</v>
      </c>
      <c r="L184">
        <v>0</v>
      </c>
      <c r="M184" s="3"/>
      <c r="N184" s="100">
        <v>46</v>
      </c>
      <c r="O184" s="100">
        <v>0</v>
      </c>
      <c r="P184" s="100">
        <v>0</v>
      </c>
      <c r="Q184" s="100">
        <v>4</v>
      </c>
      <c r="R184" s="100">
        <v>51</v>
      </c>
      <c r="S184" s="100">
        <v>31</v>
      </c>
      <c r="T184" s="100">
        <v>18</v>
      </c>
      <c r="U184" s="100">
        <v>3</v>
      </c>
      <c r="V184" s="3"/>
      <c r="W184">
        <v>43</v>
      </c>
      <c r="X184">
        <v>0</v>
      </c>
      <c r="Y184">
        <v>0</v>
      </c>
      <c r="Z184">
        <v>0</v>
      </c>
      <c r="AA184">
        <v>3</v>
      </c>
      <c r="AB184">
        <v>0</v>
      </c>
      <c r="AC184">
        <v>0</v>
      </c>
      <c r="AD184">
        <v>0</v>
      </c>
      <c r="AE184" s="3"/>
      <c r="AF184" s="3"/>
    </row>
    <row r="185" spans="1:32" ht="15.75" customHeight="1" x14ac:dyDescent="0.25">
      <c r="A185" t="s">
        <v>15</v>
      </c>
      <c r="B185">
        <v>104</v>
      </c>
      <c r="C185" t="s">
        <v>338</v>
      </c>
      <c r="D185" t="s">
        <v>524</v>
      </c>
      <c r="E185">
        <v>47</v>
      </c>
      <c r="F185">
        <v>0</v>
      </c>
      <c r="G185">
        <v>2</v>
      </c>
      <c r="H185">
        <v>0</v>
      </c>
      <c r="I185">
        <v>5</v>
      </c>
      <c r="J185">
        <v>1</v>
      </c>
      <c r="K185">
        <v>0</v>
      </c>
      <c r="L185">
        <v>0</v>
      </c>
      <c r="M185" s="3"/>
      <c r="N185" s="100">
        <v>61</v>
      </c>
      <c r="O185" s="100">
        <v>1</v>
      </c>
      <c r="P185" s="100">
        <v>0</v>
      </c>
      <c r="Q185" s="100">
        <v>2</v>
      </c>
      <c r="R185" s="100">
        <v>56</v>
      </c>
      <c r="S185" s="100">
        <v>18</v>
      </c>
      <c r="T185" s="100">
        <v>17</v>
      </c>
      <c r="U185" s="100">
        <v>8</v>
      </c>
      <c r="V185" s="3"/>
      <c r="W185">
        <v>55</v>
      </c>
      <c r="X185">
        <v>0</v>
      </c>
      <c r="Y185">
        <v>0</v>
      </c>
      <c r="Z185">
        <v>0</v>
      </c>
      <c r="AA185">
        <v>2</v>
      </c>
      <c r="AB185">
        <v>1</v>
      </c>
      <c r="AC185">
        <v>0</v>
      </c>
      <c r="AD185">
        <v>0</v>
      </c>
      <c r="AE185" s="3"/>
      <c r="AF185" s="3"/>
    </row>
    <row r="186" spans="1:32" ht="15.75" customHeight="1" x14ac:dyDescent="0.25">
      <c r="A186" t="s">
        <v>15</v>
      </c>
      <c r="B186">
        <v>105</v>
      </c>
      <c r="C186" t="s">
        <v>339</v>
      </c>
      <c r="D186" t="s">
        <v>525</v>
      </c>
      <c r="E186">
        <v>76</v>
      </c>
      <c r="F186">
        <v>0</v>
      </c>
      <c r="G186">
        <v>4</v>
      </c>
      <c r="H186">
        <v>0</v>
      </c>
      <c r="I186">
        <v>10</v>
      </c>
      <c r="J186">
        <v>2</v>
      </c>
      <c r="K186">
        <v>0</v>
      </c>
      <c r="L186">
        <v>0</v>
      </c>
      <c r="M186" s="3"/>
      <c r="N186" s="100">
        <v>54</v>
      </c>
      <c r="O186" s="100">
        <v>2</v>
      </c>
      <c r="P186" s="100">
        <v>0</v>
      </c>
      <c r="Q186" s="100">
        <v>2</v>
      </c>
      <c r="R186" s="100">
        <v>53</v>
      </c>
      <c r="S186" s="100">
        <v>26</v>
      </c>
      <c r="T186" s="100">
        <v>14</v>
      </c>
      <c r="U186" s="100">
        <v>2</v>
      </c>
      <c r="V186" s="3"/>
      <c r="W186">
        <v>84</v>
      </c>
      <c r="X186">
        <v>0</v>
      </c>
      <c r="Y186">
        <v>0</v>
      </c>
      <c r="Z186">
        <v>0</v>
      </c>
      <c r="AA186">
        <v>3</v>
      </c>
      <c r="AB186">
        <v>0</v>
      </c>
      <c r="AC186">
        <v>0</v>
      </c>
      <c r="AD186">
        <v>0</v>
      </c>
      <c r="AE186" s="3"/>
      <c r="AF186" s="3"/>
    </row>
    <row r="187" spans="1:32" ht="15.75" customHeight="1" x14ac:dyDescent="0.25">
      <c r="A187" t="s">
        <v>15</v>
      </c>
      <c r="B187">
        <v>106</v>
      </c>
      <c r="C187" t="s">
        <v>340</v>
      </c>
      <c r="D187" t="s">
        <v>526</v>
      </c>
      <c r="E187">
        <v>160</v>
      </c>
      <c r="F187">
        <v>0</v>
      </c>
      <c r="G187">
        <v>2</v>
      </c>
      <c r="H187">
        <v>0</v>
      </c>
      <c r="I187">
        <v>20</v>
      </c>
      <c r="J187">
        <v>4</v>
      </c>
      <c r="K187">
        <v>0</v>
      </c>
      <c r="L187">
        <v>0</v>
      </c>
      <c r="M187" s="3"/>
      <c r="N187" s="100">
        <v>46</v>
      </c>
      <c r="O187" s="100">
        <v>0</v>
      </c>
      <c r="P187" s="100">
        <v>0</v>
      </c>
      <c r="Q187" s="100">
        <v>3</v>
      </c>
      <c r="R187" s="100">
        <v>39</v>
      </c>
      <c r="S187" s="100">
        <v>24</v>
      </c>
      <c r="T187" s="100">
        <v>15</v>
      </c>
      <c r="U187" s="100">
        <v>6</v>
      </c>
      <c r="V187" s="3"/>
      <c r="W187">
        <v>138</v>
      </c>
      <c r="X187">
        <v>1</v>
      </c>
      <c r="Y187">
        <v>0</v>
      </c>
      <c r="Z187">
        <v>0</v>
      </c>
      <c r="AA187">
        <v>2</v>
      </c>
      <c r="AB187">
        <v>0</v>
      </c>
      <c r="AC187">
        <v>0</v>
      </c>
      <c r="AD187">
        <v>0</v>
      </c>
      <c r="AE187" s="3"/>
      <c r="AF187" s="3"/>
    </row>
    <row r="188" spans="1:32" ht="15.75" customHeight="1" x14ac:dyDescent="0.25">
      <c r="A188" t="s">
        <v>15</v>
      </c>
      <c r="B188">
        <v>107</v>
      </c>
      <c r="C188" t="s">
        <v>341</v>
      </c>
      <c r="D188" t="s">
        <v>527</v>
      </c>
      <c r="E188">
        <v>202</v>
      </c>
      <c r="F188">
        <v>0</v>
      </c>
      <c r="G188">
        <v>2</v>
      </c>
      <c r="H188">
        <v>0</v>
      </c>
      <c r="I188">
        <v>17</v>
      </c>
      <c r="J188">
        <v>3</v>
      </c>
      <c r="K188">
        <v>1</v>
      </c>
      <c r="L188">
        <v>0</v>
      </c>
      <c r="M188" s="3"/>
      <c r="N188" s="100">
        <v>44</v>
      </c>
      <c r="O188" s="100">
        <v>0</v>
      </c>
      <c r="P188" s="100">
        <v>0</v>
      </c>
      <c r="Q188" s="100">
        <v>3</v>
      </c>
      <c r="R188" s="100">
        <v>59</v>
      </c>
      <c r="S188" s="100">
        <v>25</v>
      </c>
      <c r="T188" s="100">
        <v>24</v>
      </c>
      <c r="U188" s="100">
        <v>6</v>
      </c>
      <c r="V188" s="3"/>
      <c r="W188">
        <v>165</v>
      </c>
      <c r="X188">
        <v>0</v>
      </c>
      <c r="Y188">
        <v>3</v>
      </c>
      <c r="Z188">
        <v>0</v>
      </c>
      <c r="AA188">
        <v>4</v>
      </c>
      <c r="AB188">
        <v>1</v>
      </c>
      <c r="AC188">
        <v>0</v>
      </c>
      <c r="AD188">
        <v>0</v>
      </c>
      <c r="AE188" s="3"/>
      <c r="AF188" s="3"/>
    </row>
    <row r="189" spans="1:32" ht="15.75" customHeight="1" x14ac:dyDescent="0.25">
      <c r="A189" t="s">
        <v>15</v>
      </c>
      <c r="B189">
        <v>108</v>
      </c>
      <c r="C189" t="s">
        <v>342</v>
      </c>
      <c r="D189" t="s">
        <v>528</v>
      </c>
      <c r="E189">
        <v>233</v>
      </c>
      <c r="F189">
        <v>0</v>
      </c>
      <c r="G189">
        <v>4</v>
      </c>
      <c r="H189">
        <v>1</v>
      </c>
      <c r="I189">
        <v>29</v>
      </c>
      <c r="J189">
        <v>2</v>
      </c>
      <c r="K189">
        <v>2</v>
      </c>
      <c r="L189">
        <v>1</v>
      </c>
      <c r="M189" s="3"/>
      <c r="N189" s="100">
        <v>34</v>
      </c>
      <c r="O189" s="100">
        <v>0</v>
      </c>
      <c r="P189" s="100">
        <v>0</v>
      </c>
      <c r="Q189" s="100">
        <v>2</v>
      </c>
      <c r="R189" s="100">
        <v>37</v>
      </c>
      <c r="S189" s="100">
        <v>16</v>
      </c>
      <c r="T189" s="100">
        <v>15</v>
      </c>
      <c r="U189" s="100">
        <v>6</v>
      </c>
      <c r="V189" s="3"/>
      <c r="W189">
        <v>217</v>
      </c>
      <c r="X189">
        <v>2</v>
      </c>
      <c r="Y189">
        <v>3</v>
      </c>
      <c r="Z189">
        <v>0</v>
      </c>
      <c r="AA189">
        <v>9</v>
      </c>
      <c r="AB189">
        <v>1</v>
      </c>
      <c r="AC189">
        <v>0</v>
      </c>
      <c r="AD189">
        <v>0</v>
      </c>
      <c r="AE189" s="3"/>
      <c r="AF189" s="3"/>
    </row>
    <row r="190" spans="1:32" ht="15.75" customHeight="1" x14ac:dyDescent="0.25">
      <c r="A190" t="s">
        <v>15</v>
      </c>
      <c r="B190">
        <v>109</v>
      </c>
      <c r="C190" t="s">
        <v>343</v>
      </c>
      <c r="D190" t="s">
        <v>529</v>
      </c>
      <c r="E190">
        <v>302</v>
      </c>
      <c r="F190">
        <v>1</v>
      </c>
      <c r="G190">
        <v>9</v>
      </c>
      <c r="H190">
        <v>0</v>
      </c>
      <c r="I190">
        <v>44</v>
      </c>
      <c r="J190">
        <v>8</v>
      </c>
      <c r="K190">
        <v>0</v>
      </c>
      <c r="L190">
        <v>0</v>
      </c>
      <c r="M190" s="3"/>
      <c r="N190" s="100">
        <v>34</v>
      </c>
      <c r="O190" s="100">
        <v>0</v>
      </c>
      <c r="P190" s="100">
        <v>0</v>
      </c>
      <c r="Q190" s="100">
        <v>0</v>
      </c>
      <c r="R190" s="100">
        <v>18</v>
      </c>
      <c r="S190" s="100">
        <v>13</v>
      </c>
      <c r="T190" s="100">
        <v>13</v>
      </c>
      <c r="U190" s="100">
        <v>3</v>
      </c>
      <c r="V190" s="3"/>
      <c r="W190">
        <v>286</v>
      </c>
      <c r="X190">
        <v>2</v>
      </c>
      <c r="Y190">
        <v>4</v>
      </c>
      <c r="Z190">
        <v>0</v>
      </c>
      <c r="AA190">
        <v>8</v>
      </c>
      <c r="AB190">
        <v>0</v>
      </c>
      <c r="AC190">
        <v>0</v>
      </c>
      <c r="AD190">
        <v>0</v>
      </c>
      <c r="AE190" s="3"/>
      <c r="AF190" s="3"/>
    </row>
    <row r="191" spans="1:32" ht="15.75" customHeight="1" x14ac:dyDescent="0.25">
      <c r="A191" t="s">
        <v>15</v>
      </c>
      <c r="B191">
        <v>110</v>
      </c>
      <c r="C191" t="s">
        <v>344</v>
      </c>
      <c r="D191" t="s">
        <v>530</v>
      </c>
      <c r="E191">
        <v>355</v>
      </c>
      <c r="F191">
        <v>0</v>
      </c>
      <c r="G191">
        <v>8</v>
      </c>
      <c r="H191">
        <v>1</v>
      </c>
      <c r="I191">
        <v>39</v>
      </c>
      <c r="J191">
        <v>7</v>
      </c>
      <c r="K191">
        <v>1</v>
      </c>
      <c r="L191">
        <v>0</v>
      </c>
      <c r="M191" s="3"/>
      <c r="N191" s="100">
        <v>22</v>
      </c>
      <c r="O191" s="100">
        <v>0</v>
      </c>
      <c r="P191" s="100">
        <v>0</v>
      </c>
      <c r="Q191" s="100">
        <v>0</v>
      </c>
      <c r="R191" s="100">
        <v>21</v>
      </c>
      <c r="S191" s="100">
        <v>11</v>
      </c>
      <c r="T191" s="100">
        <v>14</v>
      </c>
      <c r="U191" s="100">
        <v>1</v>
      </c>
      <c r="V191" s="3"/>
      <c r="W191">
        <v>283</v>
      </c>
      <c r="X191">
        <v>2</v>
      </c>
      <c r="Y191">
        <v>2</v>
      </c>
      <c r="Z191">
        <v>0</v>
      </c>
      <c r="AA191">
        <v>12</v>
      </c>
      <c r="AB191">
        <v>0</v>
      </c>
      <c r="AC191">
        <v>1</v>
      </c>
      <c r="AD191">
        <v>0</v>
      </c>
      <c r="AE191" s="3"/>
      <c r="AF191" s="3"/>
    </row>
    <row r="192" spans="1:32" ht="15.75" customHeight="1" x14ac:dyDescent="0.25">
      <c r="A192" t="s">
        <v>15</v>
      </c>
      <c r="B192">
        <v>111</v>
      </c>
      <c r="C192" t="s">
        <v>345</v>
      </c>
      <c r="D192" t="s">
        <v>531</v>
      </c>
      <c r="E192">
        <v>434</v>
      </c>
      <c r="F192">
        <v>1</v>
      </c>
      <c r="G192">
        <v>14</v>
      </c>
      <c r="H192">
        <v>0</v>
      </c>
      <c r="I192">
        <v>81</v>
      </c>
      <c r="J192">
        <v>14</v>
      </c>
      <c r="K192">
        <v>1</v>
      </c>
      <c r="L192">
        <v>0</v>
      </c>
      <c r="M192" s="3"/>
      <c r="N192" s="100">
        <v>25</v>
      </c>
      <c r="O192" s="100">
        <v>0</v>
      </c>
      <c r="P192" s="100">
        <v>0</v>
      </c>
      <c r="Q192" s="100">
        <v>1</v>
      </c>
      <c r="R192" s="100">
        <v>12</v>
      </c>
      <c r="S192" s="100">
        <v>8</v>
      </c>
      <c r="T192" s="100">
        <v>8</v>
      </c>
      <c r="U192" s="100">
        <v>2</v>
      </c>
      <c r="V192" s="3"/>
      <c r="W192">
        <v>314</v>
      </c>
      <c r="X192">
        <v>2</v>
      </c>
      <c r="Y192">
        <v>5</v>
      </c>
      <c r="Z192">
        <v>0</v>
      </c>
      <c r="AA192">
        <v>12</v>
      </c>
      <c r="AB192">
        <v>2</v>
      </c>
      <c r="AC192">
        <v>0</v>
      </c>
      <c r="AD192">
        <v>0</v>
      </c>
      <c r="AE192" s="3"/>
      <c r="AF192" s="3"/>
    </row>
    <row r="193" spans="1:32" ht="15.75" customHeight="1" x14ac:dyDescent="0.25">
      <c r="A193" t="s">
        <v>15</v>
      </c>
      <c r="B193">
        <v>112</v>
      </c>
      <c r="C193" t="s">
        <v>346</v>
      </c>
      <c r="D193" t="s">
        <v>532</v>
      </c>
      <c r="E193">
        <v>581</v>
      </c>
      <c r="F193">
        <v>1</v>
      </c>
      <c r="G193">
        <v>17</v>
      </c>
      <c r="H193">
        <v>1</v>
      </c>
      <c r="I193">
        <v>90</v>
      </c>
      <c r="J193">
        <v>15</v>
      </c>
      <c r="K193">
        <v>1</v>
      </c>
      <c r="L193">
        <v>0</v>
      </c>
      <c r="M193" s="3"/>
      <c r="N193" s="100">
        <v>19</v>
      </c>
      <c r="O193" s="100">
        <v>0</v>
      </c>
      <c r="P193" s="100">
        <v>0</v>
      </c>
      <c r="Q193" s="100">
        <v>0</v>
      </c>
      <c r="R193" s="100">
        <v>12</v>
      </c>
      <c r="S193" s="100">
        <v>17</v>
      </c>
      <c r="T193" s="100">
        <v>5</v>
      </c>
      <c r="U193" s="100">
        <v>0</v>
      </c>
      <c r="V193" s="3"/>
      <c r="W193">
        <v>372</v>
      </c>
      <c r="X193">
        <v>1</v>
      </c>
      <c r="Y193">
        <v>1</v>
      </c>
      <c r="Z193">
        <v>0</v>
      </c>
      <c r="AA193">
        <v>11</v>
      </c>
      <c r="AB193">
        <v>3</v>
      </c>
      <c r="AC193">
        <v>0</v>
      </c>
      <c r="AD193">
        <v>0</v>
      </c>
      <c r="AE193" s="3"/>
      <c r="AF193" s="3"/>
    </row>
    <row r="194" spans="1:32" ht="15.75" customHeight="1" x14ac:dyDescent="0.25">
      <c r="A194" t="s">
        <v>15</v>
      </c>
      <c r="B194">
        <v>113</v>
      </c>
      <c r="C194" t="s">
        <v>347</v>
      </c>
      <c r="D194" t="s">
        <v>533</v>
      </c>
      <c r="E194">
        <v>748</v>
      </c>
      <c r="F194">
        <v>2</v>
      </c>
      <c r="G194">
        <v>16</v>
      </c>
      <c r="H194">
        <v>1</v>
      </c>
      <c r="I194">
        <v>69</v>
      </c>
      <c r="J194">
        <v>8</v>
      </c>
      <c r="K194">
        <v>0</v>
      </c>
      <c r="L194">
        <v>0</v>
      </c>
      <c r="M194" s="3"/>
      <c r="N194" s="100">
        <v>53</v>
      </c>
      <c r="O194" s="100">
        <v>0</v>
      </c>
      <c r="P194" s="100">
        <v>0</v>
      </c>
      <c r="Q194" s="100">
        <v>2</v>
      </c>
      <c r="R194" s="100">
        <v>26</v>
      </c>
      <c r="S194" s="100">
        <v>14</v>
      </c>
      <c r="T194" s="100">
        <v>10</v>
      </c>
      <c r="U194" s="100">
        <v>0</v>
      </c>
      <c r="V194" s="3"/>
      <c r="W194">
        <v>447</v>
      </c>
      <c r="X194">
        <v>1</v>
      </c>
      <c r="Y194">
        <v>3</v>
      </c>
      <c r="Z194">
        <v>1</v>
      </c>
      <c r="AA194">
        <v>5</v>
      </c>
      <c r="AB194">
        <v>2</v>
      </c>
      <c r="AC194">
        <v>0</v>
      </c>
      <c r="AD194">
        <v>0</v>
      </c>
      <c r="AE194" s="3"/>
      <c r="AF194" s="3"/>
    </row>
    <row r="195" spans="1:32" ht="15.75" customHeight="1" x14ac:dyDescent="0.25">
      <c r="A195" t="s">
        <v>15</v>
      </c>
      <c r="B195">
        <v>114</v>
      </c>
      <c r="C195" t="s">
        <v>348</v>
      </c>
      <c r="D195" t="s">
        <v>534</v>
      </c>
      <c r="E195">
        <v>705</v>
      </c>
      <c r="F195">
        <v>1</v>
      </c>
      <c r="G195">
        <v>14</v>
      </c>
      <c r="H195">
        <v>0</v>
      </c>
      <c r="I195">
        <v>70</v>
      </c>
      <c r="J195">
        <v>12</v>
      </c>
      <c r="K195">
        <v>4</v>
      </c>
      <c r="L195">
        <v>0</v>
      </c>
      <c r="M195" s="3"/>
      <c r="N195" s="100">
        <v>18</v>
      </c>
      <c r="O195" s="100">
        <v>0</v>
      </c>
      <c r="P195" s="100">
        <v>0</v>
      </c>
      <c r="Q195" s="100">
        <v>0</v>
      </c>
      <c r="R195" s="100">
        <v>13</v>
      </c>
      <c r="S195" s="100">
        <v>3</v>
      </c>
      <c r="T195" s="100">
        <v>1</v>
      </c>
      <c r="U195" s="100">
        <v>1</v>
      </c>
      <c r="V195" s="3"/>
      <c r="W195">
        <v>477</v>
      </c>
      <c r="X195">
        <v>1</v>
      </c>
      <c r="Y195">
        <v>2</v>
      </c>
      <c r="Z195">
        <v>0</v>
      </c>
      <c r="AA195">
        <v>8</v>
      </c>
      <c r="AB195">
        <v>0</v>
      </c>
      <c r="AC195">
        <v>0</v>
      </c>
      <c r="AD195">
        <v>0</v>
      </c>
      <c r="AE195" s="3"/>
      <c r="AF195" s="3"/>
    </row>
    <row r="196" spans="1:32" ht="15.75" customHeight="1" x14ac:dyDescent="0.25">
      <c r="A196" t="s">
        <v>15</v>
      </c>
      <c r="B196">
        <v>115</v>
      </c>
      <c r="C196" t="s">
        <v>349</v>
      </c>
      <c r="D196" t="s">
        <v>535</v>
      </c>
      <c r="E196">
        <v>940</v>
      </c>
      <c r="F196">
        <v>0</v>
      </c>
      <c r="G196">
        <v>15</v>
      </c>
      <c r="H196">
        <v>1</v>
      </c>
      <c r="I196">
        <v>80</v>
      </c>
      <c r="J196">
        <v>14</v>
      </c>
      <c r="K196">
        <v>1</v>
      </c>
      <c r="L196">
        <v>1</v>
      </c>
      <c r="M196" s="3"/>
      <c r="N196" s="100">
        <v>9</v>
      </c>
      <c r="O196" s="100">
        <v>0</v>
      </c>
      <c r="P196" s="100">
        <v>0</v>
      </c>
      <c r="Q196" s="100">
        <v>0</v>
      </c>
      <c r="R196" s="100">
        <v>7</v>
      </c>
      <c r="S196" s="100">
        <v>2</v>
      </c>
      <c r="T196" s="100">
        <v>0</v>
      </c>
      <c r="U196" s="100">
        <v>1</v>
      </c>
      <c r="V196" s="3"/>
      <c r="W196">
        <v>615</v>
      </c>
      <c r="X196">
        <v>1</v>
      </c>
      <c r="Y196">
        <v>3</v>
      </c>
      <c r="Z196">
        <v>0</v>
      </c>
      <c r="AA196">
        <v>12</v>
      </c>
      <c r="AB196">
        <v>0</v>
      </c>
      <c r="AC196">
        <v>0</v>
      </c>
      <c r="AD196">
        <v>0</v>
      </c>
      <c r="AE196" s="3"/>
      <c r="AF196" s="3"/>
    </row>
    <row r="197" spans="1:32" ht="15.75" customHeight="1" x14ac:dyDescent="0.25">
      <c r="A197" t="s">
        <v>15</v>
      </c>
      <c r="B197">
        <v>116</v>
      </c>
      <c r="C197" t="s">
        <v>350</v>
      </c>
      <c r="D197" t="s">
        <v>536</v>
      </c>
      <c r="E197">
        <v>2666</v>
      </c>
      <c r="F197">
        <v>4</v>
      </c>
      <c r="G197">
        <v>35</v>
      </c>
      <c r="H197">
        <v>20</v>
      </c>
      <c r="I197">
        <v>290</v>
      </c>
      <c r="J197">
        <v>101</v>
      </c>
      <c r="K197">
        <v>21</v>
      </c>
      <c r="L197">
        <v>4</v>
      </c>
      <c r="N197" s="100">
        <v>325</v>
      </c>
      <c r="O197" s="100">
        <v>1</v>
      </c>
      <c r="P197" s="100">
        <v>0</v>
      </c>
      <c r="Q197" s="100">
        <v>7</v>
      </c>
      <c r="R197" s="100">
        <v>99</v>
      </c>
      <c r="S197" s="100">
        <v>68</v>
      </c>
      <c r="T197" s="100">
        <v>50</v>
      </c>
      <c r="U197" s="100">
        <v>8</v>
      </c>
      <c r="V197" s="3"/>
      <c r="W197">
        <v>1981</v>
      </c>
      <c r="X197">
        <v>9</v>
      </c>
      <c r="Y197">
        <v>5</v>
      </c>
      <c r="Z197">
        <v>0</v>
      </c>
      <c r="AA197">
        <v>33</v>
      </c>
      <c r="AB197">
        <v>6</v>
      </c>
      <c r="AC197">
        <v>1</v>
      </c>
      <c r="AD197">
        <v>0</v>
      </c>
      <c r="AE197" s="3"/>
      <c r="AF197" s="3"/>
    </row>
    <row r="198" spans="1:32" ht="15.75" customHeight="1" x14ac:dyDescent="0.25">
      <c r="A198" t="s">
        <v>15</v>
      </c>
      <c r="B198">
        <v>201</v>
      </c>
      <c r="C198" t="s">
        <v>351</v>
      </c>
      <c r="D198" t="s">
        <v>522</v>
      </c>
      <c r="E198">
        <v>2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 s="3"/>
      <c r="N198" s="100">
        <v>11</v>
      </c>
      <c r="O198" s="100">
        <v>0</v>
      </c>
      <c r="P198" s="100">
        <v>0</v>
      </c>
      <c r="Q198" s="100">
        <v>0</v>
      </c>
      <c r="R198" s="100">
        <v>13</v>
      </c>
      <c r="S198" s="100">
        <v>35</v>
      </c>
      <c r="T198" s="100">
        <v>4</v>
      </c>
      <c r="U198" s="100">
        <v>2</v>
      </c>
      <c r="V198" s="3"/>
      <c r="W198">
        <v>3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 s="3"/>
      <c r="AF198" s="3"/>
    </row>
    <row r="199" spans="1:32" ht="15.75" customHeight="1" x14ac:dyDescent="0.25">
      <c r="A199" t="s">
        <v>15</v>
      </c>
      <c r="B199">
        <v>202</v>
      </c>
      <c r="C199" t="s">
        <v>352</v>
      </c>
      <c r="D199" t="s">
        <v>523</v>
      </c>
      <c r="E199">
        <v>8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 s="3"/>
      <c r="N199" s="100">
        <v>188</v>
      </c>
      <c r="O199" s="100">
        <v>5</v>
      </c>
      <c r="P199" s="100">
        <v>0</v>
      </c>
      <c r="Q199" s="100">
        <v>12</v>
      </c>
      <c r="R199" s="100">
        <v>300</v>
      </c>
      <c r="S199" s="100">
        <v>839</v>
      </c>
      <c r="T199" s="100">
        <v>170</v>
      </c>
      <c r="U199" s="100">
        <v>73</v>
      </c>
      <c r="V199" s="3"/>
      <c r="W199">
        <v>15</v>
      </c>
      <c r="X199">
        <v>0</v>
      </c>
      <c r="Y199">
        <v>0</v>
      </c>
      <c r="Z199">
        <v>0</v>
      </c>
      <c r="AA199">
        <v>1</v>
      </c>
      <c r="AB199">
        <v>0</v>
      </c>
      <c r="AC199">
        <v>1</v>
      </c>
      <c r="AD199">
        <v>0</v>
      </c>
      <c r="AE199" s="3"/>
      <c r="AF199" s="3"/>
    </row>
    <row r="200" spans="1:32" ht="15.75" customHeight="1" x14ac:dyDescent="0.25">
      <c r="A200" t="s">
        <v>15</v>
      </c>
      <c r="B200">
        <v>203</v>
      </c>
      <c r="C200" t="s">
        <v>353</v>
      </c>
      <c r="D200" t="s">
        <v>524</v>
      </c>
      <c r="E200">
        <v>15</v>
      </c>
      <c r="F200">
        <v>0</v>
      </c>
      <c r="G200">
        <v>0</v>
      </c>
      <c r="H200">
        <v>0</v>
      </c>
      <c r="I200">
        <v>1</v>
      </c>
      <c r="J200">
        <v>1</v>
      </c>
      <c r="K200">
        <v>0</v>
      </c>
      <c r="L200">
        <v>0</v>
      </c>
      <c r="M200" s="3"/>
      <c r="N200" s="100">
        <v>84</v>
      </c>
      <c r="O200" s="100">
        <v>2</v>
      </c>
      <c r="P200" s="100">
        <v>0</v>
      </c>
      <c r="Q200" s="100">
        <v>5</v>
      </c>
      <c r="R200" s="100">
        <v>121</v>
      </c>
      <c r="S200" s="100">
        <v>169</v>
      </c>
      <c r="T200" s="100">
        <v>54</v>
      </c>
      <c r="U200" s="100">
        <v>25</v>
      </c>
      <c r="V200" s="3"/>
      <c r="W200">
        <v>9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 s="3"/>
      <c r="AF200" s="3"/>
    </row>
    <row r="201" spans="1:32" ht="15.75" customHeight="1" x14ac:dyDescent="0.25">
      <c r="A201" t="s">
        <v>15</v>
      </c>
      <c r="B201">
        <v>204</v>
      </c>
      <c r="C201" t="s">
        <v>354</v>
      </c>
      <c r="D201" t="s">
        <v>525</v>
      </c>
      <c r="E201">
        <v>18</v>
      </c>
      <c r="F201">
        <v>0</v>
      </c>
      <c r="G201">
        <v>0</v>
      </c>
      <c r="H201">
        <v>0</v>
      </c>
      <c r="I201">
        <v>1</v>
      </c>
      <c r="J201">
        <v>0</v>
      </c>
      <c r="K201">
        <v>0</v>
      </c>
      <c r="L201">
        <v>0</v>
      </c>
      <c r="M201" s="3"/>
      <c r="N201" s="100">
        <v>78</v>
      </c>
      <c r="O201" s="100">
        <v>1</v>
      </c>
      <c r="P201" s="100">
        <v>0</v>
      </c>
      <c r="Q201" s="100">
        <v>8</v>
      </c>
      <c r="R201" s="100">
        <v>91</v>
      </c>
      <c r="S201" s="100">
        <v>102</v>
      </c>
      <c r="T201" s="100">
        <v>40</v>
      </c>
      <c r="U201" s="100">
        <v>12</v>
      </c>
      <c r="V201" s="3"/>
      <c r="W201">
        <v>8</v>
      </c>
      <c r="X201">
        <v>0</v>
      </c>
      <c r="Y201">
        <v>0</v>
      </c>
      <c r="Z201">
        <v>0</v>
      </c>
      <c r="AA201">
        <v>1</v>
      </c>
      <c r="AB201">
        <v>0</v>
      </c>
      <c r="AC201">
        <v>0</v>
      </c>
      <c r="AD201">
        <v>0</v>
      </c>
      <c r="AE201" s="3"/>
      <c r="AF201" s="3"/>
    </row>
    <row r="202" spans="1:32" ht="15.75" customHeight="1" x14ac:dyDescent="0.25">
      <c r="A202" t="s">
        <v>15</v>
      </c>
      <c r="B202">
        <v>205</v>
      </c>
      <c r="C202" t="s">
        <v>355</v>
      </c>
      <c r="D202" t="s">
        <v>526</v>
      </c>
      <c r="E202">
        <v>16</v>
      </c>
      <c r="F202">
        <v>0</v>
      </c>
      <c r="G202">
        <v>0</v>
      </c>
      <c r="H202">
        <v>0</v>
      </c>
      <c r="I202">
        <v>1</v>
      </c>
      <c r="J202">
        <v>1</v>
      </c>
      <c r="K202">
        <v>0</v>
      </c>
      <c r="L202">
        <v>0</v>
      </c>
      <c r="M202" s="3"/>
      <c r="N202" s="100">
        <v>58</v>
      </c>
      <c r="O202" s="100">
        <v>0</v>
      </c>
      <c r="P202" s="100">
        <v>0</v>
      </c>
      <c r="Q202" s="100">
        <v>2</v>
      </c>
      <c r="R202" s="100">
        <v>81</v>
      </c>
      <c r="S202" s="100">
        <v>74</v>
      </c>
      <c r="T202" s="100">
        <v>33</v>
      </c>
      <c r="U202" s="100">
        <v>8</v>
      </c>
      <c r="V202" s="3"/>
      <c r="W202">
        <v>4</v>
      </c>
      <c r="X202">
        <v>0</v>
      </c>
      <c r="Y202">
        <v>0</v>
      </c>
      <c r="Z202">
        <v>0</v>
      </c>
      <c r="AA202">
        <v>1</v>
      </c>
      <c r="AB202">
        <v>0</v>
      </c>
      <c r="AC202">
        <v>0</v>
      </c>
      <c r="AD202">
        <v>0</v>
      </c>
      <c r="AE202" s="3"/>
      <c r="AF202" s="3"/>
    </row>
    <row r="203" spans="1:32" ht="15.75" customHeight="1" x14ac:dyDescent="0.25">
      <c r="A203" t="s">
        <v>15</v>
      </c>
      <c r="B203">
        <v>206</v>
      </c>
      <c r="C203" t="s">
        <v>356</v>
      </c>
      <c r="D203" t="s">
        <v>527</v>
      </c>
      <c r="E203">
        <v>27</v>
      </c>
      <c r="F203">
        <v>0</v>
      </c>
      <c r="G203">
        <v>1</v>
      </c>
      <c r="H203">
        <v>0</v>
      </c>
      <c r="I203">
        <v>5</v>
      </c>
      <c r="J203">
        <v>3</v>
      </c>
      <c r="K203">
        <v>0</v>
      </c>
      <c r="L203">
        <v>0</v>
      </c>
      <c r="M203" s="3"/>
      <c r="N203" s="100">
        <v>53</v>
      </c>
      <c r="O203" s="100">
        <v>1</v>
      </c>
      <c r="P203" s="100">
        <v>0</v>
      </c>
      <c r="Q203" s="100">
        <v>4</v>
      </c>
      <c r="R203" s="100">
        <v>78</v>
      </c>
      <c r="S203" s="100">
        <v>65</v>
      </c>
      <c r="T203" s="100">
        <v>26</v>
      </c>
      <c r="U203" s="100">
        <v>5</v>
      </c>
      <c r="V203" s="3"/>
      <c r="W203">
        <v>9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 s="3"/>
      <c r="AF203" s="3"/>
    </row>
    <row r="204" spans="1:32" ht="15.75" customHeight="1" x14ac:dyDescent="0.25">
      <c r="A204" t="s">
        <v>15</v>
      </c>
      <c r="B204">
        <v>207</v>
      </c>
      <c r="C204" t="s">
        <v>357</v>
      </c>
      <c r="D204" t="s">
        <v>528</v>
      </c>
      <c r="E204">
        <v>42</v>
      </c>
      <c r="F204">
        <v>0</v>
      </c>
      <c r="G204">
        <v>3</v>
      </c>
      <c r="H204">
        <v>0</v>
      </c>
      <c r="I204">
        <v>8</v>
      </c>
      <c r="J204">
        <v>2</v>
      </c>
      <c r="K204">
        <v>0</v>
      </c>
      <c r="L204">
        <v>0</v>
      </c>
      <c r="M204" s="3"/>
      <c r="N204" s="100">
        <v>69</v>
      </c>
      <c r="O204" s="100">
        <v>1</v>
      </c>
      <c r="P204" s="100">
        <v>0</v>
      </c>
      <c r="Q204" s="100">
        <v>0</v>
      </c>
      <c r="R204" s="100">
        <v>91</v>
      </c>
      <c r="S204" s="100">
        <v>58</v>
      </c>
      <c r="T204" s="100">
        <v>40</v>
      </c>
      <c r="U204" s="100">
        <v>13</v>
      </c>
      <c r="V204" s="3"/>
      <c r="W204">
        <v>12</v>
      </c>
      <c r="X204">
        <v>0</v>
      </c>
      <c r="Y204">
        <v>0</v>
      </c>
      <c r="Z204">
        <v>0</v>
      </c>
      <c r="AA204">
        <v>1</v>
      </c>
      <c r="AB204">
        <v>0</v>
      </c>
      <c r="AC204">
        <v>0</v>
      </c>
      <c r="AD204">
        <v>0</v>
      </c>
      <c r="AE204" s="3"/>
      <c r="AF204" s="3"/>
    </row>
    <row r="205" spans="1:32" ht="15.75" customHeight="1" x14ac:dyDescent="0.25">
      <c r="A205" t="s">
        <v>15</v>
      </c>
      <c r="B205">
        <v>208</v>
      </c>
      <c r="C205" t="s">
        <v>358</v>
      </c>
      <c r="D205" t="s">
        <v>529</v>
      </c>
      <c r="E205">
        <v>33</v>
      </c>
      <c r="F205">
        <v>0</v>
      </c>
      <c r="G205">
        <v>1</v>
      </c>
      <c r="H205">
        <v>0</v>
      </c>
      <c r="I205">
        <v>5</v>
      </c>
      <c r="J205">
        <v>1</v>
      </c>
      <c r="K205">
        <v>0</v>
      </c>
      <c r="L205">
        <v>0</v>
      </c>
      <c r="M205" s="3"/>
      <c r="N205" s="100">
        <v>42</v>
      </c>
      <c r="O205" s="100">
        <v>2</v>
      </c>
      <c r="P205" s="100">
        <v>0</v>
      </c>
      <c r="Q205" s="100">
        <v>3</v>
      </c>
      <c r="R205" s="100">
        <v>70</v>
      </c>
      <c r="S205" s="100">
        <v>32</v>
      </c>
      <c r="T205" s="100">
        <v>25</v>
      </c>
      <c r="U205" s="100">
        <v>7</v>
      </c>
      <c r="V205" s="3"/>
      <c r="W205">
        <v>26</v>
      </c>
      <c r="X205">
        <v>1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 s="3"/>
      <c r="AF205" s="3"/>
    </row>
    <row r="206" spans="1:32" ht="15.75" customHeight="1" x14ac:dyDescent="0.25">
      <c r="A206" t="s">
        <v>15</v>
      </c>
      <c r="B206">
        <v>209</v>
      </c>
      <c r="C206" t="s">
        <v>359</v>
      </c>
      <c r="D206" t="s">
        <v>530</v>
      </c>
      <c r="E206">
        <v>65</v>
      </c>
      <c r="F206">
        <v>0</v>
      </c>
      <c r="G206">
        <v>2</v>
      </c>
      <c r="H206">
        <v>0</v>
      </c>
      <c r="I206">
        <v>7</v>
      </c>
      <c r="J206">
        <v>2</v>
      </c>
      <c r="K206">
        <v>0</v>
      </c>
      <c r="L206">
        <v>0</v>
      </c>
      <c r="M206" s="3"/>
      <c r="N206" s="100">
        <v>30</v>
      </c>
      <c r="O206" s="100">
        <v>0</v>
      </c>
      <c r="P206" s="100">
        <v>0</v>
      </c>
      <c r="Q206" s="100">
        <v>4</v>
      </c>
      <c r="R206" s="100">
        <v>48</v>
      </c>
      <c r="S206" s="100">
        <v>38</v>
      </c>
      <c r="T206" s="100">
        <v>31</v>
      </c>
      <c r="U206" s="100">
        <v>10</v>
      </c>
      <c r="V206" s="3"/>
      <c r="W206">
        <v>19</v>
      </c>
      <c r="X206">
        <v>1</v>
      </c>
      <c r="Y206">
        <v>0</v>
      </c>
      <c r="Z206">
        <v>0</v>
      </c>
      <c r="AA206">
        <v>1</v>
      </c>
      <c r="AB206">
        <v>1</v>
      </c>
      <c r="AC206">
        <v>0</v>
      </c>
      <c r="AD206">
        <v>0</v>
      </c>
      <c r="AE206" s="3"/>
      <c r="AF206" s="3"/>
    </row>
    <row r="207" spans="1:32" ht="15.75" customHeight="1" x14ac:dyDescent="0.25">
      <c r="A207" t="s">
        <v>15</v>
      </c>
      <c r="B207">
        <v>210</v>
      </c>
      <c r="C207" t="s">
        <v>360</v>
      </c>
      <c r="D207" t="s">
        <v>531</v>
      </c>
      <c r="E207">
        <v>84</v>
      </c>
      <c r="F207">
        <v>0</v>
      </c>
      <c r="G207">
        <v>3</v>
      </c>
      <c r="H207">
        <v>0</v>
      </c>
      <c r="I207">
        <v>12</v>
      </c>
      <c r="J207">
        <v>6</v>
      </c>
      <c r="K207">
        <v>0</v>
      </c>
      <c r="L207">
        <v>0</v>
      </c>
      <c r="M207" s="3"/>
      <c r="N207" s="100">
        <v>39</v>
      </c>
      <c r="O207" s="100">
        <v>0</v>
      </c>
      <c r="P207" s="100">
        <v>0</v>
      </c>
      <c r="Q207" s="100">
        <v>2</v>
      </c>
      <c r="R207" s="100">
        <v>34</v>
      </c>
      <c r="S207" s="100">
        <v>28</v>
      </c>
      <c r="T207" s="100">
        <v>23</v>
      </c>
      <c r="U207" s="100">
        <v>4</v>
      </c>
      <c r="V207" s="3"/>
      <c r="W207">
        <v>25</v>
      </c>
      <c r="X207">
        <v>1</v>
      </c>
      <c r="Y207">
        <v>1</v>
      </c>
      <c r="Z207">
        <v>0</v>
      </c>
      <c r="AA207">
        <v>0</v>
      </c>
      <c r="AB207">
        <v>2</v>
      </c>
      <c r="AC207">
        <v>0</v>
      </c>
      <c r="AD207">
        <v>0</v>
      </c>
      <c r="AE207" s="3"/>
      <c r="AF207" s="3"/>
    </row>
    <row r="208" spans="1:32" ht="15.75" customHeight="1" x14ac:dyDescent="0.25">
      <c r="A208" t="s">
        <v>15</v>
      </c>
      <c r="B208">
        <v>211</v>
      </c>
      <c r="C208" t="s">
        <v>361</v>
      </c>
      <c r="D208" t="s">
        <v>532</v>
      </c>
      <c r="E208">
        <v>88</v>
      </c>
      <c r="F208">
        <v>1</v>
      </c>
      <c r="G208">
        <v>4</v>
      </c>
      <c r="H208">
        <v>0</v>
      </c>
      <c r="I208">
        <v>21</v>
      </c>
      <c r="J208">
        <v>4</v>
      </c>
      <c r="K208">
        <v>0</v>
      </c>
      <c r="L208">
        <v>0</v>
      </c>
      <c r="M208" s="3"/>
      <c r="N208" s="100">
        <v>23</v>
      </c>
      <c r="O208" s="100">
        <v>0</v>
      </c>
      <c r="P208" s="100">
        <v>0</v>
      </c>
      <c r="Q208" s="100">
        <v>1</v>
      </c>
      <c r="R208" s="100">
        <v>27</v>
      </c>
      <c r="S208" s="100">
        <v>23</v>
      </c>
      <c r="T208" s="100">
        <v>10</v>
      </c>
      <c r="U208" s="100">
        <v>6</v>
      </c>
      <c r="V208" s="3"/>
      <c r="W208">
        <v>29</v>
      </c>
      <c r="X208">
        <v>1</v>
      </c>
      <c r="Y208">
        <v>0</v>
      </c>
      <c r="Z208">
        <v>0</v>
      </c>
      <c r="AA208">
        <v>2</v>
      </c>
      <c r="AB208">
        <v>1</v>
      </c>
      <c r="AC208">
        <v>0</v>
      </c>
      <c r="AD208">
        <v>0</v>
      </c>
      <c r="AE208" s="3"/>
      <c r="AF208" s="3"/>
    </row>
    <row r="209" spans="1:32" ht="15.75" customHeight="1" x14ac:dyDescent="0.25">
      <c r="A209" t="s">
        <v>15</v>
      </c>
      <c r="B209">
        <v>212</v>
      </c>
      <c r="C209" t="s">
        <v>362</v>
      </c>
      <c r="D209" t="s">
        <v>533</v>
      </c>
      <c r="E209">
        <v>96</v>
      </c>
      <c r="F209">
        <v>0</v>
      </c>
      <c r="G209">
        <v>3</v>
      </c>
      <c r="H209">
        <v>0</v>
      </c>
      <c r="I209">
        <v>24</v>
      </c>
      <c r="J209">
        <v>7</v>
      </c>
      <c r="K209">
        <v>0</v>
      </c>
      <c r="L209">
        <v>0</v>
      </c>
      <c r="M209" s="3"/>
      <c r="N209" s="100">
        <v>25</v>
      </c>
      <c r="O209" s="100">
        <v>0</v>
      </c>
      <c r="P209" s="100">
        <v>0</v>
      </c>
      <c r="Q209" s="100">
        <v>1</v>
      </c>
      <c r="R209" s="100">
        <v>17</v>
      </c>
      <c r="S209" s="100">
        <v>22</v>
      </c>
      <c r="T209" s="100">
        <v>7</v>
      </c>
      <c r="U209" s="100">
        <v>4</v>
      </c>
      <c r="V209" s="3"/>
      <c r="W209">
        <v>31</v>
      </c>
      <c r="X209">
        <v>1</v>
      </c>
      <c r="Y209">
        <v>0</v>
      </c>
      <c r="Z209">
        <v>0</v>
      </c>
      <c r="AA209">
        <v>0</v>
      </c>
      <c r="AB209">
        <v>1</v>
      </c>
      <c r="AC209">
        <v>0</v>
      </c>
      <c r="AD209">
        <v>0</v>
      </c>
      <c r="AE209" s="3"/>
      <c r="AF209" s="3"/>
    </row>
    <row r="210" spans="1:32" ht="15.75" customHeight="1" x14ac:dyDescent="0.25">
      <c r="A210" t="s">
        <v>15</v>
      </c>
      <c r="B210">
        <v>213</v>
      </c>
      <c r="C210" t="s">
        <v>363</v>
      </c>
      <c r="D210" t="s">
        <v>534</v>
      </c>
      <c r="E210">
        <v>159</v>
      </c>
      <c r="F210">
        <v>1</v>
      </c>
      <c r="G210">
        <v>6</v>
      </c>
      <c r="H210">
        <v>1</v>
      </c>
      <c r="I210">
        <v>22</v>
      </c>
      <c r="J210">
        <v>10</v>
      </c>
      <c r="K210">
        <v>1</v>
      </c>
      <c r="L210">
        <v>1</v>
      </c>
      <c r="M210" s="3"/>
      <c r="N210" s="100">
        <v>46</v>
      </c>
      <c r="O210" s="100">
        <v>0</v>
      </c>
      <c r="P210" s="100">
        <v>0</v>
      </c>
      <c r="Q210" s="100">
        <v>0</v>
      </c>
      <c r="R210" s="100">
        <v>50</v>
      </c>
      <c r="S210" s="100">
        <v>36</v>
      </c>
      <c r="T210" s="100">
        <v>8</v>
      </c>
      <c r="U210" s="100">
        <v>0</v>
      </c>
      <c r="V210" s="3"/>
      <c r="W210">
        <v>33</v>
      </c>
      <c r="X210">
        <v>1</v>
      </c>
      <c r="Y210">
        <v>0</v>
      </c>
      <c r="Z210">
        <v>0</v>
      </c>
      <c r="AA210">
        <v>1</v>
      </c>
      <c r="AB210">
        <v>0</v>
      </c>
      <c r="AC210">
        <v>0</v>
      </c>
      <c r="AD210">
        <v>0</v>
      </c>
      <c r="AE210" s="3"/>
      <c r="AF210" s="3"/>
    </row>
    <row r="211" spans="1:32" ht="15.75" customHeight="1" x14ac:dyDescent="0.25">
      <c r="A211" t="s">
        <v>15</v>
      </c>
      <c r="B211">
        <v>214</v>
      </c>
      <c r="C211" t="s">
        <v>364</v>
      </c>
      <c r="D211" t="s">
        <v>535</v>
      </c>
      <c r="E211">
        <v>171</v>
      </c>
      <c r="F211">
        <v>0</v>
      </c>
      <c r="G211">
        <v>6</v>
      </c>
      <c r="H211">
        <v>3</v>
      </c>
      <c r="I211">
        <v>29</v>
      </c>
      <c r="J211">
        <v>6</v>
      </c>
      <c r="K211">
        <v>1</v>
      </c>
      <c r="L211">
        <v>1</v>
      </c>
      <c r="M211" s="3"/>
      <c r="N211" s="100">
        <v>14</v>
      </c>
      <c r="O211" s="100">
        <v>0</v>
      </c>
      <c r="P211" s="100">
        <v>0</v>
      </c>
      <c r="Q211" s="100">
        <v>0</v>
      </c>
      <c r="R211" s="100">
        <v>12</v>
      </c>
      <c r="S211" s="100">
        <v>23</v>
      </c>
      <c r="T211" s="100">
        <v>1</v>
      </c>
      <c r="U211" s="100">
        <v>0</v>
      </c>
      <c r="V211" s="3"/>
      <c r="W211">
        <v>44</v>
      </c>
      <c r="X211">
        <v>1</v>
      </c>
      <c r="Y211">
        <v>2</v>
      </c>
      <c r="Z211">
        <v>0</v>
      </c>
      <c r="AA211">
        <v>3</v>
      </c>
      <c r="AB211">
        <v>1</v>
      </c>
      <c r="AC211">
        <v>0</v>
      </c>
      <c r="AD211">
        <v>0</v>
      </c>
      <c r="AE211" s="3"/>
      <c r="AF211" s="3"/>
    </row>
    <row r="212" spans="1:32" ht="15.75" customHeight="1" x14ac:dyDescent="0.25">
      <c r="A212" t="s">
        <v>15</v>
      </c>
      <c r="B212">
        <v>215</v>
      </c>
      <c r="C212" t="s">
        <v>365</v>
      </c>
      <c r="D212" t="s">
        <v>536</v>
      </c>
      <c r="E212">
        <v>175</v>
      </c>
      <c r="F212">
        <v>1</v>
      </c>
      <c r="G212">
        <v>1</v>
      </c>
      <c r="H212">
        <v>1</v>
      </c>
      <c r="I212">
        <v>24</v>
      </c>
      <c r="J212">
        <v>17</v>
      </c>
      <c r="K212">
        <v>2</v>
      </c>
      <c r="L212">
        <v>1</v>
      </c>
      <c r="M212" s="3"/>
      <c r="N212" s="100">
        <v>9</v>
      </c>
      <c r="O212" s="100">
        <v>0</v>
      </c>
      <c r="P212" s="100">
        <v>0</v>
      </c>
      <c r="Q212" s="100">
        <v>0</v>
      </c>
      <c r="R212" s="100">
        <v>5</v>
      </c>
      <c r="S212" s="100">
        <v>2</v>
      </c>
      <c r="T212" s="100">
        <v>1</v>
      </c>
      <c r="U212" s="100">
        <v>0</v>
      </c>
      <c r="V212" s="3"/>
      <c r="W212">
        <v>57</v>
      </c>
      <c r="X212">
        <v>1</v>
      </c>
      <c r="Y212">
        <v>2</v>
      </c>
      <c r="Z212">
        <v>0</v>
      </c>
      <c r="AA212">
        <v>0</v>
      </c>
      <c r="AB212">
        <v>2</v>
      </c>
      <c r="AC212">
        <v>0</v>
      </c>
      <c r="AD212">
        <v>0</v>
      </c>
      <c r="AE212" s="3"/>
      <c r="AF212" s="3"/>
    </row>
    <row r="213" spans="1:32" ht="15.75" customHeight="1" x14ac:dyDescent="0.25">
      <c r="A213" t="s">
        <v>15</v>
      </c>
      <c r="B213">
        <v>216</v>
      </c>
      <c r="C213" t="s">
        <v>366</v>
      </c>
      <c r="D213" t="s">
        <v>537</v>
      </c>
      <c r="E213">
        <v>953</v>
      </c>
      <c r="F213">
        <v>2</v>
      </c>
      <c r="G213">
        <v>47</v>
      </c>
      <c r="H213">
        <v>17</v>
      </c>
      <c r="I213">
        <v>166</v>
      </c>
      <c r="J213">
        <v>135</v>
      </c>
      <c r="K213">
        <v>28</v>
      </c>
      <c r="L213">
        <v>4</v>
      </c>
      <c r="N213" s="100">
        <v>293</v>
      </c>
      <c r="O213" s="100">
        <v>1</v>
      </c>
      <c r="P213" s="100">
        <v>0</v>
      </c>
      <c r="Q213" s="100">
        <v>9</v>
      </c>
      <c r="R213" s="100">
        <v>105</v>
      </c>
      <c r="S213" s="100">
        <v>99</v>
      </c>
      <c r="T213" s="100">
        <v>32</v>
      </c>
      <c r="U213" s="100">
        <v>6</v>
      </c>
      <c r="V213" s="3"/>
      <c r="W213">
        <v>214</v>
      </c>
      <c r="X213">
        <v>1</v>
      </c>
      <c r="Y213">
        <v>2</v>
      </c>
      <c r="Z213">
        <v>0</v>
      </c>
      <c r="AA213">
        <v>8</v>
      </c>
      <c r="AB213">
        <v>0</v>
      </c>
      <c r="AC213">
        <v>0</v>
      </c>
      <c r="AD213">
        <v>0</v>
      </c>
      <c r="AF213" s="3"/>
    </row>
    <row r="214" spans="1:32" ht="15.75" customHeight="1" x14ac:dyDescent="0.25">
      <c r="A214" t="s">
        <v>15</v>
      </c>
      <c r="B214">
        <v>301</v>
      </c>
      <c r="C214" t="s">
        <v>367</v>
      </c>
      <c r="D214" t="s">
        <v>523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 s="3"/>
      <c r="N214" s="100">
        <v>1</v>
      </c>
      <c r="O214" s="100">
        <v>0</v>
      </c>
      <c r="P214" s="100">
        <v>0</v>
      </c>
      <c r="Q214" s="100">
        <v>0</v>
      </c>
      <c r="R214" s="100">
        <v>1</v>
      </c>
      <c r="S214" s="100">
        <v>3</v>
      </c>
      <c r="T214" s="100">
        <v>0</v>
      </c>
      <c r="U214" s="100">
        <v>0</v>
      </c>
      <c r="V214" s="3"/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 s="3"/>
      <c r="AF214" s="3"/>
    </row>
    <row r="215" spans="1:32" ht="15.75" customHeight="1" x14ac:dyDescent="0.25">
      <c r="A215" t="s">
        <v>15</v>
      </c>
      <c r="B215">
        <v>302</v>
      </c>
      <c r="C215" t="s">
        <v>368</v>
      </c>
      <c r="D215" t="s">
        <v>524</v>
      </c>
      <c r="E215">
        <v>2</v>
      </c>
      <c r="F215">
        <v>0</v>
      </c>
      <c r="G215">
        <v>0</v>
      </c>
      <c r="H215">
        <v>0</v>
      </c>
      <c r="I215">
        <v>1</v>
      </c>
      <c r="J215">
        <v>0</v>
      </c>
      <c r="K215">
        <v>0</v>
      </c>
      <c r="L215">
        <v>0</v>
      </c>
      <c r="M215" s="3"/>
      <c r="N215" s="100">
        <v>8</v>
      </c>
      <c r="O215" s="100">
        <v>0</v>
      </c>
      <c r="P215" s="100">
        <v>0</v>
      </c>
      <c r="Q215" s="100">
        <v>1</v>
      </c>
      <c r="R215" s="100">
        <v>14</v>
      </c>
      <c r="S215" s="100">
        <v>36</v>
      </c>
      <c r="T215" s="100">
        <v>9</v>
      </c>
      <c r="U215" s="100">
        <v>2</v>
      </c>
      <c r="V215" s="3"/>
      <c r="W215">
        <v>1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 s="3"/>
      <c r="AF215" s="3"/>
    </row>
    <row r="216" spans="1:32" ht="15.75" customHeight="1" x14ac:dyDescent="0.25">
      <c r="A216" t="s">
        <v>15</v>
      </c>
      <c r="B216">
        <v>303</v>
      </c>
      <c r="C216" t="s">
        <v>369</v>
      </c>
      <c r="D216" t="s">
        <v>525</v>
      </c>
      <c r="E216">
        <v>12</v>
      </c>
      <c r="F216">
        <v>0</v>
      </c>
      <c r="G216">
        <v>0</v>
      </c>
      <c r="H216">
        <v>0</v>
      </c>
      <c r="I216">
        <v>2</v>
      </c>
      <c r="J216">
        <v>0</v>
      </c>
      <c r="K216">
        <v>0</v>
      </c>
      <c r="L216">
        <v>0</v>
      </c>
      <c r="M216" s="3"/>
      <c r="N216" s="100">
        <v>156</v>
      </c>
      <c r="O216" s="100">
        <v>3</v>
      </c>
      <c r="P216" s="100">
        <v>0</v>
      </c>
      <c r="Q216" s="100">
        <v>25</v>
      </c>
      <c r="R216" s="100">
        <v>300</v>
      </c>
      <c r="S216" s="100">
        <v>1094</v>
      </c>
      <c r="T216" s="100">
        <v>271</v>
      </c>
      <c r="U216" s="100">
        <v>110</v>
      </c>
      <c r="V216" s="3"/>
      <c r="W216">
        <v>18</v>
      </c>
      <c r="X216">
        <v>0</v>
      </c>
      <c r="Y216">
        <v>0</v>
      </c>
      <c r="Z216">
        <v>0</v>
      </c>
      <c r="AA216">
        <v>0</v>
      </c>
      <c r="AB216">
        <v>4</v>
      </c>
      <c r="AC216">
        <v>0</v>
      </c>
      <c r="AD216">
        <v>0</v>
      </c>
      <c r="AE216" s="3"/>
      <c r="AF216" s="3"/>
    </row>
    <row r="217" spans="1:32" ht="15.75" customHeight="1" x14ac:dyDescent="0.25">
      <c r="A217" t="s">
        <v>15</v>
      </c>
      <c r="B217">
        <v>304</v>
      </c>
      <c r="C217" t="s">
        <v>370</v>
      </c>
      <c r="D217" t="s">
        <v>526</v>
      </c>
      <c r="E217">
        <v>13</v>
      </c>
      <c r="F217">
        <v>0</v>
      </c>
      <c r="G217">
        <v>1</v>
      </c>
      <c r="H217">
        <v>0</v>
      </c>
      <c r="I217">
        <v>0</v>
      </c>
      <c r="J217">
        <v>1</v>
      </c>
      <c r="K217">
        <v>0</v>
      </c>
      <c r="L217">
        <v>0</v>
      </c>
      <c r="M217" s="3"/>
      <c r="N217" s="100">
        <v>108</v>
      </c>
      <c r="O217" s="100">
        <v>2</v>
      </c>
      <c r="P217" s="100">
        <v>0</v>
      </c>
      <c r="Q217" s="100">
        <v>15</v>
      </c>
      <c r="R217" s="100">
        <v>182</v>
      </c>
      <c r="S217" s="100">
        <v>305</v>
      </c>
      <c r="T217" s="100">
        <v>87</v>
      </c>
      <c r="U217" s="100">
        <v>32</v>
      </c>
      <c r="V217" s="3"/>
      <c r="W217">
        <v>9</v>
      </c>
      <c r="X217">
        <v>0</v>
      </c>
      <c r="Y217">
        <v>0</v>
      </c>
      <c r="Z217">
        <v>0</v>
      </c>
      <c r="AA217">
        <v>1</v>
      </c>
      <c r="AB217">
        <v>1</v>
      </c>
      <c r="AC217">
        <v>1</v>
      </c>
      <c r="AD217">
        <v>0</v>
      </c>
      <c r="AE217" s="3"/>
      <c r="AF217" s="3"/>
    </row>
    <row r="218" spans="1:32" ht="15.75" customHeight="1" x14ac:dyDescent="0.25">
      <c r="A218" t="s">
        <v>15</v>
      </c>
      <c r="B218">
        <v>305</v>
      </c>
      <c r="C218" t="s">
        <v>371</v>
      </c>
      <c r="D218" t="s">
        <v>527</v>
      </c>
      <c r="E218">
        <v>14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 s="3"/>
      <c r="N218" s="100">
        <v>80</v>
      </c>
      <c r="O218" s="100">
        <v>0</v>
      </c>
      <c r="P218" s="100">
        <v>0</v>
      </c>
      <c r="Q218" s="100">
        <v>9</v>
      </c>
      <c r="R218" s="100">
        <v>151</v>
      </c>
      <c r="S218" s="100">
        <v>209</v>
      </c>
      <c r="T218" s="100">
        <v>62</v>
      </c>
      <c r="U218" s="100">
        <v>16</v>
      </c>
      <c r="V218" s="3"/>
      <c r="W218">
        <v>7</v>
      </c>
      <c r="X218">
        <v>0</v>
      </c>
      <c r="Y218">
        <v>0</v>
      </c>
      <c r="Z218">
        <v>0</v>
      </c>
      <c r="AA218">
        <v>0</v>
      </c>
      <c r="AB218">
        <v>1</v>
      </c>
      <c r="AC218">
        <v>0</v>
      </c>
      <c r="AD218">
        <v>0</v>
      </c>
      <c r="AE218" s="3"/>
      <c r="AF218" s="3"/>
    </row>
    <row r="219" spans="1:32" ht="15.75" customHeight="1" x14ac:dyDescent="0.25">
      <c r="A219" t="s">
        <v>15</v>
      </c>
      <c r="B219">
        <v>306</v>
      </c>
      <c r="C219" t="s">
        <v>372</v>
      </c>
      <c r="D219" t="s">
        <v>528</v>
      </c>
      <c r="E219">
        <v>18</v>
      </c>
      <c r="F219">
        <v>0</v>
      </c>
      <c r="G219">
        <v>0</v>
      </c>
      <c r="H219">
        <v>0</v>
      </c>
      <c r="I219">
        <v>1</v>
      </c>
      <c r="J219">
        <v>0</v>
      </c>
      <c r="K219">
        <v>0</v>
      </c>
      <c r="L219">
        <v>0</v>
      </c>
      <c r="M219" s="3"/>
      <c r="N219" s="100">
        <v>83</v>
      </c>
      <c r="O219" s="100">
        <v>2</v>
      </c>
      <c r="P219" s="100">
        <v>0</v>
      </c>
      <c r="Q219" s="100">
        <v>2</v>
      </c>
      <c r="R219" s="100">
        <v>156</v>
      </c>
      <c r="S219" s="100">
        <v>182</v>
      </c>
      <c r="T219" s="100">
        <v>68</v>
      </c>
      <c r="U219" s="100">
        <v>20</v>
      </c>
      <c r="V219" s="3"/>
      <c r="W219">
        <v>11</v>
      </c>
      <c r="X219">
        <v>0</v>
      </c>
      <c r="Y219">
        <v>0</v>
      </c>
      <c r="Z219">
        <v>0</v>
      </c>
      <c r="AA219">
        <v>1</v>
      </c>
      <c r="AB219">
        <v>1</v>
      </c>
      <c r="AC219">
        <v>0</v>
      </c>
      <c r="AD219">
        <v>0</v>
      </c>
      <c r="AE219" s="3"/>
      <c r="AF219" s="3"/>
    </row>
    <row r="220" spans="1:32" ht="15.75" customHeight="1" x14ac:dyDescent="0.25">
      <c r="A220" t="s">
        <v>15</v>
      </c>
      <c r="B220">
        <v>307</v>
      </c>
      <c r="C220" t="s">
        <v>373</v>
      </c>
      <c r="D220" t="s">
        <v>529</v>
      </c>
      <c r="E220">
        <v>19</v>
      </c>
      <c r="F220">
        <v>0</v>
      </c>
      <c r="G220">
        <v>0</v>
      </c>
      <c r="H220">
        <v>0</v>
      </c>
      <c r="I220">
        <v>5</v>
      </c>
      <c r="J220">
        <v>1</v>
      </c>
      <c r="K220">
        <v>0</v>
      </c>
      <c r="L220">
        <v>0</v>
      </c>
      <c r="M220" s="3"/>
      <c r="N220" s="100">
        <v>77</v>
      </c>
      <c r="O220" s="100">
        <v>2</v>
      </c>
      <c r="P220" s="100">
        <v>0</v>
      </c>
      <c r="Q220" s="100">
        <v>3</v>
      </c>
      <c r="R220" s="100">
        <v>143</v>
      </c>
      <c r="S220" s="100">
        <v>145</v>
      </c>
      <c r="T220" s="100">
        <v>78</v>
      </c>
      <c r="U220" s="100">
        <v>13</v>
      </c>
      <c r="V220" s="3"/>
      <c r="W220">
        <v>7</v>
      </c>
      <c r="X220">
        <v>0</v>
      </c>
      <c r="Y220">
        <v>0</v>
      </c>
      <c r="Z220">
        <v>0</v>
      </c>
      <c r="AA220">
        <v>0</v>
      </c>
      <c r="AB220">
        <v>2</v>
      </c>
      <c r="AC220">
        <v>0</v>
      </c>
      <c r="AD220">
        <v>0</v>
      </c>
      <c r="AE220" s="3"/>
      <c r="AF220" s="3"/>
    </row>
    <row r="221" spans="1:32" ht="15.75" customHeight="1" x14ac:dyDescent="0.25">
      <c r="A221" t="s">
        <v>15</v>
      </c>
      <c r="B221">
        <v>308</v>
      </c>
      <c r="C221" t="s">
        <v>374</v>
      </c>
      <c r="D221" t="s">
        <v>530</v>
      </c>
      <c r="E221">
        <v>31</v>
      </c>
      <c r="F221">
        <v>0</v>
      </c>
      <c r="G221">
        <v>1</v>
      </c>
      <c r="H221">
        <v>0</v>
      </c>
      <c r="I221">
        <v>6</v>
      </c>
      <c r="J221">
        <v>1</v>
      </c>
      <c r="K221">
        <v>0</v>
      </c>
      <c r="L221">
        <v>0</v>
      </c>
      <c r="M221" s="3"/>
      <c r="N221" s="100">
        <v>34</v>
      </c>
      <c r="O221" s="100">
        <v>0</v>
      </c>
      <c r="P221" s="100">
        <v>0</v>
      </c>
      <c r="Q221" s="100">
        <v>1</v>
      </c>
      <c r="R221" s="100">
        <v>70</v>
      </c>
      <c r="S221" s="100">
        <v>100</v>
      </c>
      <c r="T221" s="100">
        <v>42</v>
      </c>
      <c r="U221" s="100">
        <v>11</v>
      </c>
      <c r="V221" s="3"/>
      <c r="W221">
        <v>11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 s="3"/>
      <c r="AF221" s="3"/>
    </row>
    <row r="222" spans="1:32" ht="15.75" customHeight="1" x14ac:dyDescent="0.25">
      <c r="A222" t="s">
        <v>15</v>
      </c>
      <c r="B222">
        <v>309</v>
      </c>
      <c r="C222" t="s">
        <v>375</v>
      </c>
      <c r="D222" t="s">
        <v>531</v>
      </c>
      <c r="E222">
        <v>28</v>
      </c>
      <c r="F222">
        <v>0</v>
      </c>
      <c r="G222">
        <v>3</v>
      </c>
      <c r="H222">
        <v>0</v>
      </c>
      <c r="I222">
        <v>5</v>
      </c>
      <c r="J222">
        <v>2</v>
      </c>
      <c r="K222">
        <v>1</v>
      </c>
      <c r="L222">
        <v>0</v>
      </c>
      <c r="M222" s="3"/>
      <c r="N222" s="100">
        <v>42</v>
      </c>
      <c r="O222" s="100">
        <v>0</v>
      </c>
      <c r="P222" s="100">
        <v>0</v>
      </c>
      <c r="Q222" s="100">
        <v>3</v>
      </c>
      <c r="R222" s="100">
        <v>65</v>
      </c>
      <c r="S222" s="100">
        <v>71</v>
      </c>
      <c r="T222" s="100">
        <v>28</v>
      </c>
      <c r="U222" s="100">
        <v>6</v>
      </c>
      <c r="V222" s="3"/>
      <c r="W222">
        <v>6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 s="3"/>
      <c r="AF222" s="3"/>
    </row>
    <row r="223" spans="1:32" ht="15.75" customHeight="1" x14ac:dyDescent="0.25">
      <c r="A223" t="s">
        <v>15</v>
      </c>
      <c r="B223">
        <v>310</v>
      </c>
      <c r="C223" t="s">
        <v>376</v>
      </c>
      <c r="D223" t="s">
        <v>532</v>
      </c>
      <c r="E223">
        <v>35</v>
      </c>
      <c r="F223">
        <v>0</v>
      </c>
      <c r="G223">
        <v>1</v>
      </c>
      <c r="H223">
        <v>0</v>
      </c>
      <c r="I223">
        <v>11</v>
      </c>
      <c r="J223">
        <v>2</v>
      </c>
      <c r="K223">
        <v>0</v>
      </c>
      <c r="L223">
        <v>1</v>
      </c>
      <c r="M223" s="3"/>
      <c r="N223" s="100">
        <v>35</v>
      </c>
      <c r="O223" s="100">
        <v>0</v>
      </c>
      <c r="P223" s="100">
        <v>0</v>
      </c>
      <c r="Q223" s="100">
        <v>3</v>
      </c>
      <c r="R223" s="100">
        <v>54</v>
      </c>
      <c r="S223" s="100">
        <v>29</v>
      </c>
      <c r="T223" s="100">
        <v>40</v>
      </c>
      <c r="U223" s="100">
        <v>11</v>
      </c>
      <c r="V223" s="3"/>
      <c r="W223">
        <v>23</v>
      </c>
      <c r="X223">
        <v>0</v>
      </c>
      <c r="Y223">
        <v>0</v>
      </c>
      <c r="Z223">
        <v>0</v>
      </c>
      <c r="AA223">
        <v>2</v>
      </c>
      <c r="AB223">
        <v>0</v>
      </c>
      <c r="AC223">
        <v>0</v>
      </c>
      <c r="AD223">
        <v>0</v>
      </c>
      <c r="AE223" s="3"/>
      <c r="AF223" s="3"/>
    </row>
    <row r="224" spans="1:32" ht="15.75" customHeight="1" x14ac:dyDescent="0.25">
      <c r="A224" t="s">
        <v>15</v>
      </c>
      <c r="B224">
        <v>311</v>
      </c>
      <c r="C224" t="s">
        <v>377</v>
      </c>
      <c r="D224" t="s">
        <v>533</v>
      </c>
      <c r="E224">
        <v>45</v>
      </c>
      <c r="F224">
        <v>0</v>
      </c>
      <c r="G224">
        <v>4</v>
      </c>
      <c r="H224">
        <v>0</v>
      </c>
      <c r="I224">
        <v>14</v>
      </c>
      <c r="J224">
        <v>6</v>
      </c>
      <c r="K224">
        <v>0</v>
      </c>
      <c r="L224">
        <v>0</v>
      </c>
      <c r="M224" s="3"/>
      <c r="N224" s="100">
        <v>23</v>
      </c>
      <c r="O224" s="100">
        <v>0</v>
      </c>
      <c r="P224" s="100">
        <v>0</v>
      </c>
      <c r="Q224" s="100">
        <v>3</v>
      </c>
      <c r="R224" s="100">
        <v>30</v>
      </c>
      <c r="S224" s="100">
        <v>44</v>
      </c>
      <c r="T224" s="100">
        <v>26</v>
      </c>
      <c r="U224" s="100">
        <v>4</v>
      </c>
      <c r="V224" s="3"/>
      <c r="W224">
        <v>21</v>
      </c>
      <c r="X224">
        <v>1</v>
      </c>
      <c r="Y224">
        <v>0</v>
      </c>
      <c r="Z224">
        <v>1</v>
      </c>
      <c r="AA224">
        <v>0</v>
      </c>
      <c r="AB224">
        <v>0</v>
      </c>
      <c r="AC224">
        <v>0</v>
      </c>
      <c r="AD224">
        <v>0</v>
      </c>
      <c r="AE224" s="3"/>
      <c r="AF224" s="3"/>
    </row>
    <row r="225" spans="1:32" ht="15.75" customHeight="1" x14ac:dyDescent="0.25">
      <c r="A225" t="s">
        <v>15</v>
      </c>
      <c r="B225">
        <v>312</v>
      </c>
      <c r="C225" t="s">
        <v>378</v>
      </c>
      <c r="D225" t="s">
        <v>534</v>
      </c>
      <c r="E225">
        <v>62</v>
      </c>
      <c r="F225">
        <v>0</v>
      </c>
      <c r="G225">
        <v>3</v>
      </c>
      <c r="H225">
        <v>0</v>
      </c>
      <c r="I225">
        <v>9</v>
      </c>
      <c r="J225">
        <v>5</v>
      </c>
      <c r="K225">
        <v>1</v>
      </c>
      <c r="L225">
        <v>0</v>
      </c>
      <c r="M225" s="3"/>
      <c r="N225" s="100">
        <v>29</v>
      </c>
      <c r="O225" s="100">
        <v>0</v>
      </c>
      <c r="P225" s="100">
        <v>0</v>
      </c>
      <c r="Q225" s="100">
        <v>1</v>
      </c>
      <c r="R225" s="100">
        <v>34</v>
      </c>
      <c r="S225" s="100">
        <v>38</v>
      </c>
      <c r="T225" s="100">
        <v>14</v>
      </c>
      <c r="U225" s="100">
        <v>4</v>
      </c>
      <c r="V225" s="3"/>
      <c r="W225">
        <v>18</v>
      </c>
      <c r="X225">
        <v>0</v>
      </c>
      <c r="Y225">
        <v>0</v>
      </c>
      <c r="Z225">
        <v>0</v>
      </c>
      <c r="AA225">
        <v>1</v>
      </c>
      <c r="AB225">
        <v>0</v>
      </c>
      <c r="AC225">
        <v>0</v>
      </c>
      <c r="AD225">
        <v>0</v>
      </c>
      <c r="AE225" s="3"/>
      <c r="AF225" s="3"/>
    </row>
    <row r="226" spans="1:32" ht="15.75" customHeight="1" x14ac:dyDescent="0.25">
      <c r="A226" t="s">
        <v>15</v>
      </c>
      <c r="B226">
        <v>313</v>
      </c>
      <c r="C226" t="s">
        <v>379</v>
      </c>
      <c r="D226" t="s">
        <v>535</v>
      </c>
      <c r="E226">
        <v>96</v>
      </c>
      <c r="F226">
        <v>0</v>
      </c>
      <c r="G226">
        <v>5</v>
      </c>
      <c r="H226">
        <v>0</v>
      </c>
      <c r="I226">
        <v>12</v>
      </c>
      <c r="J226">
        <v>10</v>
      </c>
      <c r="K226">
        <v>1</v>
      </c>
      <c r="L226">
        <v>0</v>
      </c>
      <c r="M226" s="3"/>
      <c r="N226" s="100">
        <v>47</v>
      </c>
      <c r="O226" s="100">
        <v>0</v>
      </c>
      <c r="P226" s="100">
        <v>0</v>
      </c>
      <c r="Q226" s="100">
        <v>2</v>
      </c>
      <c r="R226" s="100">
        <v>45</v>
      </c>
      <c r="S226" s="100">
        <v>100</v>
      </c>
      <c r="T226" s="100">
        <v>15</v>
      </c>
      <c r="U226" s="100">
        <v>4</v>
      </c>
      <c r="V226" s="3"/>
      <c r="W226">
        <v>27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 s="3"/>
      <c r="AF226" s="3"/>
    </row>
    <row r="227" spans="1:32" ht="15.75" customHeight="1" x14ac:dyDescent="0.25">
      <c r="A227" t="s">
        <v>15</v>
      </c>
      <c r="B227">
        <v>314</v>
      </c>
      <c r="C227" t="s">
        <v>380</v>
      </c>
      <c r="D227" t="s">
        <v>536</v>
      </c>
      <c r="E227">
        <v>96</v>
      </c>
      <c r="F227">
        <v>0</v>
      </c>
      <c r="G227">
        <v>6</v>
      </c>
      <c r="H227">
        <v>1</v>
      </c>
      <c r="I227">
        <v>13</v>
      </c>
      <c r="J227">
        <v>12</v>
      </c>
      <c r="K227">
        <v>3</v>
      </c>
      <c r="L227">
        <v>0</v>
      </c>
      <c r="M227" s="3"/>
      <c r="N227" s="100">
        <v>14</v>
      </c>
      <c r="O227" s="100">
        <v>0</v>
      </c>
      <c r="P227" s="100">
        <v>0</v>
      </c>
      <c r="Q227" s="100">
        <v>2</v>
      </c>
      <c r="R227" s="100">
        <v>22</v>
      </c>
      <c r="S227" s="100">
        <v>35</v>
      </c>
      <c r="T227" s="100">
        <v>7</v>
      </c>
      <c r="U227" s="100">
        <v>1</v>
      </c>
      <c r="V227" s="3"/>
      <c r="W227">
        <v>29</v>
      </c>
      <c r="X227">
        <v>0</v>
      </c>
      <c r="Y227">
        <v>0</v>
      </c>
      <c r="Z227">
        <v>0</v>
      </c>
      <c r="AA227">
        <v>1</v>
      </c>
      <c r="AB227">
        <v>1</v>
      </c>
      <c r="AC227">
        <v>0</v>
      </c>
      <c r="AD227">
        <v>0</v>
      </c>
      <c r="AE227" s="3"/>
      <c r="AF227" s="3"/>
    </row>
    <row r="228" spans="1:32" ht="15.75" customHeight="1" x14ac:dyDescent="0.25">
      <c r="A228" t="s">
        <v>15</v>
      </c>
      <c r="B228">
        <v>315</v>
      </c>
      <c r="C228" t="s">
        <v>381</v>
      </c>
      <c r="D228" t="s">
        <v>537</v>
      </c>
      <c r="E228">
        <v>131</v>
      </c>
      <c r="F228">
        <v>0</v>
      </c>
      <c r="G228">
        <v>4</v>
      </c>
      <c r="H228">
        <v>1</v>
      </c>
      <c r="I228">
        <v>24</v>
      </c>
      <c r="J228">
        <v>13</v>
      </c>
      <c r="K228">
        <v>4</v>
      </c>
      <c r="L228">
        <v>0</v>
      </c>
      <c r="M228" s="3"/>
      <c r="N228" s="100">
        <v>5</v>
      </c>
      <c r="O228" s="100">
        <v>0</v>
      </c>
      <c r="P228" s="100">
        <v>0</v>
      </c>
      <c r="Q228" s="100">
        <v>0</v>
      </c>
      <c r="R228" s="100">
        <v>1</v>
      </c>
      <c r="S228" s="100">
        <v>14</v>
      </c>
      <c r="T228" s="100">
        <v>1</v>
      </c>
      <c r="U228" s="100">
        <v>0</v>
      </c>
      <c r="V228" s="3"/>
      <c r="W228">
        <v>37</v>
      </c>
      <c r="X228">
        <v>0</v>
      </c>
      <c r="Y228">
        <v>0</v>
      </c>
      <c r="Z228">
        <v>0</v>
      </c>
      <c r="AA228">
        <v>2</v>
      </c>
      <c r="AB228">
        <v>0</v>
      </c>
      <c r="AC228">
        <v>0</v>
      </c>
      <c r="AD228">
        <v>0</v>
      </c>
      <c r="AE228" s="3"/>
      <c r="AF228" s="3"/>
    </row>
    <row r="229" spans="1:32" ht="15.75" customHeight="1" x14ac:dyDescent="0.25">
      <c r="A229" t="s">
        <v>15</v>
      </c>
      <c r="B229">
        <v>316</v>
      </c>
      <c r="C229" t="s">
        <v>382</v>
      </c>
      <c r="D229" t="s">
        <v>538</v>
      </c>
      <c r="E229">
        <v>821</v>
      </c>
      <c r="F229">
        <v>1</v>
      </c>
      <c r="G229">
        <v>49</v>
      </c>
      <c r="H229">
        <v>22</v>
      </c>
      <c r="I229">
        <v>206</v>
      </c>
      <c r="J229">
        <v>219</v>
      </c>
      <c r="K229">
        <v>32</v>
      </c>
      <c r="L229">
        <v>9</v>
      </c>
      <c r="N229" s="100">
        <v>295</v>
      </c>
      <c r="O229" s="100">
        <v>2</v>
      </c>
      <c r="P229" s="100">
        <v>0</v>
      </c>
      <c r="Q229" s="100">
        <v>17</v>
      </c>
      <c r="R229" s="100">
        <v>156</v>
      </c>
      <c r="S229" s="100">
        <v>191</v>
      </c>
      <c r="T229" s="100">
        <v>47</v>
      </c>
      <c r="U229" s="100">
        <v>16</v>
      </c>
      <c r="V229" s="3"/>
      <c r="W229">
        <v>203</v>
      </c>
      <c r="X229">
        <v>0</v>
      </c>
      <c r="Y229">
        <v>4</v>
      </c>
      <c r="Z229">
        <v>0</v>
      </c>
      <c r="AA229">
        <v>15</v>
      </c>
      <c r="AB229">
        <v>5</v>
      </c>
      <c r="AC229">
        <v>1</v>
      </c>
      <c r="AD229">
        <v>0</v>
      </c>
      <c r="AE229" s="3"/>
      <c r="AF229" s="3"/>
    </row>
    <row r="230" spans="1:32" ht="15.75" customHeight="1" x14ac:dyDescent="0.25">
      <c r="A230" t="s">
        <v>15</v>
      </c>
      <c r="B230">
        <v>401</v>
      </c>
      <c r="C230" t="s">
        <v>383</v>
      </c>
      <c r="D230" t="s">
        <v>524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N230" s="100">
        <v>0</v>
      </c>
      <c r="O230" s="100">
        <v>0</v>
      </c>
      <c r="P230" s="100">
        <v>0</v>
      </c>
      <c r="Q230" s="100">
        <v>0</v>
      </c>
      <c r="R230" s="100">
        <v>0</v>
      </c>
      <c r="S230" s="100">
        <v>1</v>
      </c>
      <c r="T230" s="100">
        <v>0</v>
      </c>
      <c r="U230" s="100">
        <v>0</v>
      </c>
      <c r="V230" s="3"/>
      <c r="W230">
        <v>4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 s="3"/>
      <c r="AF230" s="3"/>
    </row>
    <row r="231" spans="1:32" ht="15.75" customHeight="1" x14ac:dyDescent="0.25">
      <c r="A231" t="s">
        <v>15</v>
      </c>
      <c r="B231">
        <v>402</v>
      </c>
      <c r="C231" t="s">
        <v>384</v>
      </c>
      <c r="D231" t="s">
        <v>525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 s="3"/>
      <c r="N231" s="100">
        <v>1</v>
      </c>
      <c r="O231" s="100">
        <v>0</v>
      </c>
      <c r="P231" s="100">
        <v>0</v>
      </c>
      <c r="Q231" s="100">
        <v>0</v>
      </c>
      <c r="R231" s="100">
        <v>3</v>
      </c>
      <c r="S231" s="100">
        <v>6</v>
      </c>
      <c r="T231" s="100">
        <v>3</v>
      </c>
      <c r="U231" s="100">
        <v>1</v>
      </c>
      <c r="V231" s="3"/>
      <c r="W231">
        <v>2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 s="3"/>
      <c r="AF231" s="3"/>
    </row>
    <row r="232" spans="1:32" ht="15.75" customHeight="1" x14ac:dyDescent="0.25">
      <c r="A232" t="s">
        <v>15</v>
      </c>
      <c r="B232">
        <v>403</v>
      </c>
      <c r="C232" t="s">
        <v>385</v>
      </c>
      <c r="D232" t="s">
        <v>526</v>
      </c>
      <c r="E232">
        <v>6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 s="3"/>
      <c r="N232" s="100">
        <v>9</v>
      </c>
      <c r="O232" s="100">
        <v>3</v>
      </c>
      <c r="P232" s="100">
        <v>0</v>
      </c>
      <c r="Q232" s="100">
        <v>0</v>
      </c>
      <c r="R232" s="100">
        <v>13</v>
      </c>
      <c r="S232" s="100">
        <v>42</v>
      </c>
      <c r="T232" s="100">
        <v>23</v>
      </c>
      <c r="U232" s="100">
        <v>3</v>
      </c>
      <c r="V232" s="3"/>
      <c r="W232">
        <v>3</v>
      </c>
      <c r="X232">
        <v>0</v>
      </c>
      <c r="Y232">
        <v>0</v>
      </c>
      <c r="Z232">
        <v>0</v>
      </c>
      <c r="AA232">
        <v>0</v>
      </c>
      <c r="AB232">
        <v>1</v>
      </c>
      <c r="AC232">
        <v>0</v>
      </c>
      <c r="AD232">
        <v>0</v>
      </c>
      <c r="AE232" s="3"/>
      <c r="AF232" s="3"/>
    </row>
    <row r="233" spans="1:32" ht="15.75" customHeight="1" x14ac:dyDescent="0.25">
      <c r="A233" t="s">
        <v>15</v>
      </c>
      <c r="B233">
        <v>404</v>
      </c>
      <c r="C233" t="s">
        <v>386</v>
      </c>
      <c r="D233" t="s">
        <v>527</v>
      </c>
      <c r="E233">
        <v>22</v>
      </c>
      <c r="F233">
        <v>0</v>
      </c>
      <c r="G233">
        <v>1</v>
      </c>
      <c r="H233">
        <v>0</v>
      </c>
      <c r="I233">
        <v>0</v>
      </c>
      <c r="J233">
        <v>2</v>
      </c>
      <c r="K233">
        <v>0</v>
      </c>
      <c r="L233">
        <v>0</v>
      </c>
      <c r="M233" s="3"/>
      <c r="N233" s="100">
        <v>142</v>
      </c>
      <c r="O233" s="100">
        <v>3</v>
      </c>
      <c r="P233" s="100">
        <v>0</v>
      </c>
      <c r="Q233" s="100">
        <v>33</v>
      </c>
      <c r="R233" s="100">
        <v>318</v>
      </c>
      <c r="S233" s="100">
        <v>1384</v>
      </c>
      <c r="T233" s="100">
        <v>461</v>
      </c>
      <c r="U233" s="100">
        <v>128</v>
      </c>
      <c r="V233" s="3"/>
      <c r="W233">
        <v>19</v>
      </c>
      <c r="X233">
        <v>0</v>
      </c>
      <c r="Y233">
        <v>0</v>
      </c>
      <c r="Z233">
        <v>0</v>
      </c>
      <c r="AA233">
        <v>0</v>
      </c>
      <c r="AB233">
        <v>2</v>
      </c>
      <c r="AC233">
        <v>0</v>
      </c>
      <c r="AD233">
        <v>0</v>
      </c>
      <c r="AE233" s="3"/>
      <c r="AF233" s="3"/>
    </row>
    <row r="234" spans="1:32" ht="15.75" customHeight="1" x14ac:dyDescent="0.25">
      <c r="A234" t="s">
        <v>15</v>
      </c>
      <c r="B234">
        <v>405</v>
      </c>
      <c r="C234" t="s">
        <v>387</v>
      </c>
      <c r="D234" t="s">
        <v>528</v>
      </c>
      <c r="E234">
        <v>38</v>
      </c>
      <c r="F234">
        <v>0</v>
      </c>
      <c r="G234">
        <v>0</v>
      </c>
      <c r="H234">
        <v>0</v>
      </c>
      <c r="I234">
        <v>1</v>
      </c>
      <c r="J234">
        <v>0</v>
      </c>
      <c r="K234">
        <v>0</v>
      </c>
      <c r="L234">
        <v>0</v>
      </c>
      <c r="M234" s="3"/>
      <c r="N234" s="100">
        <v>184</v>
      </c>
      <c r="O234" s="100">
        <v>11</v>
      </c>
      <c r="P234" s="100">
        <v>0</v>
      </c>
      <c r="Q234" s="100">
        <v>33</v>
      </c>
      <c r="R234" s="100">
        <v>539</v>
      </c>
      <c r="S234" s="100">
        <v>2232</v>
      </c>
      <c r="T234" s="100">
        <v>841</v>
      </c>
      <c r="U234" s="100">
        <v>208</v>
      </c>
      <c r="V234" s="3"/>
      <c r="W234">
        <v>18</v>
      </c>
      <c r="X234">
        <v>0</v>
      </c>
      <c r="Y234">
        <v>0</v>
      </c>
      <c r="Z234">
        <v>0</v>
      </c>
      <c r="AA234">
        <v>2</v>
      </c>
      <c r="AB234">
        <v>0</v>
      </c>
      <c r="AC234">
        <v>0</v>
      </c>
      <c r="AD234">
        <v>0</v>
      </c>
      <c r="AE234" s="3"/>
      <c r="AF234" s="3"/>
    </row>
    <row r="235" spans="1:32" ht="15.75" customHeight="1" x14ac:dyDescent="0.25">
      <c r="A235" t="s">
        <v>15</v>
      </c>
      <c r="B235">
        <v>406</v>
      </c>
      <c r="C235" t="s">
        <v>388</v>
      </c>
      <c r="D235" t="s">
        <v>529</v>
      </c>
      <c r="E235">
        <v>58</v>
      </c>
      <c r="F235">
        <v>0</v>
      </c>
      <c r="G235">
        <v>2</v>
      </c>
      <c r="H235">
        <v>0</v>
      </c>
      <c r="I235">
        <v>4</v>
      </c>
      <c r="J235">
        <v>3</v>
      </c>
      <c r="K235">
        <v>0</v>
      </c>
      <c r="L235">
        <v>0</v>
      </c>
      <c r="M235" s="3"/>
      <c r="N235" s="100">
        <v>241</v>
      </c>
      <c r="O235" s="100">
        <v>1</v>
      </c>
      <c r="P235" s="100">
        <v>0</v>
      </c>
      <c r="Q235" s="100">
        <v>49</v>
      </c>
      <c r="R235" s="100">
        <v>699</v>
      </c>
      <c r="S235" s="100">
        <v>2748</v>
      </c>
      <c r="T235" s="100">
        <v>1062</v>
      </c>
      <c r="U235" s="100">
        <v>184</v>
      </c>
      <c r="V235" s="3"/>
      <c r="W235">
        <v>26</v>
      </c>
      <c r="X235">
        <v>0</v>
      </c>
      <c r="Y235">
        <v>0</v>
      </c>
      <c r="Z235">
        <v>0</v>
      </c>
      <c r="AA235">
        <v>2</v>
      </c>
      <c r="AB235">
        <v>2</v>
      </c>
      <c r="AC235">
        <v>0</v>
      </c>
      <c r="AD235">
        <v>0</v>
      </c>
      <c r="AE235" s="3"/>
      <c r="AF235" s="3"/>
    </row>
    <row r="236" spans="1:32" ht="15.75" customHeight="1" x14ac:dyDescent="0.25">
      <c r="A236" t="s">
        <v>15</v>
      </c>
      <c r="B236">
        <v>407</v>
      </c>
      <c r="C236" t="s">
        <v>389</v>
      </c>
      <c r="D236" t="s">
        <v>530</v>
      </c>
      <c r="E236">
        <v>78</v>
      </c>
      <c r="F236">
        <v>0</v>
      </c>
      <c r="G236">
        <v>0</v>
      </c>
      <c r="H236">
        <v>0</v>
      </c>
      <c r="I236">
        <v>7</v>
      </c>
      <c r="J236">
        <v>5</v>
      </c>
      <c r="K236">
        <v>1</v>
      </c>
      <c r="L236">
        <v>0</v>
      </c>
      <c r="M236" s="3"/>
      <c r="N236" s="100">
        <v>289</v>
      </c>
      <c r="O236" s="100">
        <v>6</v>
      </c>
      <c r="P236" s="100">
        <v>0</v>
      </c>
      <c r="Q236" s="100">
        <v>49</v>
      </c>
      <c r="R236" s="100">
        <v>1027</v>
      </c>
      <c r="S236" s="100">
        <v>3817</v>
      </c>
      <c r="T236" s="100">
        <v>1671</v>
      </c>
      <c r="U236" s="100">
        <v>251</v>
      </c>
      <c r="V236" s="3"/>
      <c r="W236">
        <v>36</v>
      </c>
      <c r="X236">
        <v>1</v>
      </c>
      <c r="Y236">
        <v>0</v>
      </c>
      <c r="Z236">
        <v>0</v>
      </c>
      <c r="AA236">
        <v>3</v>
      </c>
      <c r="AB236">
        <v>3</v>
      </c>
      <c r="AC236">
        <v>0</v>
      </c>
      <c r="AD236">
        <v>0</v>
      </c>
      <c r="AE236" s="3"/>
      <c r="AF236" s="3"/>
    </row>
    <row r="237" spans="1:32" ht="15.75" customHeight="1" x14ac:dyDescent="0.25">
      <c r="A237" t="s">
        <v>15</v>
      </c>
      <c r="B237">
        <v>408</v>
      </c>
      <c r="C237" t="s">
        <v>390</v>
      </c>
      <c r="D237" t="s">
        <v>531</v>
      </c>
      <c r="E237">
        <v>94</v>
      </c>
      <c r="F237">
        <v>0</v>
      </c>
      <c r="G237">
        <v>1</v>
      </c>
      <c r="H237">
        <v>0</v>
      </c>
      <c r="I237">
        <v>13</v>
      </c>
      <c r="J237">
        <v>9</v>
      </c>
      <c r="K237">
        <v>0</v>
      </c>
      <c r="L237">
        <v>0</v>
      </c>
      <c r="M237" s="3"/>
      <c r="N237" s="100">
        <v>177</v>
      </c>
      <c r="O237" s="100">
        <v>4</v>
      </c>
      <c r="P237" s="100">
        <v>0</v>
      </c>
      <c r="Q237" s="100">
        <v>21</v>
      </c>
      <c r="R237" s="100">
        <v>583</v>
      </c>
      <c r="S237" s="100">
        <v>2088</v>
      </c>
      <c r="T237" s="100">
        <v>1139</v>
      </c>
      <c r="U237" s="100">
        <v>197</v>
      </c>
      <c r="V237" s="3"/>
      <c r="W237">
        <v>34</v>
      </c>
      <c r="X237">
        <v>0</v>
      </c>
      <c r="Y237">
        <v>0</v>
      </c>
      <c r="Z237">
        <v>0</v>
      </c>
      <c r="AA237">
        <v>1</v>
      </c>
      <c r="AB237">
        <v>0</v>
      </c>
      <c r="AC237">
        <v>0</v>
      </c>
      <c r="AD237">
        <v>0</v>
      </c>
      <c r="AE237" s="3"/>
      <c r="AF237" s="3"/>
    </row>
    <row r="238" spans="1:32" ht="15.75" customHeight="1" x14ac:dyDescent="0.25">
      <c r="A238" t="s">
        <v>15</v>
      </c>
      <c r="B238">
        <v>409</v>
      </c>
      <c r="C238" t="s">
        <v>391</v>
      </c>
      <c r="D238" t="s">
        <v>532</v>
      </c>
      <c r="E238">
        <v>117</v>
      </c>
      <c r="F238">
        <v>0</v>
      </c>
      <c r="G238">
        <v>2</v>
      </c>
      <c r="H238">
        <v>0</v>
      </c>
      <c r="I238">
        <v>15</v>
      </c>
      <c r="J238">
        <v>19</v>
      </c>
      <c r="K238">
        <v>2</v>
      </c>
      <c r="L238">
        <v>0</v>
      </c>
      <c r="M238" s="3"/>
      <c r="N238" s="100">
        <v>168</v>
      </c>
      <c r="O238" s="100">
        <v>2</v>
      </c>
      <c r="P238" s="100">
        <v>0</v>
      </c>
      <c r="Q238" s="100">
        <v>29</v>
      </c>
      <c r="R238" s="100">
        <v>581</v>
      </c>
      <c r="S238" s="100">
        <v>2453</v>
      </c>
      <c r="T238" s="100">
        <v>1215</v>
      </c>
      <c r="U238" s="100">
        <v>189</v>
      </c>
      <c r="V238" s="3"/>
      <c r="W238">
        <v>40</v>
      </c>
      <c r="X238">
        <v>1</v>
      </c>
      <c r="Y238">
        <v>0</v>
      </c>
      <c r="Z238">
        <v>0</v>
      </c>
      <c r="AA238">
        <v>3</v>
      </c>
      <c r="AB238">
        <v>3</v>
      </c>
      <c r="AC238">
        <v>0</v>
      </c>
      <c r="AD238">
        <v>0</v>
      </c>
      <c r="AE238" s="3"/>
      <c r="AF238" s="3"/>
    </row>
    <row r="239" spans="1:32" ht="15.75" customHeight="1" x14ac:dyDescent="0.25">
      <c r="A239" t="s">
        <v>15</v>
      </c>
      <c r="B239">
        <v>410</v>
      </c>
      <c r="C239" t="s">
        <v>392</v>
      </c>
      <c r="D239" t="s">
        <v>533</v>
      </c>
      <c r="E239">
        <v>130</v>
      </c>
      <c r="F239">
        <v>0</v>
      </c>
      <c r="G239">
        <v>5</v>
      </c>
      <c r="H239">
        <v>1</v>
      </c>
      <c r="I239">
        <v>23</v>
      </c>
      <c r="J239">
        <v>26</v>
      </c>
      <c r="K239">
        <v>4</v>
      </c>
      <c r="L239">
        <v>0</v>
      </c>
      <c r="M239" s="3"/>
      <c r="N239" s="100">
        <v>128</v>
      </c>
      <c r="O239" s="100">
        <v>1</v>
      </c>
      <c r="P239" s="100">
        <v>0</v>
      </c>
      <c r="Q239" s="100">
        <v>25</v>
      </c>
      <c r="R239" s="100">
        <v>433</v>
      </c>
      <c r="S239" s="100">
        <v>1735</v>
      </c>
      <c r="T239" s="100">
        <v>1007</v>
      </c>
      <c r="U239" s="100">
        <v>197</v>
      </c>
      <c r="V239" s="3"/>
      <c r="W239">
        <v>38</v>
      </c>
      <c r="X239">
        <v>0</v>
      </c>
      <c r="Y239">
        <v>0</v>
      </c>
      <c r="Z239">
        <v>0</v>
      </c>
      <c r="AA239">
        <v>2</v>
      </c>
      <c r="AB239">
        <v>1</v>
      </c>
      <c r="AC239">
        <v>0</v>
      </c>
      <c r="AD239">
        <v>0</v>
      </c>
      <c r="AE239" s="3"/>
      <c r="AF239" s="3"/>
    </row>
    <row r="240" spans="1:32" ht="15.75" customHeight="1" x14ac:dyDescent="0.25">
      <c r="A240" t="s">
        <v>15</v>
      </c>
      <c r="B240">
        <v>411</v>
      </c>
      <c r="C240" t="s">
        <v>393</v>
      </c>
      <c r="D240" t="s">
        <v>534</v>
      </c>
      <c r="E240">
        <v>159</v>
      </c>
      <c r="F240">
        <v>0</v>
      </c>
      <c r="G240">
        <v>4</v>
      </c>
      <c r="H240">
        <v>1</v>
      </c>
      <c r="I240">
        <v>33</v>
      </c>
      <c r="J240">
        <v>29</v>
      </c>
      <c r="K240">
        <v>3</v>
      </c>
      <c r="L240">
        <v>0</v>
      </c>
      <c r="M240" s="3"/>
      <c r="N240" s="100">
        <v>113</v>
      </c>
      <c r="O240" s="100">
        <v>3</v>
      </c>
      <c r="P240" s="100">
        <v>0</v>
      </c>
      <c r="Q240" s="100">
        <v>29</v>
      </c>
      <c r="R240" s="100">
        <v>344</v>
      </c>
      <c r="S240" s="100">
        <v>1469</v>
      </c>
      <c r="T240" s="100">
        <v>941</v>
      </c>
      <c r="U240" s="100">
        <v>153</v>
      </c>
      <c r="V240" s="3"/>
      <c r="W240">
        <v>50</v>
      </c>
      <c r="X240">
        <v>0</v>
      </c>
      <c r="Y240">
        <v>1</v>
      </c>
      <c r="Z240">
        <v>0</v>
      </c>
      <c r="AA240">
        <v>1</v>
      </c>
      <c r="AB240">
        <v>2</v>
      </c>
      <c r="AC240">
        <v>0</v>
      </c>
      <c r="AD240">
        <v>0</v>
      </c>
      <c r="AE240" s="3"/>
      <c r="AF240" s="3"/>
    </row>
    <row r="241" spans="1:32" ht="15.75" customHeight="1" x14ac:dyDescent="0.25">
      <c r="A241" t="s">
        <v>15</v>
      </c>
      <c r="B241">
        <v>412</v>
      </c>
      <c r="C241" t="s">
        <v>394</v>
      </c>
      <c r="D241" t="s">
        <v>535</v>
      </c>
      <c r="E241">
        <v>163</v>
      </c>
      <c r="F241">
        <v>0</v>
      </c>
      <c r="G241">
        <v>5</v>
      </c>
      <c r="H241">
        <v>2</v>
      </c>
      <c r="I241">
        <v>33</v>
      </c>
      <c r="J241">
        <v>64</v>
      </c>
      <c r="K241">
        <v>3</v>
      </c>
      <c r="L241">
        <v>1</v>
      </c>
      <c r="M241" s="3"/>
      <c r="N241" s="100">
        <v>81</v>
      </c>
      <c r="O241" s="100">
        <v>2</v>
      </c>
      <c r="P241" s="100">
        <v>0</v>
      </c>
      <c r="Q241" s="100">
        <v>8</v>
      </c>
      <c r="R241" s="100">
        <v>177</v>
      </c>
      <c r="S241" s="100">
        <v>707</v>
      </c>
      <c r="T241" s="100">
        <v>335</v>
      </c>
      <c r="U241" s="100">
        <v>63</v>
      </c>
      <c r="V241" s="3"/>
      <c r="W241">
        <v>54</v>
      </c>
      <c r="X241">
        <v>0</v>
      </c>
      <c r="Y241">
        <v>3</v>
      </c>
      <c r="Z241">
        <v>0</v>
      </c>
      <c r="AA241">
        <v>5</v>
      </c>
      <c r="AB241">
        <v>3</v>
      </c>
      <c r="AC241">
        <v>1</v>
      </c>
      <c r="AD241">
        <v>0</v>
      </c>
      <c r="AE241" s="3"/>
      <c r="AF241" s="3"/>
    </row>
    <row r="242" spans="1:32" ht="15.75" customHeight="1" x14ac:dyDescent="0.25">
      <c r="A242" t="s">
        <v>15</v>
      </c>
      <c r="B242">
        <v>413</v>
      </c>
      <c r="C242" t="s">
        <v>395</v>
      </c>
      <c r="D242" t="s">
        <v>536</v>
      </c>
      <c r="E242">
        <v>265</v>
      </c>
      <c r="F242">
        <v>0</v>
      </c>
      <c r="G242">
        <v>8</v>
      </c>
      <c r="H242">
        <v>2</v>
      </c>
      <c r="I242">
        <v>68</v>
      </c>
      <c r="J242">
        <v>81</v>
      </c>
      <c r="K242">
        <v>7</v>
      </c>
      <c r="L242">
        <v>2</v>
      </c>
      <c r="M242" s="3"/>
      <c r="N242" s="100">
        <v>157</v>
      </c>
      <c r="O242" s="100">
        <v>2</v>
      </c>
      <c r="P242" s="100">
        <v>0</v>
      </c>
      <c r="Q242" s="100">
        <v>14</v>
      </c>
      <c r="R242" s="100">
        <v>294</v>
      </c>
      <c r="S242" s="100">
        <v>1165</v>
      </c>
      <c r="T242" s="100">
        <v>417</v>
      </c>
      <c r="U242" s="100">
        <v>90</v>
      </c>
      <c r="V242" s="3"/>
      <c r="W242">
        <v>68</v>
      </c>
      <c r="X242">
        <v>0</v>
      </c>
      <c r="Y242">
        <v>0</v>
      </c>
      <c r="Z242">
        <v>0</v>
      </c>
      <c r="AA242">
        <v>4</v>
      </c>
      <c r="AB242">
        <v>5</v>
      </c>
      <c r="AC242">
        <v>0</v>
      </c>
      <c r="AD242">
        <v>0</v>
      </c>
      <c r="AE242" s="3"/>
      <c r="AF242" s="3"/>
    </row>
    <row r="243" spans="1:32" ht="15.75" customHeight="1" x14ac:dyDescent="0.25">
      <c r="A243" t="s">
        <v>15</v>
      </c>
      <c r="B243">
        <v>414</v>
      </c>
      <c r="C243" t="s">
        <v>396</v>
      </c>
      <c r="D243" t="s">
        <v>537</v>
      </c>
      <c r="E243">
        <v>281</v>
      </c>
      <c r="F243">
        <v>0</v>
      </c>
      <c r="G243">
        <v>16</v>
      </c>
      <c r="H243">
        <v>2</v>
      </c>
      <c r="I243">
        <v>70</v>
      </c>
      <c r="J243">
        <v>136</v>
      </c>
      <c r="K243">
        <v>21</v>
      </c>
      <c r="L243">
        <v>1</v>
      </c>
      <c r="M243" s="3"/>
      <c r="N243" s="100">
        <v>56</v>
      </c>
      <c r="O243" s="100">
        <v>1</v>
      </c>
      <c r="P243" s="100">
        <v>0</v>
      </c>
      <c r="Q243" s="100">
        <v>3</v>
      </c>
      <c r="R243" s="100">
        <v>90</v>
      </c>
      <c r="S243" s="100">
        <v>442</v>
      </c>
      <c r="T243" s="100">
        <v>66</v>
      </c>
      <c r="U243" s="100">
        <v>14</v>
      </c>
      <c r="V243" s="3"/>
      <c r="W243">
        <v>79</v>
      </c>
      <c r="X243">
        <v>0</v>
      </c>
      <c r="Y243">
        <v>0</v>
      </c>
      <c r="Z243">
        <v>0</v>
      </c>
      <c r="AA243">
        <v>3</v>
      </c>
      <c r="AB243">
        <v>4</v>
      </c>
      <c r="AC243">
        <v>0</v>
      </c>
      <c r="AD243">
        <v>0</v>
      </c>
      <c r="AE243" s="3"/>
      <c r="AF243" s="3"/>
    </row>
    <row r="244" spans="1:32" ht="15.75" customHeight="1" x14ac:dyDescent="0.25">
      <c r="A244" t="s">
        <v>15</v>
      </c>
      <c r="B244">
        <v>415</v>
      </c>
      <c r="C244" t="s">
        <v>397</v>
      </c>
      <c r="D244" t="s">
        <v>538</v>
      </c>
      <c r="E244">
        <v>359</v>
      </c>
      <c r="F244">
        <v>0</v>
      </c>
      <c r="G244">
        <v>10</v>
      </c>
      <c r="H244">
        <v>10</v>
      </c>
      <c r="I244">
        <v>97</v>
      </c>
      <c r="J244">
        <v>175</v>
      </c>
      <c r="K244">
        <v>45</v>
      </c>
      <c r="L244">
        <v>0</v>
      </c>
      <c r="M244" s="3"/>
      <c r="N244" s="100">
        <v>16</v>
      </c>
      <c r="O244" s="100">
        <v>0</v>
      </c>
      <c r="P244" s="100">
        <v>0</v>
      </c>
      <c r="Q244" s="100">
        <v>1</v>
      </c>
      <c r="R244" s="100">
        <v>14</v>
      </c>
      <c r="S244" s="100">
        <v>47</v>
      </c>
      <c r="T244" s="100">
        <v>20</v>
      </c>
      <c r="U244" s="100">
        <v>1</v>
      </c>
      <c r="V244" s="3"/>
      <c r="W244">
        <v>99</v>
      </c>
      <c r="X244">
        <v>2</v>
      </c>
      <c r="Y244">
        <v>2</v>
      </c>
      <c r="Z244">
        <v>1</v>
      </c>
      <c r="AA244">
        <v>10</v>
      </c>
      <c r="AB244">
        <v>7</v>
      </c>
      <c r="AC244">
        <v>1</v>
      </c>
      <c r="AD244">
        <v>0</v>
      </c>
      <c r="AE244" s="3"/>
      <c r="AF244" s="3"/>
    </row>
    <row r="245" spans="1:32" ht="15.75" customHeight="1" x14ac:dyDescent="0.25">
      <c r="A245" t="s">
        <v>15</v>
      </c>
      <c r="B245">
        <v>416</v>
      </c>
      <c r="C245" t="s">
        <v>398</v>
      </c>
      <c r="D245" t="s">
        <v>539</v>
      </c>
      <c r="E245">
        <v>3646</v>
      </c>
      <c r="F245">
        <v>16</v>
      </c>
      <c r="G245">
        <v>331</v>
      </c>
      <c r="H245">
        <v>159</v>
      </c>
      <c r="I245">
        <v>1366</v>
      </c>
      <c r="J245">
        <v>3926</v>
      </c>
      <c r="K245">
        <v>545</v>
      </c>
      <c r="L245">
        <v>89</v>
      </c>
      <c r="M245" s="3"/>
      <c r="N245" s="100">
        <v>1588</v>
      </c>
      <c r="O245" s="100">
        <v>10</v>
      </c>
      <c r="P245" s="100">
        <v>0</v>
      </c>
      <c r="Q245" s="100">
        <v>125</v>
      </c>
      <c r="R245" s="100">
        <v>1176</v>
      </c>
      <c r="S245" s="100">
        <v>3779</v>
      </c>
      <c r="T245" s="100">
        <v>1022</v>
      </c>
      <c r="U245" s="100">
        <v>234</v>
      </c>
      <c r="V245" s="3"/>
      <c r="W245">
        <v>806</v>
      </c>
      <c r="X245">
        <v>1</v>
      </c>
      <c r="Y245">
        <v>21</v>
      </c>
      <c r="Z245">
        <v>5</v>
      </c>
      <c r="AA245">
        <v>46</v>
      </c>
      <c r="AB245">
        <v>88</v>
      </c>
      <c r="AC245">
        <v>7</v>
      </c>
      <c r="AD245">
        <v>0</v>
      </c>
      <c r="AE245" s="3"/>
      <c r="AF245" s="3"/>
    </row>
    <row r="246" spans="1:32" ht="15.75" customHeight="1" x14ac:dyDescent="0.25">
      <c r="A246" t="s">
        <v>16</v>
      </c>
      <c r="B246">
        <v>101</v>
      </c>
      <c r="C246" t="s">
        <v>399</v>
      </c>
      <c r="D246" t="s">
        <v>540</v>
      </c>
      <c r="E246">
        <v>15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 s="3"/>
      <c r="N246" s="100">
        <v>454</v>
      </c>
      <c r="O246" s="100">
        <v>0</v>
      </c>
      <c r="P246" s="100">
        <v>0</v>
      </c>
      <c r="Q246" s="100">
        <v>3</v>
      </c>
      <c r="R246" s="100">
        <v>0</v>
      </c>
      <c r="S246" s="100">
        <v>1149</v>
      </c>
      <c r="T246" s="100">
        <v>573</v>
      </c>
      <c r="U246" s="100">
        <v>173</v>
      </c>
      <c r="V246" s="3"/>
      <c r="W246">
        <v>28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 s="3"/>
      <c r="AF246" s="3"/>
    </row>
    <row r="247" spans="1:32" ht="15.75" customHeight="1" x14ac:dyDescent="0.25">
      <c r="A247" t="s">
        <v>16</v>
      </c>
      <c r="B247">
        <v>102</v>
      </c>
      <c r="C247" t="s">
        <v>400</v>
      </c>
      <c r="D247" t="s">
        <v>541</v>
      </c>
      <c r="E247">
        <v>20</v>
      </c>
      <c r="F247">
        <v>1</v>
      </c>
      <c r="G247">
        <v>0</v>
      </c>
      <c r="H247">
        <v>0</v>
      </c>
      <c r="I247">
        <v>0</v>
      </c>
      <c r="J247">
        <v>7</v>
      </c>
      <c r="K247">
        <v>2</v>
      </c>
      <c r="L247">
        <v>0</v>
      </c>
      <c r="M247" s="3"/>
      <c r="N247" s="100">
        <v>50</v>
      </c>
      <c r="O247" s="100">
        <v>0</v>
      </c>
      <c r="P247" s="100">
        <v>0</v>
      </c>
      <c r="Q247" s="100">
        <v>0</v>
      </c>
      <c r="R247" s="100">
        <v>0</v>
      </c>
      <c r="S247" s="100">
        <v>103</v>
      </c>
      <c r="T247" s="100">
        <v>59</v>
      </c>
      <c r="U247" s="100">
        <v>28</v>
      </c>
      <c r="V247" s="3"/>
      <c r="W247">
        <v>13</v>
      </c>
      <c r="X247">
        <v>0</v>
      </c>
      <c r="Y247">
        <v>0</v>
      </c>
      <c r="Z247">
        <v>0</v>
      </c>
      <c r="AA247">
        <v>0</v>
      </c>
      <c r="AB247">
        <v>1</v>
      </c>
      <c r="AC247">
        <v>1</v>
      </c>
      <c r="AD247">
        <v>0</v>
      </c>
      <c r="AE247" s="3"/>
      <c r="AF247" s="3"/>
    </row>
    <row r="248" spans="1:32" ht="15.75" customHeight="1" x14ac:dyDescent="0.25">
      <c r="A248" t="s">
        <v>16</v>
      </c>
      <c r="B248">
        <v>103</v>
      </c>
      <c r="C248" t="s">
        <v>401</v>
      </c>
      <c r="D248" t="s">
        <v>542</v>
      </c>
      <c r="E248">
        <v>26</v>
      </c>
      <c r="F248">
        <v>0</v>
      </c>
      <c r="G248">
        <v>0</v>
      </c>
      <c r="H248">
        <v>0</v>
      </c>
      <c r="I248">
        <v>0</v>
      </c>
      <c r="J248">
        <v>4</v>
      </c>
      <c r="K248">
        <v>2</v>
      </c>
      <c r="L248">
        <v>0</v>
      </c>
      <c r="M248" s="3"/>
      <c r="N248" s="100">
        <v>48</v>
      </c>
      <c r="O248" s="100">
        <v>0</v>
      </c>
      <c r="P248" s="100">
        <v>0</v>
      </c>
      <c r="Q248" s="100">
        <v>0</v>
      </c>
      <c r="R248" s="100">
        <v>0</v>
      </c>
      <c r="S248" s="100">
        <v>59</v>
      </c>
      <c r="T248" s="100">
        <v>34</v>
      </c>
      <c r="U248" s="100">
        <v>12</v>
      </c>
      <c r="V248" s="3"/>
      <c r="W248">
        <v>16</v>
      </c>
      <c r="X248">
        <v>0</v>
      </c>
      <c r="Y248">
        <v>0</v>
      </c>
      <c r="Z248">
        <v>0</v>
      </c>
      <c r="AA248">
        <v>0</v>
      </c>
      <c r="AB248">
        <v>2</v>
      </c>
      <c r="AC248">
        <v>0</v>
      </c>
      <c r="AD248">
        <v>0</v>
      </c>
      <c r="AE248" s="3"/>
      <c r="AF248" s="3"/>
    </row>
    <row r="249" spans="1:32" ht="15.75" customHeight="1" x14ac:dyDescent="0.25">
      <c r="A249" t="s">
        <v>16</v>
      </c>
      <c r="B249">
        <v>104</v>
      </c>
      <c r="C249" t="s">
        <v>402</v>
      </c>
      <c r="D249" t="s">
        <v>543</v>
      </c>
      <c r="E249">
        <v>39</v>
      </c>
      <c r="F249">
        <v>0</v>
      </c>
      <c r="G249">
        <v>0</v>
      </c>
      <c r="H249">
        <v>1</v>
      </c>
      <c r="I249">
        <v>0</v>
      </c>
      <c r="J249">
        <v>14</v>
      </c>
      <c r="K249">
        <v>1</v>
      </c>
      <c r="L249">
        <v>1</v>
      </c>
      <c r="M249" s="3"/>
      <c r="N249" s="100">
        <v>53</v>
      </c>
      <c r="O249" s="100">
        <v>0</v>
      </c>
      <c r="P249" s="100">
        <v>0</v>
      </c>
      <c r="Q249" s="100">
        <v>0</v>
      </c>
      <c r="R249" s="100">
        <v>0</v>
      </c>
      <c r="S249" s="100">
        <v>71</v>
      </c>
      <c r="T249" s="100">
        <v>53</v>
      </c>
      <c r="U249" s="100">
        <v>27</v>
      </c>
      <c r="V249" s="3"/>
      <c r="W249">
        <v>31</v>
      </c>
      <c r="X249">
        <v>0</v>
      </c>
      <c r="Y249">
        <v>0</v>
      </c>
      <c r="Z249">
        <v>0</v>
      </c>
      <c r="AA249">
        <v>0</v>
      </c>
      <c r="AB249">
        <v>3</v>
      </c>
      <c r="AC249">
        <v>1</v>
      </c>
      <c r="AD249">
        <v>1</v>
      </c>
      <c r="AE249" s="3"/>
      <c r="AF249" s="3"/>
    </row>
    <row r="250" spans="1:32" ht="15.75" customHeight="1" x14ac:dyDescent="0.25">
      <c r="A250" t="s">
        <v>16</v>
      </c>
      <c r="B250">
        <v>105</v>
      </c>
      <c r="C250" t="s">
        <v>403</v>
      </c>
      <c r="D250" t="s">
        <v>544</v>
      </c>
      <c r="E250">
        <v>43</v>
      </c>
      <c r="F250">
        <v>0</v>
      </c>
      <c r="G250">
        <v>0</v>
      </c>
      <c r="H250">
        <v>0</v>
      </c>
      <c r="I250">
        <v>0</v>
      </c>
      <c r="J250">
        <v>11</v>
      </c>
      <c r="K250">
        <v>3</v>
      </c>
      <c r="L250">
        <v>1</v>
      </c>
      <c r="M250" s="3"/>
      <c r="N250" s="100">
        <v>40</v>
      </c>
      <c r="O250" s="100">
        <v>0</v>
      </c>
      <c r="P250" s="100">
        <v>0</v>
      </c>
      <c r="Q250" s="100">
        <v>0</v>
      </c>
      <c r="R250" s="100">
        <v>0</v>
      </c>
      <c r="S250" s="100">
        <v>51</v>
      </c>
      <c r="T250" s="100">
        <v>41</v>
      </c>
      <c r="U250" s="100">
        <v>27</v>
      </c>
      <c r="V250" s="3"/>
      <c r="W250">
        <v>35</v>
      </c>
      <c r="X250">
        <v>1</v>
      </c>
      <c r="Y250">
        <v>0</v>
      </c>
      <c r="Z250">
        <v>0</v>
      </c>
      <c r="AA250">
        <v>0</v>
      </c>
      <c r="AB250">
        <v>3</v>
      </c>
      <c r="AC250">
        <v>2</v>
      </c>
      <c r="AD250">
        <v>0</v>
      </c>
      <c r="AE250" s="3"/>
      <c r="AF250" s="3"/>
    </row>
    <row r="251" spans="1:32" ht="15.75" customHeight="1" x14ac:dyDescent="0.25">
      <c r="A251" t="s">
        <v>16</v>
      </c>
      <c r="B251">
        <v>106</v>
      </c>
      <c r="C251" t="s">
        <v>404</v>
      </c>
      <c r="D251" t="s">
        <v>545</v>
      </c>
      <c r="E251">
        <v>71</v>
      </c>
      <c r="F251">
        <v>0</v>
      </c>
      <c r="G251">
        <v>0</v>
      </c>
      <c r="H251">
        <v>0</v>
      </c>
      <c r="I251">
        <v>0</v>
      </c>
      <c r="J251">
        <v>36</v>
      </c>
      <c r="K251">
        <v>7</v>
      </c>
      <c r="L251">
        <v>0</v>
      </c>
      <c r="M251" s="3"/>
      <c r="N251" s="100">
        <v>28</v>
      </c>
      <c r="O251" s="100">
        <v>0</v>
      </c>
      <c r="P251" s="100">
        <v>0</v>
      </c>
      <c r="Q251" s="100">
        <v>1</v>
      </c>
      <c r="R251" s="100">
        <v>0</v>
      </c>
      <c r="S251" s="100">
        <v>63</v>
      </c>
      <c r="T251" s="100">
        <v>31</v>
      </c>
      <c r="U251" s="100">
        <v>14</v>
      </c>
      <c r="V251" s="3"/>
      <c r="W251">
        <v>46</v>
      </c>
      <c r="X251">
        <v>1</v>
      </c>
      <c r="Y251">
        <v>0</v>
      </c>
      <c r="Z251">
        <v>0</v>
      </c>
      <c r="AA251">
        <v>0</v>
      </c>
      <c r="AB251">
        <v>6</v>
      </c>
      <c r="AC251">
        <v>2</v>
      </c>
      <c r="AD251">
        <v>0</v>
      </c>
      <c r="AE251" s="3"/>
      <c r="AF251" s="3"/>
    </row>
    <row r="252" spans="1:32" ht="15.75" customHeight="1" x14ac:dyDescent="0.25">
      <c r="A252" t="s">
        <v>16</v>
      </c>
      <c r="B252">
        <v>107</v>
      </c>
      <c r="C252" t="s">
        <v>405</v>
      </c>
      <c r="D252" t="s">
        <v>546</v>
      </c>
      <c r="E252">
        <v>106</v>
      </c>
      <c r="F252">
        <v>0</v>
      </c>
      <c r="G252">
        <v>0</v>
      </c>
      <c r="H252">
        <v>0</v>
      </c>
      <c r="I252">
        <v>0</v>
      </c>
      <c r="J252">
        <v>49</v>
      </c>
      <c r="K252">
        <v>13</v>
      </c>
      <c r="L252">
        <v>2</v>
      </c>
      <c r="M252" s="3"/>
      <c r="N252" s="100">
        <v>34</v>
      </c>
      <c r="O252" s="100">
        <v>0</v>
      </c>
      <c r="P252" s="100">
        <v>0</v>
      </c>
      <c r="Q252" s="100">
        <v>0</v>
      </c>
      <c r="R252" s="100">
        <v>0</v>
      </c>
      <c r="S252" s="100">
        <v>68</v>
      </c>
      <c r="T252" s="100">
        <v>50</v>
      </c>
      <c r="U252" s="100">
        <v>32</v>
      </c>
      <c r="V252" s="3"/>
      <c r="W252">
        <v>68</v>
      </c>
      <c r="X252">
        <v>0</v>
      </c>
      <c r="Y252">
        <v>0</v>
      </c>
      <c r="Z252">
        <v>1</v>
      </c>
      <c r="AA252">
        <v>0</v>
      </c>
      <c r="AB252">
        <v>11</v>
      </c>
      <c r="AC252">
        <v>1</v>
      </c>
      <c r="AD252">
        <v>0</v>
      </c>
      <c r="AE252" s="3"/>
      <c r="AF252" s="3"/>
    </row>
    <row r="253" spans="1:32" ht="15.75" customHeight="1" x14ac:dyDescent="0.25">
      <c r="A253" t="s">
        <v>16</v>
      </c>
      <c r="B253">
        <v>108</v>
      </c>
      <c r="C253" t="s">
        <v>406</v>
      </c>
      <c r="D253" t="s">
        <v>547</v>
      </c>
      <c r="E253">
        <v>141</v>
      </c>
      <c r="F253">
        <v>0</v>
      </c>
      <c r="G253">
        <v>0</v>
      </c>
      <c r="H253">
        <v>0</v>
      </c>
      <c r="I253">
        <v>0</v>
      </c>
      <c r="J253">
        <v>56</v>
      </c>
      <c r="K253">
        <v>14</v>
      </c>
      <c r="L253">
        <v>5</v>
      </c>
      <c r="M253" s="3"/>
      <c r="N253" s="100">
        <v>29</v>
      </c>
      <c r="O253" s="100">
        <v>0</v>
      </c>
      <c r="P253" s="100">
        <v>0</v>
      </c>
      <c r="Q253" s="100">
        <v>0</v>
      </c>
      <c r="R253" s="100">
        <v>0</v>
      </c>
      <c r="S253" s="100">
        <v>44</v>
      </c>
      <c r="T253" s="100">
        <v>37</v>
      </c>
      <c r="U253" s="100">
        <v>24</v>
      </c>
      <c r="V253" s="3"/>
      <c r="W253">
        <v>58</v>
      </c>
      <c r="X253">
        <v>1</v>
      </c>
      <c r="Y253">
        <v>0</v>
      </c>
      <c r="Z253">
        <v>0</v>
      </c>
      <c r="AA253">
        <v>0</v>
      </c>
      <c r="AB253">
        <v>15</v>
      </c>
      <c r="AC253">
        <v>2</v>
      </c>
      <c r="AD253">
        <v>0</v>
      </c>
      <c r="AE253" s="3"/>
      <c r="AF253" s="3"/>
    </row>
    <row r="254" spans="1:32" ht="15.75" customHeight="1" x14ac:dyDescent="0.25">
      <c r="A254" t="s">
        <v>16</v>
      </c>
      <c r="B254">
        <v>109</v>
      </c>
      <c r="C254" t="s">
        <v>407</v>
      </c>
      <c r="D254" t="s">
        <v>548</v>
      </c>
      <c r="E254">
        <v>234</v>
      </c>
      <c r="F254">
        <v>0</v>
      </c>
      <c r="G254">
        <v>0</v>
      </c>
      <c r="H254">
        <v>2</v>
      </c>
      <c r="I254">
        <v>0</v>
      </c>
      <c r="J254">
        <v>88</v>
      </c>
      <c r="K254">
        <v>13</v>
      </c>
      <c r="L254">
        <v>7</v>
      </c>
      <c r="M254" s="3"/>
      <c r="N254" s="100">
        <v>18</v>
      </c>
      <c r="O254" s="100">
        <v>0</v>
      </c>
      <c r="P254" s="100">
        <v>0</v>
      </c>
      <c r="Q254" s="100">
        <v>0</v>
      </c>
      <c r="R254" s="100">
        <v>0</v>
      </c>
      <c r="S254" s="100">
        <v>49</v>
      </c>
      <c r="T254" s="100">
        <v>38</v>
      </c>
      <c r="U254" s="100">
        <v>17</v>
      </c>
      <c r="V254" s="3"/>
      <c r="W254">
        <v>96</v>
      </c>
      <c r="X254">
        <v>1</v>
      </c>
      <c r="Y254">
        <v>0</v>
      </c>
      <c r="Z254">
        <v>0</v>
      </c>
      <c r="AA254">
        <v>0</v>
      </c>
      <c r="AB254">
        <v>12</v>
      </c>
      <c r="AC254">
        <v>1</v>
      </c>
      <c r="AD254">
        <v>2</v>
      </c>
      <c r="AE254" s="3"/>
      <c r="AF254" s="3"/>
    </row>
    <row r="255" spans="1:32" ht="15.75" customHeight="1" x14ac:dyDescent="0.25">
      <c r="A255" t="s">
        <v>16</v>
      </c>
      <c r="B255">
        <v>110</v>
      </c>
      <c r="C255" t="s">
        <v>408</v>
      </c>
      <c r="D255" t="s">
        <v>549</v>
      </c>
      <c r="E255">
        <v>221</v>
      </c>
      <c r="F255">
        <v>0</v>
      </c>
      <c r="G255">
        <v>0</v>
      </c>
      <c r="H255">
        <v>0</v>
      </c>
      <c r="I255">
        <v>1</v>
      </c>
      <c r="J255">
        <v>89</v>
      </c>
      <c r="K255">
        <v>22</v>
      </c>
      <c r="L255">
        <v>6</v>
      </c>
      <c r="M255" s="3"/>
      <c r="N255" s="100">
        <v>14</v>
      </c>
      <c r="O255" s="100">
        <v>0</v>
      </c>
      <c r="P255" s="100">
        <v>0</v>
      </c>
      <c r="Q255" s="100">
        <v>0</v>
      </c>
      <c r="R255" s="100">
        <v>0</v>
      </c>
      <c r="S255" s="100">
        <v>31</v>
      </c>
      <c r="T255" s="100">
        <v>31</v>
      </c>
      <c r="U255" s="100">
        <v>23</v>
      </c>
      <c r="V255" s="3"/>
      <c r="W255">
        <v>98</v>
      </c>
      <c r="X255">
        <v>2</v>
      </c>
      <c r="Y255">
        <v>0</v>
      </c>
      <c r="Z255">
        <v>0</v>
      </c>
      <c r="AA255">
        <v>0</v>
      </c>
      <c r="AB255">
        <v>16</v>
      </c>
      <c r="AC255">
        <v>4</v>
      </c>
      <c r="AD255">
        <v>0</v>
      </c>
      <c r="AE255" s="3"/>
      <c r="AF255" s="3"/>
    </row>
    <row r="256" spans="1:32" ht="15.75" customHeight="1" x14ac:dyDescent="0.25">
      <c r="A256" t="s">
        <v>16</v>
      </c>
      <c r="B256">
        <v>111</v>
      </c>
      <c r="C256" t="s">
        <v>409</v>
      </c>
      <c r="D256" t="s">
        <v>550</v>
      </c>
      <c r="E256">
        <v>353</v>
      </c>
      <c r="F256">
        <v>0</v>
      </c>
      <c r="G256">
        <v>0</v>
      </c>
      <c r="H256">
        <v>0</v>
      </c>
      <c r="I256">
        <v>0</v>
      </c>
      <c r="J256">
        <v>129</v>
      </c>
      <c r="K256">
        <v>34</v>
      </c>
      <c r="L256">
        <v>9</v>
      </c>
      <c r="M256" s="3"/>
      <c r="N256" s="100">
        <v>32</v>
      </c>
      <c r="O256" s="100">
        <v>0</v>
      </c>
      <c r="P256" s="100">
        <v>0</v>
      </c>
      <c r="Q256" s="100">
        <v>0</v>
      </c>
      <c r="R256" s="100">
        <v>0</v>
      </c>
      <c r="S256" s="100">
        <v>35</v>
      </c>
      <c r="T256" s="100">
        <v>26</v>
      </c>
      <c r="U256" s="100">
        <v>17</v>
      </c>
      <c r="V256" s="3"/>
      <c r="W256">
        <v>105</v>
      </c>
      <c r="X256">
        <v>0</v>
      </c>
      <c r="Y256">
        <v>0</v>
      </c>
      <c r="Z256">
        <v>1</v>
      </c>
      <c r="AA256">
        <v>0</v>
      </c>
      <c r="AB256">
        <v>10</v>
      </c>
      <c r="AC256">
        <v>4</v>
      </c>
      <c r="AD256">
        <v>3</v>
      </c>
      <c r="AE256" s="3"/>
      <c r="AF256" s="3"/>
    </row>
    <row r="257" spans="1:32" ht="15.75" customHeight="1" x14ac:dyDescent="0.25">
      <c r="A257" t="s">
        <v>16</v>
      </c>
      <c r="B257">
        <v>112</v>
      </c>
      <c r="C257" t="s">
        <v>410</v>
      </c>
      <c r="D257" t="s">
        <v>551</v>
      </c>
      <c r="E257">
        <v>382</v>
      </c>
      <c r="F257">
        <v>1</v>
      </c>
      <c r="G257">
        <v>0</v>
      </c>
      <c r="H257">
        <v>0</v>
      </c>
      <c r="I257">
        <v>0</v>
      </c>
      <c r="J257">
        <v>155</v>
      </c>
      <c r="K257">
        <v>39</v>
      </c>
      <c r="L257">
        <v>16</v>
      </c>
      <c r="M257" s="3"/>
      <c r="N257" s="100">
        <v>35</v>
      </c>
      <c r="O257" s="100">
        <v>0</v>
      </c>
      <c r="P257" s="100">
        <v>0</v>
      </c>
      <c r="Q257" s="100">
        <v>0</v>
      </c>
      <c r="R257" s="100">
        <v>0</v>
      </c>
      <c r="S257" s="100">
        <v>48</v>
      </c>
      <c r="T257" s="100">
        <v>25</v>
      </c>
      <c r="U257" s="100">
        <v>33</v>
      </c>
      <c r="V257" s="3"/>
      <c r="W257">
        <v>137</v>
      </c>
      <c r="X257">
        <v>0</v>
      </c>
      <c r="Y257">
        <v>0</v>
      </c>
      <c r="Z257">
        <v>1</v>
      </c>
      <c r="AA257">
        <v>0</v>
      </c>
      <c r="AB257">
        <v>19</v>
      </c>
      <c r="AC257">
        <v>1</v>
      </c>
      <c r="AD257">
        <v>3</v>
      </c>
      <c r="AE257" s="3"/>
      <c r="AF257" s="3"/>
    </row>
    <row r="258" spans="1:32" ht="15.75" customHeight="1" x14ac:dyDescent="0.25">
      <c r="A258" t="s">
        <v>16</v>
      </c>
      <c r="B258">
        <v>113</v>
      </c>
      <c r="C258" t="s">
        <v>411</v>
      </c>
      <c r="D258" t="s">
        <v>552</v>
      </c>
      <c r="E258">
        <v>439</v>
      </c>
      <c r="F258">
        <v>0</v>
      </c>
      <c r="G258">
        <v>0</v>
      </c>
      <c r="H258">
        <v>2</v>
      </c>
      <c r="I258">
        <v>0</v>
      </c>
      <c r="J258">
        <v>165</v>
      </c>
      <c r="K258">
        <v>27</v>
      </c>
      <c r="L258">
        <v>16</v>
      </c>
      <c r="M258" s="3"/>
      <c r="N258" s="100">
        <v>56</v>
      </c>
      <c r="O258" s="100">
        <v>0</v>
      </c>
      <c r="P258" s="100">
        <v>0</v>
      </c>
      <c r="Q258" s="100">
        <v>0</v>
      </c>
      <c r="R258" s="100">
        <v>0</v>
      </c>
      <c r="S258" s="100">
        <v>109</v>
      </c>
      <c r="T258" s="100">
        <v>78</v>
      </c>
      <c r="U258" s="100">
        <v>77</v>
      </c>
      <c r="V258" s="3"/>
      <c r="W258">
        <v>121</v>
      </c>
      <c r="X258">
        <v>0</v>
      </c>
      <c r="Y258">
        <v>0</v>
      </c>
      <c r="Z258">
        <v>0</v>
      </c>
      <c r="AA258">
        <v>0</v>
      </c>
      <c r="AB258">
        <v>13</v>
      </c>
      <c r="AC258">
        <v>6</v>
      </c>
      <c r="AD258">
        <v>0</v>
      </c>
      <c r="AE258" s="3"/>
      <c r="AF258" s="3"/>
    </row>
    <row r="259" spans="1:32" ht="15.75" customHeight="1" x14ac:dyDescent="0.25">
      <c r="A259" t="s">
        <v>16</v>
      </c>
      <c r="B259">
        <v>114</v>
      </c>
      <c r="C259" t="s">
        <v>412</v>
      </c>
      <c r="D259" t="s">
        <v>553</v>
      </c>
      <c r="E259">
        <v>446</v>
      </c>
      <c r="F259">
        <v>1</v>
      </c>
      <c r="G259">
        <v>0</v>
      </c>
      <c r="H259">
        <v>0</v>
      </c>
      <c r="I259">
        <v>0</v>
      </c>
      <c r="J259">
        <v>187</v>
      </c>
      <c r="K259">
        <v>42</v>
      </c>
      <c r="L259">
        <v>23</v>
      </c>
      <c r="M259" s="3"/>
      <c r="N259" s="100">
        <v>18</v>
      </c>
      <c r="O259" s="100">
        <v>0</v>
      </c>
      <c r="P259" s="100">
        <v>0</v>
      </c>
      <c r="Q259" s="100">
        <v>0</v>
      </c>
      <c r="R259" s="100">
        <v>0</v>
      </c>
      <c r="S259" s="100">
        <v>41</v>
      </c>
      <c r="T259" s="100">
        <v>28</v>
      </c>
      <c r="U259" s="100">
        <v>22</v>
      </c>
      <c r="V259" s="3"/>
      <c r="W259">
        <v>139</v>
      </c>
      <c r="X259">
        <v>0</v>
      </c>
      <c r="Y259">
        <v>0</v>
      </c>
      <c r="Z259">
        <v>1</v>
      </c>
      <c r="AA259">
        <v>0</v>
      </c>
      <c r="AB259">
        <v>20</v>
      </c>
      <c r="AC259">
        <v>5</v>
      </c>
      <c r="AD259">
        <v>2</v>
      </c>
      <c r="AE259" s="3"/>
      <c r="AF259" s="3"/>
    </row>
    <row r="260" spans="1:32" ht="15.75" customHeight="1" x14ac:dyDescent="0.25">
      <c r="A260" t="s">
        <v>16</v>
      </c>
      <c r="B260">
        <v>115</v>
      </c>
      <c r="C260" t="s">
        <v>413</v>
      </c>
      <c r="D260" t="s">
        <v>554</v>
      </c>
      <c r="E260">
        <v>495</v>
      </c>
      <c r="F260">
        <v>2</v>
      </c>
      <c r="G260">
        <v>0</v>
      </c>
      <c r="H260">
        <v>2</v>
      </c>
      <c r="I260">
        <v>0</v>
      </c>
      <c r="J260">
        <v>214</v>
      </c>
      <c r="K260">
        <v>69</v>
      </c>
      <c r="L260">
        <v>28</v>
      </c>
      <c r="M260" s="3"/>
      <c r="N260" s="100">
        <v>10</v>
      </c>
      <c r="O260" s="100">
        <v>0</v>
      </c>
      <c r="P260" s="100">
        <v>0</v>
      </c>
      <c r="Q260" s="100">
        <v>0</v>
      </c>
      <c r="R260" s="100">
        <v>0</v>
      </c>
      <c r="S260" s="100">
        <v>30</v>
      </c>
      <c r="T260" s="100">
        <v>9</v>
      </c>
      <c r="U260" s="100">
        <v>7</v>
      </c>
      <c r="V260" s="3"/>
      <c r="W260">
        <v>164</v>
      </c>
      <c r="X260">
        <v>1</v>
      </c>
      <c r="Y260">
        <v>0</v>
      </c>
      <c r="Z260">
        <v>1</v>
      </c>
      <c r="AA260">
        <v>0</v>
      </c>
      <c r="AB260">
        <v>29</v>
      </c>
      <c r="AC260">
        <v>5</v>
      </c>
      <c r="AD260">
        <v>2</v>
      </c>
      <c r="AE260" s="3"/>
      <c r="AF260" s="3"/>
    </row>
    <row r="261" spans="1:32" ht="15.75" customHeight="1" x14ac:dyDescent="0.25">
      <c r="A261" t="s">
        <v>16</v>
      </c>
      <c r="B261">
        <v>116</v>
      </c>
      <c r="C261" t="s">
        <v>414</v>
      </c>
      <c r="D261" t="s">
        <v>555</v>
      </c>
      <c r="E261">
        <v>1326</v>
      </c>
      <c r="F261">
        <v>2</v>
      </c>
      <c r="G261">
        <v>0</v>
      </c>
      <c r="H261">
        <v>9</v>
      </c>
      <c r="I261">
        <v>1</v>
      </c>
      <c r="J261">
        <v>834</v>
      </c>
      <c r="K261">
        <v>243</v>
      </c>
      <c r="L261">
        <v>220</v>
      </c>
      <c r="N261" s="100">
        <v>107</v>
      </c>
      <c r="O261" s="100">
        <v>0</v>
      </c>
      <c r="P261" s="100">
        <v>0</v>
      </c>
      <c r="Q261" s="100">
        <v>3</v>
      </c>
      <c r="R261" s="100">
        <v>0</v>
      </c>
      <c r="S261" s="100">
        <v>219</v>
      </c>
      <c r="T261" s="100">
        <v>130</v>
      </c>
      <c r="U261" s="100">
        <v>126</v>
      </c>
      <c r="V261" s="3"/>
      <c r="W261">
        <v>668</v>
      </c>
      <c r="X261">
        <v>1</v>
      </c>
      <c r="Y261">
        <v>0</v>
      </c>
      <c r="Z261">
        <v>1</v>
      </c>
      <c r="AA261">
        <v>1</v>
      </c>
      <c r="AB261">
        <v>77</v>
      </c>
      <c r="AC261">
        <v>11</v>
      </c>
      <c r="AD261">
        <v>10</v>
      </c>
      <c r="AE261" s="3"/>
      <c r="AF261" s="3"/>
    </row>
    <row r="262" spans="1:32" ht="15.75" customHeight="1" x14ac:dyDescent="0.25">
      <c r="A262" t="s">
        <v>16</v>
      </c>
      <c r="B262">
        <v>201</v>
      </c>
      <c r="C262" t="s">
        <v>415</v>
      </c>
      <c r="D262" t="s">
        <v>541</v>
      </c>
      <c r="E262">
        <v>2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 s="3"/>
      <c r="N262" s="100">
        <v>1</v>
      </c>
      <c r="O262" s="100">
        <v>0</v>
      </c>
      <c r="P262" s="100">
        <v>0</v>
      </c>
      <c r="Q262" s="100">
        <v>0</v>
      </c>
      <c r="R262" s="100">
        <v>0</v>
      </c>
      <c r="S262" s="100">
        <v>20</v>
      </c>
      <c r="T262" s="100">
        <v>10</v>
      </c>
      <c r="U262" s="100">
        <v>3</v>
      </c>
      <c r="V262" s="3"/>
      <c r="W262">
        <v>1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 s="3"/>
      <c r="AF262" s="3"/>
    </row>
    <row r="263" spans="1:32" ht="15.75" customHeight="1" x14ac:dyDescent="0.25">
      <c r="A263" t="s">
        <v>16</v>
      </c>
      <c r="B263">
        <v>202</v>
      </c>
      <c r="C263" t="s">
        <v>416</v>
      </c>
      <c r="D263" t="s">
        <v>542</v>
      </c>
      <c r="E263">
        <v>8</v>
      </c>
      <c r="F263">
        <v>0</v>
      </c>
      <c r="G263">
        <v>0</v>
      </c>
      <c r="H263">
        <v>0</v>
      </c>
      <c r="I263">
        <v>0</v>
      </c>
      <c r="J263">
        <v>1</v>
      </c>
      <c r="K263">
        <v>0</v>
      </c>
      <c r="L263">
        <v>0</v>
      </c>
      <c r="M263" s="3"/>
      <c r="N263" s="100">
        <v>43</v>
      </c>
      <c r="O263" s="100">
        <v>0</v>
      </c>
      <c r="P263" s="100">
        <v>0</v>
      </c>
      <c r="Q263" s="100">
        <v>0</v>
      </c>
      <c r="R263" s="100">
        <v>0</v>
      </c>
      <c r="S263" s="100">
        <v>636</v>
      </c>
      <c r="T263" s="100">
        <v>262</v>
      </c>
      <c r="U263" s="100">
        <v>97</v>
      </c>
      <c r="V263" s="3"/>
      <c r="W263">
        <v>9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 s="3"/>
      <c r="AF263" s="3"/>
    </row>
    <row r="264" spans="1:32" ht="15.75" customHeight="1" x14ac:dyDescent="0.25">
      <c r="A264" t="s">
        <v>16</v>
      </c>
      <c r="B264">
        <v>203</v>
      </c>
      <c r="C264" t="s">
        <v>417</v>
      </c>
      <c r="D264" t="s">
        <v>543</v>
      </c>
      <c r="E264">
        <v>6</v>
      </c>
      <c r="F264">
        <v>0</v>
      </c>
      <c r="G264">
        <v>0</v>
      </c>
      <c r="H264">
        <v>0</v>
      </c>
      <c r="I264">
        <v>0</v>
      </c>
      <c r="J264">
        <v>1</v>
      </c>
      <c r="K264">
        <v>1</v>
      </c>
      <c r="L264">
        <v>0</v>
      </c>
      <c r="M264" s="3"/>
      <c r="N264" s="100">
        <v>24</v>
      </c>
      <c r="O264" s="100">
        <v>0</v>
      </c>
      <c r="P264" s="100">
        <v>0</v>
      </c>
      <c r="Q264" s="100">
        <v>0</v>
      </c>
      <c r="R264" s="100">
        <v>0</v>
      </c>
      <c r="S264" s="100">
        <v>164</v>
      </c>
      <c r="T264" s="100">
        <v>93</v>
      </c>
      <c r="U264" s="100">
        <v>26</v>
      </c>
      <c r="V264" s="3"/>
      <c r="W264">
        <v>4</v>
      </c>
      <c r="X264">
        <v>1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 s="3"/>
      <c r="AF264" s="3"/>
    </row>
    <row r="265" spans="1:32" ht="15.75" customHeight="1" x14ac:dyDescent="0.25">
      <c r="A265" t="s">
        <v>16</v>
      </c>
      <c r="B265">
        <v>204</v>
      </c>
      <c r="C265" t="s">
        <v>418</v>
      </c>
      <c r="D265" t="s">
        <v>544</v>
      </c>
      <c r="E265">
        <v>9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 s="3"/>
      <c r="N265" s="100">
        <v>39</v>
      </c>
      <c r="O265" s="100">
        <v>0</v>
      </c>
      <c r="P265" s="100">
        <v>0</v>
      </c>
      <c r="Q265" s="100">
        <v>1</v>
      </c>
      <c r="R265" s="100">
        <v>0</v>
      </c>
      <c r="S265" s="100">
        <v>155</v>
      </c>
      <c r="T265" s="100">
        <v>90</v>
      </c>
      <c r="U265" s="100">
        <v>40</v>
      </c>
      <c r="V265" s="3"/>
      <c r="W265">
        <v>4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1</v>
      </c>
      <c r="AD265">
        <v>0</v>
      </c>
      <c r="AE265" s="3"/>
      <c r="AF265" s="3"/>
    </row>
    <row r="266" spans="1:32" ht="15.75" customHeight="1" x14ac:dyDescent="0.25">
      <c r="A266" t="s">
        <v>16</v>
      </c>
      <c r="B266">
        <v>205</v>
      </c>
      <c r="C266" t="s">
        <v>419</v>
      </c>
      <c r="D266" t="s">
        <v>545</v>
      </c>
      <c r="E266">
        <v>9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 s="3"/>
      <c r="N266" s="100">
        <v>24</v>
      </c>
      <c r="O266" s="100">
        <v>0</v>
      </c>
      <c r="P266" s="100">
        <v>0</v>
      </c>
      <c r="Q266" s="100">
        <v>0</v>
      </c>
      <c r="R266" s="100">
        <v>0</v>
      </c>
      <c r="S266" s="100">
        <v>91</v>
      </c>
      <c r="T266" s="100">
        <v>72</v>
      </c>
      <c r="U266" s="100">
        <v>18</v>
      </c>
      <c r="V266" s="3"/>
      <c r="W266">
        <v>4</v>
      </c>
      <c r="X266">
        <v>0</v>
      </c>
      <c r="Y266">
        <v>0</v>
      </c>
      <c r="Z266">
        <v>0</v>
      </c>
      <c r="AA266">
        <v>0</v>
      </c>
      <c r="AB266">
        <v>1</v>
      </c>
      <c r="AC266">
        <v>0</v>
      </c>
      <c r="AD266">
        <v>0</v>
      </c>
      <c r="AE266" s="3"/>
      <c r="AF266" s="3"/>
    </row>
    <row r="267" spans="1:32" ht="15.75" customHeight="1" x14ac:dyDescent="0.25">
      <c r="A267" t="s">
        <v>16</v>
      </c>
      <c r="B267">
        <v>206</v>
      </c>
      <c r="C267" t="s">
        <v>420</v>
      </c>
      <c r="D267" t="s">
        <v>546</v>
      </c>
      <c r="E267">
        <v>8</v>
      </c>
      <c r="F267">
        <v>0</v>
      </c>
      <c r="G267">
        <v>0</v>
      </c>
      <c r="H267">
        <v>0</v>
      </c>
      <c r="I267">
        <v>0</v>
      </c>
      <c r="J267">
        <v>7</v>
      </c>
      <c r="K267">
        <v>2</v>
      </c>
      <c r="L267">
        <v>0</v>
      </c>
      <c r="M267" s="3"/>
      <c r="N267" s="100">
        <v>15</v>
      </c>
      <c r="O267" s="100">
        <v>0</v>
      </c>
      <c r="P267" s="100">
        <v>0</v>
      </c>
      <c r="Q267" s="100">
        <v>0</v>
      </c>
      <c r="R267" s="100">
        <v>0</v>
      </c>
      <c r="S267" s="100">
        <v>79</v>
      </c>
      <c r="T267" s="100">
        <v>54</v>
      </c>
      <c r="U267" s="100">
        <v>24</v>
      </c>
      <c r="V267" s="3"/>
      <c r="W267">
        <v>0</v>
      </c>
      <c r="X267">
        <v>0</v>
      </c>
      <c r="Y267">
        <v>0</v>
      </c>
      <c r="Z267">
        <v>0</v>
      </c>
      <c r="AA267">
        <v>0</v>
      </c>
      <c r="AB267">
        <v>1</v>
      </c>
      <c r="AC267">
        <v>1</v>
      </c>
      <c r="AD267">
        <v>0</v>
      </c>
      <c r="AE267" s="3"/>
      <c r="AF267" s="3"/>
    </row>
    <row r="268" spans="1:32" ht="15.75" customHeight="1" x14ac:dyDescent="0.25">
      <c r="A268" t="s">
        <v>16</v>
      </c>
      <c r="B268">
        <v>207</v>
      </c>
      <c r="C268" t="s">
        <v>421</v>
      </c>
      <c r="D268" t="s">
        <v>547</v>
      </c>
      <c r="E268">
        <v>19</v>
      </c>
      <c r="F268">
        <v>0</v>
      </c>
      <c r="G268">
        <v>0</v>
      </c>
      <c r="H268">
        <v>0</v>
      </c>
      <c r="I268">
        <v>0</v>
      </c>
      <c r="J268">
        <v>2</v>
      </c>
      <c r="K268">
        <v>1</v>
      </c>
      <c r="L268">
        <v>1</v>
      </c>
      <c r="M268" s="3"/>
      <c r="N268" s="100">
        <v>18</v>
      </c>
      <c r="O268" s="100">
        <v>0</v>
      </c>
      <c r="P268" s="100">
        <v>0</v>
      </c>
      <c r="Q268" s="100">
        <v>0</v>
      </c>
      <c r="R268" s="100">
        <v>0</v>
      </c>
      <c r="S268" s="100">
        <v>87</v>
      </c>
      <c r="T268" s="100">
        <v>74</v>
      </c>
      <c r="U268" s="100">
        <v>32</v>
      </c>
      <c r="V268" s="3"/>
      <c r="W268">
        <v>2</v>
      </c>
      <c r="X268">
        <v>0</v>
      </c>
      <c r="Y268">
        <v>0</v>
      </c>
      <c r="Z268">
        <v>0</v>
      </c>
      <c r="AA268">
        <v>0</v>
      </c>
      <c r="AB268">
        <v>2</v>
      </c>
      <c r="AC268">
        <v>0</v>
      </c>
      <c r="AD268">
        <v>0</v>
      </c>
      <c r="AE268" s="3"/>
      <c r="AF268" s="3"/>
    </row>
    <row r="269" spans="1:32" ht="15.75" customHeight="1" x14ac:dyDescent="0.25">
      <c r="A269" t="s">
        <v>16</v>
      </c>
      <c r="B269">
        <v>208</v>
      </c>
      <c r="C269" t="s">
        <v>422</v>
      </c>
      <c r="D269" t="s">
        <v>548</v>
      </c>
      <c r="E269">
        <v>15</v>
      </c>
      <c r="F269">
        <v>0</v>
      </c>
      <c r="G269">
        <v>0</v>
      </c>
      <c r="H269">
        <v>0</v>
      </c>
      <c r="I269">
        <v>0</v>
      </c>
      <c r="J269">
        <v>6</v>
      </c>
      <c r="K269">
        <v>2</v>
      </c>
      <c r="L269">
        <v>1</v>
      </c>
      <c r="M269" s="3"/>
      <c r="N269" s="100">
        <v>16</v>
      </c>
      <c r="O269" s="100">
        <v>0</v>
      </c>
      <c r="P269" s="100">
        <v>0</v>
      </c>
      <c r="Q269" s="100">
        <v>0</v>
      </c>
      <c r="R269" s="100">
        <v>0</v>
      </c>
      <c r="S269" s="100">
        <v>57</v>
      </c>
      <c r="T269" s="100">
        <v>56</v>
      </c>
      <c r="U269" s="100">
        <v>17</v>
      </c>
      <c r="V269" s="3"/>
      <c r="W269">
        <v>1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 s="3"/>
      <c r="AF269" s="3"/>
    </row>
    <row r="270" spans="1:32" ht="15.75" customHeight="1" x14ac:dyDescent="0.25">
      <c r="A270" t="s">
        <v>16</v>
      </c>
      <c r="B270">
        <v>209</v>
      </c>
      <c r="C270" t="s">
        <v>423</v>
      </c>
      <c r="D270" t="s">
        <v>549</v>
      </c>
      <c r="E270">
        <v>13</v>
      </c>
      <c r="F270">
        <v>0</v>
      </c>
      <c r="G270">
        <v>0</v>
      </c>
      <c r="H270">
        <v>0</v>
      </c>
      <c r="I270">
        <v>0</v>
      </c>
      <c r="J270">
        <v>10</v>
      </c>
      <c r="K270">
        <v>1</v>
      </c>
      <c r="L270">
        <v>2</v>
      </c>
      <c r="M270" s="3"/>
      <c r="N270" s="100">
        <v>13</v>
      </c>
      <c r="O270" s="100">
        <v>0</v>
      </c>
      <c r="P270" s="100">
        <v>0</v>
      </c>
      <c r="Q270" s="100">
        <v>0</v>
      </c>
      <c r="R270" s="100">
        <v>0</v>
      </c>
      <c r="S270" s="100">
        <v>63</v>
      </c>
      <c r="T270" s="100">
        <v>48</v>
      </c>
      <c r="U270" s="100">
        <v>14</v>
      </c>
      <c r="V270" s="3"/>
      <c r="W270">
        <v>4</v>
      </c>
      <c r="X270">
        <v>0</v>
      </c>
      <c r="Y270">
        <v>0</v>
      </c>
      <c r="Z270">
        <v>0</v>
      </c>
      <c r="AA270">
        <v>0</v>
      </c>
      <c r="AB270">
        <v>1</v>
      </c>
      <c r="AC270">
        <v>0</v>
      </c>
      <c r="AD270">
        <v>0</v>
      </c>
      <c r="AE270" s="3"/>
      <c r="AF270" s="3"/>
    </row>
    <row r="271" spans="1:32" ht="15.75" customHeight="1" x14ac:dyDescent="0.25">
      <c r="A271" t="s">
        <v>16</v>
      </c>
      <c r="B271">
        <v>210</v>
      </c>
      <c r="C271" t="s">
        <v>424</v>
      </c>
      <c r="D271" t="s">
        <v>550</v>
      </c>
      <c r="E271">
        <v>18</v>
      </c>
      <c r="F271">
        <v>0</v>
      </c>
      <c r="G271">
        <v>0</v>
      </c>
      <c r="H271">
        <v>0</v>
      </c>
      <c r="I271">
        <v>0</v>
      </c>
      <c r="J271">
        <v>10</v>
      </c>
      <c r="K271">
        <v>5</v>
      </c>
      <c r="L271">
        <v>0</v>
      </c>
      <c r="M271" s="3"/>
      <c r="N271" s="100">
        <v>13</v>
      </c>
      <c r="O271" s="100">
        <v>0</v>
      </c>
      <c r="P271" s="100">
        <v>0</v>
      </c>
      <c r="Q271" s="100">
        <v>0</v>
      </c>
      <c r="R271" s="100">
        <v>0</v>
      </c>
      <c r="S271" s="100">
        <v>51</v>
      </c>
      <c r="T271" s="100">
        <v>58</v>
      </c>
      <c r="U271" s="100">
        <v>25</v>
      </c>
      <c r="V271" s="3"/>
      <c r="W271">
        <v>2</v>
      </c>
      <c r="X271">
        <v>0</v>
      </c>
      <c r="Y271">
        <v>0</v>
      </c>
      <c r="Z271">
        <v>0</v>
      </c>
      <c r="AA271">
        <v>0</v>
      </c>
      <c r="AB271">
        <v>1</v>
      </c>
      <c r="AC271">
        <v>0</v>
      </c>
      <c r="AD271">
        <v>0</v>
      </c>
      <c r="AE271" s="3"/>
      <c r="AF271" s="3"/>
    </row>
    <row r="272" spans="1:32" ht="15.75" customHeight="1" x14ac:dyDescent="0.25">
      <c r="A272" t="s">
        <v>16</v>
      </c>
      <c r="B272">
        <v>211</v>
      </c>
      <c r="C272" t="s">
        <v>425</v>
      </c>
      <c r="D272" t="s">
        <v>551</v>
      </c>
      <c r="E272">
        <v>20</v>
      </c>
      <c r="F272">
        <v>0</v>
      </c>
      <c r="G272">
        <v>0</v>
      </c>
      <c r="H272">
        <v>1</v>
      </c>
      <c r="I272">
        <v>0</v>
      </c>
      <c r="J272">
        <v>13</v>
      </c>
      <c r="K272">
        <v>8</v>
      </c>
      <c r="L272">
        <v>1</v>
      </c>
      <c r="M272" s="3"/>
      <c r="N272" s="100">
        <v>8</v>
      </c>
      <c r="O272" s="100">
        <v>0</v>
      </c>
      <c r="P272" s="100">
        <v>0</v>
      </c>
      <c r="Q272" s="100">
        <v>0</v>
      </c>
      <c r="R272" s="100">
        <v>0</v>
      </c>
      <c r="S272" s="100">
        <v>38</v>
      </c>
      <c r="T272" s="100">
        <v>38</v>
      </c>
      <c r="U272" s="100">
        <v>24</v>
      </c>
      <c r="V272" s="3"/>
      <c r="W272">
        <v>4</v>
      </c>
      <c r="X272">
        <v>0</v>
      </c>
      <c r="Y272">
        <v>0</v>
      </c>
      <c r="Z272">
        <v>0</v>
      </c>
      <c r="AA272">
        <v>0</v>
      </c>
      <c r="AB272">
        <v>1</v>
      </c>
      <c r="AC272">
        <v>0</v>
      </c>
      <c r="AD272">
        <v>0</v>
      </c>
      <c r="AE272" s="3"/>
      <c r="AF272" s="3"/>
    </row>
    <row r="273" spans="1:32" ht="15.75" customHeight="1" x14ac:dyDescent="0.25">
      <c r="A273" t="s">
        <v>16</v>
      </c>
      <c r="B273">
        <v>212</v>
      </c>
      <c r="C273" t="s">
        <v>426</v>
      </c>
      <c r="D273" t="s">
        <v>552</v>
      </c>
      <c r="E273">
        <v>24</v>
      </c>
      <c r="F273">
        <v>0</v>
      </c>
      <c r="G273">
        <v>0</v>
      </c>
      <c r="H273">
        <v>1</v>
      </c>
      <c r="I273">
        <v>0</v>
      </c>
      <c r="J273">
        <v>22</v>
      </c>
      <c r="K273">
        <v>8</v>
      </c>
      <c r="L273">
        <v>1</v>
      </c>
      <c r="M273" s="3"/>
      <c r="N273" s="100">
        <v>9</v>
      </c>
      <c r="O273" s="100">
        <v>0</v>
      </c>
      <c r="P273" s="100">
        <v>0</v>
      </c>
      <c r="Q273" s="100">
        <v>0</v>
      </c>
      <c r="R273" s="100">
        <v>0</v>
      </c>
      <c r="S273" s="100">
        <v>42</v>
      </c>
      <c r="T273" s="100">
        <v>32</v>
      </c>
      <c r="U273" s="100">
        <v>26</v>
      </c>
      <c r="V273" s="3"/>
      <c r="W273">
        <v>5</v>
      </c>
      <c r="X273">
        <v>0</v>
      </c>
      <c r="Y273">
        <v>0</v>
      </c>
      <c r="Z273">
        <v>0</v>
      </c>
      <c r="AA273">
        <v>0</v>
      </c>
      <c r="AB273">
        <v>2</v>
      </c>
      <c r="AC273">
        <v>0</v>
      </c>
      <c r="AD273">
        <v>0</v>
      </c>
      <c r="AE273" s="3"/>
      <c r="AF273" s="3"/>
    </row>
    <row r="274" spans="1:32" ht="15.75" customHeight="1" x14ac:dyDescent="0.25">
      <c r="A274" t="s">
        <v>16</v>
      </c>
      <c r="B274">
        <v>213</v>
      </c>
      <c r="C274" t="s">
        <v>427</v>
      </c>
      <c r="D274" t="s">
        <v>553</v>
      </c>
      <c r="E274">
        <v>39</v>
      </c>
      <c r="F274">
        <v>0</v>
      </c>
      <c r="G274">
        <v>0</v>
      </c>
      <c r="H274">
        <v>0</v>
      </c>
      <c r="I274">
        <v>1</v>
      </c>
      <c r="J274">
        <v>42</v>
      </c>
      <c r="K274">
        <v>7</v>
      </c>
      <c r="L274">
        <v>6</v>
      </c>
      <c r="M274" s="3"/>
      <c r="N274" s="100">
        <v>16</v>
      </c>
      <c r="O274" s="100">
        <v>0</v>
      </c>
      <c r="P274" s="100">
        <v>0</v>
      </c>
      <c r="Q274" s="100">
        <v>0</v>
      </c>
      <c r="R274" s="100">
        <v>0</v>
      </c>
      <c r="S274" s="100">
        <v>83</v>
      </c>
      <c r="T274" s="100">
        <v>72</v>
      </c>
      <c r="U274" s="100">
        <v>47</v>
      </c>
      <c r="V274" s="3"/>
      <c r="W274">
        <v>9</v>
      </c>
      <c r="X274">
        <v>1</v>
      </c>
      <c r="Y274">
        <v>0</v>
      </c>
      <c r="Z274">
        <v>0</v>
      </c>
      <c r="AA274">
        <v>0</v>
      </c>
      <c r="AB274">
        <v>4</v>
      </c>
      <c r="AC274">
        <v>0</v>
      </c>
      <c r="AD274">
        <v>1</v>
      </c>
      <c r="AE274" s="3"/>
      <c r="AF274" s="3"/>
    </row>
    <row r="275" spans="1:32" ht="15.75" customHeight="1" x14ac:dyDescent="0.25">
      <c r="A275" t="s">
        <v>16</v>
      </c>
      <c r="B275">
        <v>214</v>
      </c>
      <c r="C275" t="s">
        <v>428</v>
      </c>
      <c r="D275" t="s">
        <v>554</v>
      </c>
      <c r="E275">
        <v>37</v>
      </c>
      <c r="F275">
        <v>0</v>
      </c>
      <c r="G275">
        <v>0</v>
      </c>
      <c r="H275">
        <v>0</v>
      </c>
      <c r="I275">
        <v>0</v>
      </c>
      <c r="J275">
        <v>59</v>
      </c>
      <c r="K275">
        <v>11</v>
      </c>
      <c r="L275">
        <v>12</v>
      </c>
      <c r="M275" s="3"/>
      <c r="N275" s="100">
        <v>8</v>
      </c>
      <c r="O275" s="100">
        <v>0</v>
      </c>
      <c r="P275" s="100">
        <v>0</v>
      </c>
      <c r="Q275" s="100">
        <v>0</v>
      </c>
      <c r="R275" s="100">
        <v>0</v>
      </c>
      <c r="S275" s="100">
        <v>42</v>
      </c>
      <c r="T275" s="100">
        <v>23</v>
      </c>
      <c r="U275" s="100">
        <v>21</v>
      </c>
      <c r="V275" s="3"/>
      <c r="W275">
        <v>6</v>
      </c>
      <c r="X275">
        <v>0</v>
      </c>
      <c r="Y275">
        <v>0</v>
      </c>
      <c r="Z275">
        <v>0</v>
      </c>
      <c r="AA275">
        <v>0</v>
      </c>
      <c r="AB275">
        <v>4</v>
      </c>
      <c r="AC275">
        <v>0</v>
      </c>
      <c r="AD275">
        <v>0</v>
      </c>
      <c r="AE275" s="3"/>
      <c r="AF275" s="3"/>
    </row>
    <row r="276" spans="1:32" ht="15.75" customHeight="1" x14ac:dyDescent="0.25">
      <c r="A276" t="s">
        <v>16</v>
      </c>
      <c r="B276">
        <v>215</v>
      </c>
      <c r="C276" t="s">
        <v>429</v>
      </c>
      <c r="D276" t="s">
        <v>555</v>
      </c>
      <c r="E276">
        <v>54</v>
      </c>
      <c r="F276">
        <v>0</v>
      </c>
      <c r="G276">
        <v>0</v>
      </c>
      <c r="H276">
        <v>0</v>
      </c>
      <c r="I276">
        <v>0</v>
      </c>
      <c r="J276">
        <v>58</v>
      </c>
      <c r="K276">
        <v>22</v>
      </c>
      <c r="L276">
        <v>11</v>
      </c>
      <c r="M276" s="3"/>
      <c r="N276" s="100">
        <v>1</v>
      </c>
      <c r="O276" s="100">
        <v>0</v>
      </c>
      <c r="P276" s="100">
        <v>0</v>
      </c>
      <c r="Q276" s="100">
        <v>0</v>
      </c>
      <c r="R276" s="100">
        <v>0</v>
      </c>
      <c r="S276" s="100">
        <v>6</v>
      </c>
      <c r="T276" s="100">
        <v>6</v>
      </c>
      <c r="U276" s="100">
        <v>2</v>
      </c>
      <c r="V276" s="3"/>
      <c r="W276">
        <v>14</v>
      </c>
      <c r="X276">
        <v>0</v>
      </c>
      <c r="Y276">
        <v>0</v>
      </c>
      <c r="Z276">
        <v>0</v>
      </c>
      <c r="AA276">
        <v>0</v>
      </c>
      <c r="AB276">
        <v>2</v>
      </c>
      <c r="AC276">
        <v>0</v>
      </c>
      <c r="AD276">
        <v>0</v>
      </c>
      <c r="AE276" s="3"/>
      <c r="AF276" s="3"/>
    </row>
    <row r="277" spans="1:32" ht="15.75" customHeight="1" x14ac:dyDescent="0.25">
      <c r="A277" t="s">
        <v>16</v>
      </c>
      <c r="B277">
        <v>216</v>
      </c>
      <c r="C277" t="s">
        <v>430</v>
      </c>
      <c r="D277" t="s">
        <v>556</v>
      </c>
      <c r="E277">
        <v>230</v>
      </c>
      <c r="F277">
        <v>0</v>
      </c>
      <c r="G277">
        <v>0</v>
      </c>
      <c r="H277">
        <v>5</v>
      </c>
      <c r="I277">
        <v>0</v>
      </c>
      <c r="J277">
        <v>411</v>
      </c>
      <c r="K277">
        <v>125</v>
      </c>
      <c r="L277">
        <v>106</v>
      </c>
      <c r="N277" s="100">
        <v>58</v>
      </c>
      <c r="O277" s="100">
        <v>0</v>
      </c>
      <c r="P277" s="100">
        <v>0</v>
      </c>
      <c r="Q277" s="100">
        <v>2</v>
      </c>
      <c r="R277" s="100">
        <v>0</v>
      </c>
      <c r="S277" s="100">
        <v>133</v>
      </c>
      <c r="T277" s="100">
        <v>92</v>
      </c>
      <c r="U277" s="100">
        <v>80</v>
      </c>
      <c r="V277" s="3"/>
      <c r="W277">
        <v>51</v>
      </c>
      <c r="X277">
        <v>0</v>
      </c>
      <c r="Y277">
        <v>0</v>
      </c>
      <c r="Z277">
        <v>0</v>
      </c>
      <c r="AA277">
        <v>0</v>
      </c>
      <c r="AB277">
        <v>22</v>
      </c>
      <c r="AC277">
        <v>2</v>
      </c>
      <c r="AD277">
        <v>3</v>
      </c>
      <c r="AF277" s="3"/>
    </row>
    <row r="278" spans="1:32" ht="15.75" customHeight="1" x14ac:dyDescent="0.25">
      <c r="A278" t="s">
        <v>16</v>
      </c>
      <c r="B278">
        <v>301</v>
      </c>
      <c r="C278" t="s">
        <v>431</v>
      </c>
      <c r="D278" t="s">
        <v>542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N278" s="100">
        <v>0</v>
      </c>
      <c r="O278" s="100">
        <v>0</v>
      </c>
      <c r="P278" s="100">
        <v>0</v>
      </c>
      <c r="Q278" s="100">
        <v>0</v>
      </c>
      <c r="R278" s="100">
        <v>0</v>
      </c>
      <c r="S278" s="100">
        <v>3</v>
      </c>
      <c r="T278" s="100">
        <v>1</v>
      </c>
      <c r="U278" s="100">
        <v>0</v>
      </c>
      <c r="V278" s="3"/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 s="3"/>
      <c r="AF278" s="3"/>
    </row>
    <row r="279" spans="1:32" ht="15.75" customHeight="1" x14ac:dyDescent="0.25">
      <c r="A279" t="s">
        <v>16</v>
      </c>
      <c r="B279">
        <v>302</v>
      </c>
      <c r="C279" t="s">
        <v>432</v>
      </c>
      <c r="D279" t="s">
        <v>543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N279" s="100">
        <v>2</v>
      </c>
      <c r="O279" s="100">
        <v>0</v>
      </c>
      <c r="P279" s="100">
        <v>0</v>
      </c>
      <c r="Q279" s="100">
        <v>0</v>
      </c>
      <c r="R279" s="100">
        <v>0</v>
      </c>
      <c r="S279" s="100">
        <v>27</v>
      </c>
      <c r="T279" s="100">
        <v>18</v>
      </c>
      <c r="U279" s="100">
        <v>4</v>
      </c>
      <c r="V279" s="3"/>
      <c r="W279">
        <v>1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 s="3"/>
      <c r="AF279" s="3"/>
    </row>
    <row r="280" spans="1:32" ht="15.75" customHeight="1" x14ac:dyDescent="0.25">
      <c r="A280" t="s">
        <v>16</v>
      </c>
      <c r="B280">
        <v>303</v>
      </c>
      <c r="C280" t="s">
        <v>433</v>
      </c>
      <c r="D280" t="s">
        <v>544</v>
      </c>
      <c r="E280">
        <v>4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N280" s="100">
        <v>44</v>
      </c>
      <c r="O280" s="100">
        <v>0</v>
      </c>
      <c r="P280" s="100">
        <v>0</v>
      </c>
      <c r="Q280" s="100">
        <v>0</v>
      </c>
      <c r="R280" s="100">
        <v>1</v>
      </c>
      <c r="S280" s="100">
        <v>676</v>
      </c>
      <c r="T280" s="100">
        <v>425</v>
      </c>
      <c r="U280" s="100">
        <v>114</v>
      </c>
      <c r="V280" s="3"/>
      <c r="W280">
        <v>9</v>
      </c>
      <c r="X280">
        <v>0</v>
      </c>
      <c r="Y280">
        <v>0</v>
      </c>
      <c r="Z280">
        <v>0</v>
      </c>
      <c r="AA280">
        <v>0</v>
      </c>
      <c r="AB280">
        <v>1</v>
      </c>
      <c r="AC280">
        <v>0</v>
      </c>
      <c r="AD280">
        <v>0</v>
      </c>
      <c r="AE280" s="3"/>
      <c r="AF280" s="3"/>
    </row>
    <row r="281" spans="1:32" ht="15.75" customHeight="1" x14ac:dyDescent="0.25">
      <c r="A281" t="s">
        <v>16</v>
      </c>
      <c r="B281">
        <v>304</v>
      </c>
      <c r="C281" t="s">
        <v>434</v>
      </c>
      <c r="D281" t="s">
        <v>545</v>
      </c>
      <c r="E281">
        <v>14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 s="3"/>
      <c r="N281" s="100">
        <v>29</v>
      </c>
      <c r="O281" s="100">
        <v>0</v>
      </c>
      <c r="P281" s="100">
        <v>0</v>
      </c>
      <c r="Q281" s="100">
        <v>1</v>
      </c>
      <c r="R281" s="100">
        <v>0</v>
      </c>
      <c r="S281" s="100">
        <v>289</v>
      </c>
      <c r="T281" s="100">
        <v>204</v>
      </c>
      <c r="U281" s="100">
        <v>75</v>
      </c>
      <c r="V281" s="3"/>
      <c r="W281">
        <v>3</v>
      </c>
      <c r="X281">
        <v>0</v>
      </c>
      <c r="Y281">
        <v>0</v>
      </c>
      <c r="Z281">
        <v>0</v>
      </c>
      <c r="AA281">
        <v>0</v>
      </c>
      <c r="AB281">
        <v>1</v>
      </c>
      <c r="AC281">
        <v>0</v>
      </c>
      <c r="AD281">
        <v>0</v>
      </c>
      <c r="AE281" s="3"/>
      <c r="AF281" s="3"/>
    </row>
    <row r="282" spans="1:32" ht="15.75" customHeight="1" x14ac:dyDescent="0.25">
      <c r="A282" t="s">
        <v>16</v>
      </c>
      <c r="B282">
        <v>305</v>
      </c>
      <c r="C282" t="s">
        <v>435</v>
      </c>
      <c r="D282" t="s">
        <v>546</v>
      </c>
      <c r="E282">
        <v>13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 s="3"/>
      <c r="N282" s="100">
        <v>26</v>
      </c>
      <c r="O282" s="100">
        <v>0</v>
      </c>
      <c r="P282" s="100">
        <v>0</v>
      </c>
      <c r="Q282" s="100">
        <v>0</v>
      </c>
      <c r="R282" s="100">
        <v>0</v>
      </c>
      <c r="S282" s="100">
        <v>166</v>
      </c>
      <c r="T282" s="100">
        <v>142</v>
      </c>
      <c r="U282" s="100">
        <v>41</v>
      </c>
      <c r="V282" s="3"/>
      <c r="W282">
        <v>1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 s="3"/>
      <c r="AF282" s="3"/>
    </row>
    <row r="283" spans="1:32" ht="15.75" customHeight="1" x14ac:dyDescent="0.25">
      <c r="A283" t="s">
        <v>16</v>
      </c>
      <c r="B283">
        <v>306</v>
      </c>
      <c r="C283" t="s">
        <v>436</v>
      </c>
      <c r="D283" t="s">
        <v>547</v>
      </c>
      <c r="E283">
        <v>8</v>
      </c>
      <c r="F283">
        <v>0</v>
      </c>
      <c r="G283">
        <v>0</v>
      </c>
      <c r="H283">
        <v>0</v>
      </c>
      <c r="I283">
        <v>0</v>
      </c>
      <c r="J283">
        <v>7</v>
      </c>
      <c r="K283">
        <v>0</v>
      </c>
      <c r="L283">
        <v>0</v>
      </c>
      <c r="M283" s="3"/>
      <c r="N283" s="100">
        <v>18</v>
      </c>
      <c r="O283" s="100">
        <v>0</v>
      </c>
      <c r="P283" s="100">
        <v>0</v>
      </c>
      <c r="Q283" s="100">
        <v>0</v>
      </c>
      <c r="R283" s="100">
        <v>0</v>
      </c>
      <c r="S283" s="100">
        <v>119</v>
      </c>
      <c r="T283" s="100">
        <v>132</v>
      </c>
      <c r="U283" s="100">
        <v>25</v>
      </c>
      <c r="V283" s="3"/>
      <c r="W283">
        <v>9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1</v>
      </c>
      <c r="AE283" s="3"/>
      <c r="AF283" s="3"/>
    </row>
    <row r="284" spans="1:32" ht="15.75" customHeight="1" x14ac:dyDescent="0.25">
      <c r="A284" t="s">
        <v>16</v>
      </c>
      <c r="B284">
        <v>307</v>
      </c>
      <c r="C284" t="s">
        <v>437</v>
      </c>
      <c r="D284" t="s">
        <v>548</v>
      </c>
      <c r="E284">
        <v>11</v>
      </c>
      <c r="F284">
        <v>0</v>
      </c>
      <c r="G284">
        <v>0</v>
      </c>
      <c r="H284">
        <v>0</v>
      </c>
      <c r="I284">
        <v>0</v>
      </c>
      <c r="J284">
        <v>6</v>
      </c>
      <c r="K284">
        <v>0</v>
      </c>
      <c r="L284">
        <v>0</v>
      </c>
      <c r="M284" s="3"/>
      <c r="N284" s="100">
        <v>16</v>
      </c>
      <c r="O284" s="100">
        <v>0</v>
      </c>
      <c r="P284" s="100">
        <v>0</v>
      </c>
      <c r="Q284" s="100">
        <v>2</v>
      </c>
      <c r="R284" s="100">
        <v>0</v>
      </c>
      <c r="S284" s="100">
        <v>137</v>
      </c>
      <c r="T284" s="100">
        <v>156</v>
      </c>
      <c r="U284" s="100">
        <v>53</v>
      </c>
      <c r="V284" s="3"/>
      <c r="W284">
        <v>1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 s="3"/>
      <c r="AF284" s="3"/>
    </row>
    <row r="285" spans="1:32" ht="15.75" customHeight="1" x14ac:dyDescent="0.25">
      <c r="A285" t="s">
        <v>16</v>
      </c>
      <c r="B285">
        <v>308</v>
      </c>
      <c r="C285" t="s">
        <v>438</v>
      </c>
      <c r="D285" t="s">
        <v>549</v>
      </c>
      <c r="E285">
        <v>5</v>
      </c>
      <c r="F285">
        <v>0</v>
      </c>
      <c r="G285">
        <v>0</v>
      </c>
      <c r="H285">
        <v>0</v>
      </c>
      <c r="I285">
        <v>0</v>
      </c>
      <c r="J285">
        <v>9</v>
      </c>
      <c r="K285">
        <v>1</v>
      </c>
      <c r="L285">
        <v>2</v>
      </c>
      <c r="M285" s="3"/>
      <c r="N285" s="100">
        <v>15</v>
      </c>
      <c r="O285" s="100">
        <v>0</v>
      </c>
      <c r="P285" s="100">
        <v>0</v>
      </c>
      <c r="Q285" s="100">
        <v>0</v>
      </c>
      <c r="R285" s="100">
        <v>0</v>
      </c>
      <c r="S285" s="100">
        <v>86</v>
      </c>
      <c r="T285" s="100">
        <v>72</v>
      </c>
      <c r="U285" s="100">
        <v>39</v>
      </c>
      <c r="V285" s="3"/>
      <c r="W285">
        <v>0</v>
      </c>
      <c r="X285">
        <v>0</v>
      </c>
      <c r="Y285">
        <v>0</v>
      </c>
      <c r="Z285">
        <v>0</v>
      </c>
      <c r="AA285">
        <v>0</v>
      </c>
      <c r="AB285">
        <v>1</v>
      </c>
      <c r="AC285">
        <v>1</v>
      </c>
      <c r="AD285">
        <v>1</v>
      </c>
      <c r="AE285" s="3"/>
      <c r="AF285" s="3"/>
    </row>
    <row r="286" spans="1:32" ht="15.75" customHeight="1" x14ac:dyDescent="0.25">
      <c r="A286" t="s">
        <v>16</v>
      </c>
      <c r="B286">
        <v>309</v>
      </c>
      <c r="C286" t="s">
        <v>439</v>
      </c>
      <c r="D286" t="s">
        <v>550</v>
      </c>
      <c r="E286">
        <v>9</v>
      </c>
      <c r="F286">
        <v>0</v>
      </c>
      <c r="G286">
        <v>0</v>
      </c>
      <c r="H286">
        <v>1</v>
      </c>
      <c r="I286">
        <v>0</v>
      </c>
      <c r="J286">
        <v>9</v>
      </c>
      <c r="K286">
        <v>3</v>
      </c>
      <c r="L286">
        <v>0</v>
      </c>
      <c r="M286" s="3"/>
      <c r="N286" s="100">
        <v>14</v>
      </c>
      <c r="O286" s="100">
        <v>0</v>
      </c>
      <c r="P286" s="100">
        <v>0</v>
      </c>
      <c r="Q286" s="100">
        <v>0</v>
      </c>
      <c r="R286" s="100">
        <v>0</v>
      </c>
      <c r="S286" s="100">
        <v>96</v>
      </c>
      <c r="T286" s="100">
        <v>93</v>
      </c>
      <c r="U286" s="100">
        <v>27</v>
      </c>
      <c r="V286" s="3"/>
      <c r="W286">
        <v>4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 s="3"/>
      <c r="AF286" s="3"/>
    </row>
    <row r="287" spans="1:32" ht="15.75" customHeight="1" x14ac:dyDescent="0.25">
      <c r="A287" t="s">
        <v>16</v>
      </c>
      <c r="B287">
        <v>310</v>
      </c>
      <c r="C287" t="s">
        <v>440</v>
      </c>
      <c r="D287" t="s">
        <v>551</v>
      </c>
      <c r="E287">
        <v>11</v>
      </c>
      <c r="F287">
        <v>0</v>
      </c>
      <c r="G287">
        <v>0</v>
      </c>
      <c r="H287">
        <v>0</v>
      </c>
      <c r="I287">
        <v>0</v>
      </c>
      <c r="J287">
        <v>9</v>
      </c>
      <c r="K287">
        <v>5</v>
      </c>
      <c r="L287">
        <v>2</v>
      </c>
      <c r="M287" s="3"/>
      <c r="N287" s="100">
        <v>10</v>
      </c>
      <c r="O287" s="100">
        <v>0</v>
      </c>
      <c r="P287" s="100">
        <v>0</v>
      </c>
      <c r="Q287" s="100">
        <v>1</v>
      </c>
      <c r="R287" s="100">
        <v>0</v>
      </c>
      <c r="S287" s="100">
        <v>70</v>
      </c>
      <c r="T287" s="100">
        <v>76</v>
      </c>
      <c r="U287" s="100">
        <v>26</v>
      </c>
      <c r="V287" s="3"/>
      <c r="W287">
        <v>4</v>
      </c>
      <c r="X287">
        <v>0</v>
      </c>
      <c r="Y287">
        <v>0</v>
      </c>
      <c r="Z287">
        <v>0</v>
      </c>
      <c r="AA287">
        <v>0</v>
      </c>
      <c r="AB287">
        <v>3</v>
      </c>
      <c r="AC287">
        <v>0</v>
      </c>
      <c r="AD287">
        <v>0</v>
      </c>
      <c r="AE287" s="3"/>
      <c r="AF287" s="3"/>
    </row>
    <row r="288" spans="1:32" ht="15.75" customHeight="1" x14ac:dyDescent="0.25">
      <c r="A288" t="s">
        <v>16</v>
      </c>
      <c r="B288">
        <v>311</v>
      </c>
      <c r="C288" t="s">
        <v>441</v>
      </c>
      <c r="D288" t="s">
        <v>552</v>
      </c>
      <c r="E288">
        <v>17</v>
      </c>
      <c r="F288">
        <v>0</v>
      </c>
      <c r="G288">
        <v>0</v>
      </c>
      <c r="H288">
        <v>0</v>
      </c>
      <c r="I288">
        <v>0</v>
      </c>
      <c r="J288">
        <v>22</v>
      </c>
      <c r="K288">
        <v>11</v>
      </c>
      <c r="L288">
        <v>3</v>
      </c>
      <c r="M288" s="3"/>
      <c r="N288" s="100">
        <v>6</v>
      </c>
      <c r="O288" s="100">
        <v>0</v>
      </c>
      <c r="P288" s="100">
        <v>0</v>
      </c>
      <c r="Q288" s="100">
        <v>1</v>
      </c>
      <c r="R288" s="100">
        <v>0</v>
      </c>
      <c r="S288" s="100">
        <v>57</v>
      </c>
      <c r="T288" s="100">
        <v>55</v>
      </c>
      <c r="U288" s="100">
        <v>32</v>
      </c>
      <c r="V288" s="3"/>
      <c r="W288">
        <v>7</v>
      </c>
      <c r="X288">
        <v>0</v>
      </c>
      <c r="Y288">
        <v>0</v>
      </c>
      <c r="Z288">
        <v>0</v>
      </c>
      <c r="AA288">
        <v>0</v>
      </c>
      <c r="AB288">
        <v>1</v>
      </c>
      <c r="AC288">
        <v>0</v>
      </c>
      <c r="AD288">
        <v>0</v>
      </c>
      <c r="AE288" s="3"/>
      <c r="AF288" s="3"/>
    </row>
    <row r="289" spans="1:32" ht="15.75" customHeight="1" x14ac:dyDescent="0.25">
      <c r="A289" t="s">
        <v>16</v>
      </c>
      <c r="B289">
        <v>312</v>
      </c>
      <c r="C289" t="s">
        <v>442</v>
      </c>
      <c r="D289" t="s">
        <v>553</v>
      </c>
      <c r="E289">
        <v>22</v>
      </c>
      <c r="F289">
        <v>0</v>
      </c>
      <c r="G289">
        <v>0</v>
      </c>
      <c r="H289">
        <v>0</v>
      </c>
      <c r="I289">
        <v>0</v>
      </c>
      <c r="J289">
        <v>31</v>
      </c>
      <c r="K289">
        <v>5</v>
      </c>
      <c r="L289">
        <v>2</v>
      </c>
      <c r="M289" s="3"/>
      <c r="N289" s="100">
        <v>4</v>
      </c>
      <c r="O289" s="100">
        <v>0</v>
      </c>
      <c r="P289" s="100">
        <v>0</v>
      </c>
      <c r="Q289" s="100">
        <v>0</v>
      </c>
      <c r="R289" s="100">
        <v>0</v>
      </c>
      <c r="S289" s="100">
        <v>61</v>
      </c>
      <c r="T289" s="100">
        <v>49</v>
      </c>
      <c r="U289" s="100">
        <v>17</v>
      </c>
      <c r="V289" s="3"/>
      <c r="W289">
        <v>4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 s="3"/>
      <c r="AF289" s="3"/>
    </row>
    <row r="290" spans="1:32" ht="15.75" customHeight="1" x14ac:dyDescent="0.25">
      <c r="A290" t="s">
        <v>16</v>
      </c>
      <c r="B290">
        <v>313</v>
      </c>
      <c r="C290" t="s">
        <v>443</v>
      </c>
      <c r="D290" t="s">
        <v>554</v>
      </c>
      <c r="E290">
        <v>31</v>
      </c>
      <c r="F290">
        <v>0</v>
      </c>
      <c r="G290">
        <v>0</v>
      </c>
      <c r="H290">
        <v>0</v>
      </c>
      <c r="I290">
        <v>0</v>
      </c>
      <c r="J290">
        <v>24</v>
      </c>
      <c r="K290">
        <v>4</v>
      </c>
      <c r="L290">
        <v>8</v>
      </c>
      <c r="M290" s="3"/>
      <c r="N290" s="100">
        <v>7</v>
      </c>
      <c r="O290" s="100">
        <v>0</v>
      </c>
      <c r="P290" s="100">
        <v>0</v>
      </c>
      <c r="Q290" s="100">
        <v>0</v>
      </c>
      <c r="R290" s="100">
        <v>0</v>
      </c>
      <c r="S290" s="100">
        <v>93</v>
      </c>
      <c r="T290" s="100">
        <v>61</v>
      </c>
      <c r="U290" s="100">
        <v>52</v>
      </c>
      <c r="V290" s="3"/>
      <c r="W290">
        <v>1</v>
      </c>
      <c r="X290">
        <v>0</v>
      </c>
      <c r="Y290">
        <v>0</v>
      </c>
      <c r="Z290">
        <v>0</v>
      </c>
      <c r="AA290">
        <v>0</v>
      </c>
      <c r="AB290">
        <v>2</v>
      </c>
      <c r="AC290">
        <v>0</v>
      </c>
      <c r="AD290">
        <v>0</v>
      </c>
      <c r="AE290" s="3"/>
      <c r="AF290" s="3"/>
    </row>
    <row r="291" spans="1:32" ht="15.75" customHeight="1" x14ac:dyDescent="0.25">
      <c r="A291" t="s">
        <v>16</v>
      </c>
      <c r="B291">
        <v>314</v>
      </c>
      <c r="C291" t="s">
        <v>444</v>
      </c>
      <c r="D291" t="s">
        <v>555</v>
      </c>
      <c r="E291">
        <v>19</v>
      </c>
      <c r="F291">
        <v>0</v>
      </c>
      <c r="G291">
        <v>0</v>
      </c>
      <c r="H291">
        <v>0</v>
      </c>
      <c r="I291">
        <v>0</v>
      </c>
      <c r="J291">
        <v>30</v>
      </c>
      <c r="K291">
        <v>8</v>
      </c>
      <c r="L291">
        <v>7</v>
      </c>
      <c r="M291" s="3"/>
      <c r="N291" s="100">
        <v>3</v>
      </c>
      <c r="O291" s="100">
        <v>0</v>
      </c>
      <c r="P291" s="100">
        <v>0</v>
      </c>
      <c r="Q291" s="100">
        <v>0</v>
      </c>
      <c r="R291" s="100">
        <v>0</v>
      </c>
      <c r="S291" s="100">
        <v>28</v>
      </c>
      <c r="T291" s="100">
        <v>31</v>
      </c>
      <c r="U291" s="100">
        <v>17</v>
      </c>
      <c r="V291" s="3"/>
      <c r="W291">
        <v>9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1</v>
      </c>
      <c r="AD291">
        <v>0</v>
      </c>
      <c r="AE291" s="3"/>
      <c r="AF291" s="3"/>
    </row>
    <row r="292" spans="1:32" ht="15.75" customHeight="1" x14ac:dyDescent="0.25">
      <c r="A292" t="s">
        <v>16</v>
      </c>
      <c r="B292">
        <v>315</v>
      </c>
      <c r="C292" t="s">
        <v>445</v>
      </c>
      <c r="D292" t="s">
        <v>556</v>
      </c>
      <c r="E292">
        <v>21</v>
      </c>
      <c r="F292">
        <v>0</v>
      </c>
      <c r="G292">
        <v>0</v>
      </c>
      <c r="H292">
        <v>0</v>
      </c>
      <c r="I292">
        <v>0</v>
      </c>
      <c r="J292">
        <v>48</v>
      </c>
      <c r="K292">
        <v>15</v>
      </c>
      <c r="L292">
        <v>9</v>
      </c>
      <c r="M292" s="3"/>
      <c r="N292" s="100">
        <v>2</v>
      </c>
      <c r="O292" s="100">
        <v>0</v>
      </c>
      <c r="P292" s="100">
        <v>0</v>
      </c>
      <c r="Q292" s="100">
        <v>0</v>
      </c>
      <c r="R292" s="100">
        <v>0</v>
      </c>
      <c r="S292" s="100">
        <v>6</v>
      </c>
      <c r="T292" s="100">
        <v>5</v>
      </c>
      <c r="U292" s="100">
        <v>4</v>
      </c>
      <c r="V292" s="3"/>
      <c r="W292">
        <v>7</v>
      </c>
      <c r="X292">
        <v>0</v>
      </c>
      <c r="Y292">
        <v>0</v>
      </c>
      <c r="Z292">
        <v>0</v>
      </c>
      <c r="AA292">
        <v>0</v>
      </c>
      <c r="AB292">
        <v>2</v>
      </c>
      <c r="AC292">
        <v>0</v>
      </c>
      <c r="AD292">
        <v>1</v>
      </c>
      <c r="AE292" s="3"/>
      <c r="AF292" s="3"/>
    </row>
    <row r="293" spans="1:32" ht="15.75" customHeight="1" x14ac:dyDescent="0.25">
      <c r="A293" t="s">
        <v>16</v>
      </c>
      <c r="B293">
        <v>316</v>
      </c>
      <c r="C293" t="s">
        <v>446</v>
      </c>
      <c r="D293" t="s">
        <v>557</v>
      </c>
      <c r="E293">
        <v>157</v>
      </c>
      <c r="F293">
        <v>1</v>
      </c>
      <c r="G293">
        <v>0</v>
      </c>
      <c r="H293">
        <v>7</v>
      </c>
      <c r="I293">
        <v>0</v>
      </c>
      <c r="J293">
        <v>420</v>
      </c>
      <c r="K293">
        <v>112</v>
      </c>
      <c r="L293">
        <v>81</v>
      </c>
      <c r="M293" s="3"/>
      <c r="N293" s="100">
        <v>31</v>
      </c>
      <c r="O293" s="100">
        <v>0</v>
      </c>
      <c r="P293" s="100">
        <v>0</v>
      </c>
      <c r="Q293" s="100">
        <v>1</v>
      </c>
      <c r="R293" s="100">
        <v>0</v>
      </c>
      <c r="S293" s="100">
        <v>168</v>
      </c>
      <c r="T293" s="100">
        <v>125</v>
      </c>
      <c r="U293" s="100">
        <v>61</v>
      </c>
      <c r="V293" s="3"/>
      <c r="W293">
        <v>36</v>
      </c>
      <c r="X293">
        <v>0</v>
      </c>
      <c r="Y293">
        <v>0</v>
      </c>
      <c r="Z293">
        <v>1</v>
      </c>
      <c r="AA293">
        <v>0</v>
      </c>
      <c r="AB293">
        <v>14</v>
      </c>
      <c r="AC293">
        <v>1</v>
      </c>
      <c r="AD293">
        <v>1</v>
      </c>
      <c r="AF293" s="3"/>
    </row>
    <row r="294" spans="1:32" ht="15.75" customHeight="1" x14ac:dyDescent="0.25">
      <c r="A294" t="s">
        <v>16</v>
      </c>
      <c r="B294">
        <v>401</v>
      </c>
      <c r="C294" t="s">
        <v>447</v>
      </c>
      <c r="D294" t="s">
        <v>543</v>
      </c>
      <c r="E294">
        <v>1</v>
      </c>
      <c r="F294">
        <v>0</v>
      </c>
      <c r="G294">
        <v>0</v>
      </c>
      <c r="H294">
        <v>0</v>
      </c>
      <c r="I294">
        <v>0</v>
      </c>
      <c r="J294">
        <v>1</v>
      </c>
      <c r="K294">
        <v>0</v>
      </c>
      <c r="L294">
        <v>0</v>
      </c>
      <c r="M294" s="3"/>
      <c r="N294" s="100">
        <v>0</v>
      </c>
      <c r="O294" s="100">
        <v>0</v>
      </c>
      <c r="P294" s="100">
        <v>0</v>
      </c>
      <c r="Q294" s="100">
        <v>0</v>
      </c>
      <c r="R294" s="100">
        <v>0</v>
      </c>
      <c r="S294" s="100">
        <v>0</v>
      </c>
      <c r="T294" s="100">
        <v>0</v>
      </c>
      <c r="U294" s="100">
        <v>0</v>
      </c>
      <c r="V294" s="3"/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 s="3"/>
      <c r="AF294" s="3"/>
    </row>
    <row r="295" spans="1:32" ht="15.75" customHeight="1" x14ac:dyDescent="0.25">
      <c r="A295" t="s">
        <v>16</v>
      </c>
      <c r="B295">
        <v>402</v>
      </c>
      <c r="C295" t="s">
        <v>448</v>
      </c>
      <c r="D295" t="s">
        <v>544</v>
      </c>
      <c r="E295">
        <v>4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N295" s="100">
        <v>2</v>
      </c>
      <c r="O295" s="100">
        <v>0</v>
      </c>
      <c r="P295" s="100">
        <v>0</v>
      </c>
      <c r="Q295" s="100">
        <v>0</v>
      </c>
      <c r="R295" s="100">
        <v>0</v>
      </c>
      <c r="S295" s="100">
        <v>2</v>
      </c>
      <c r="T295" s="100">
        <v>4</v>
      </c>
      <c r="U295" s="100">
        <v>1</v>
      </c>
      <c r="V295" s="3"/>
      <c r="W295">
        <v>1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 s="3"/>
      <c r="AF295" s="3"/>
    </row>
    <row r="296" spans="1:32" ht="15.75" customHeight="1" x14ac:dyDescent="0.25">
      <c r="A296" t="s">
        <v>16</v>
      </c>
      <c r="B296">
        <v>403</v>
      </c>
      <c r="C296" t="s">
        <v>449</v>
      </c>
      <c r="D296" t="s">
        <v>545</v>
      </c>
      <c r="E296">
        <v>2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 s="3"/>
      <c r="N296" s="100">
        <v>1</v>
      </c>
      <c r="O296" s="100">
        <v>0</v>
      </c>
      <c r="P296" s="100">
        <v>0</v>
      </c>
      <c r="Q296" s="100">
        <v>0</v>
      </c>
      <c r="R296" s="100">
        <v>0</v>
      </c>
      <c r="S296" s="100">
        <v>27</v>
      </c>
      <c r="T296" s="100">
        <v>25</v>
      </c>
      <c r="U296" s="100">
        <v>5</v>
      </c>
      <c r="V296" s="3"/>
      <c r="W296">
        <v>5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 s="3"/>
      <c r="AF296" s="3"/>
    </row>
    <row r="297" spans="1:32" ht="15.75" customHeight="1" x14ac:dyDescent="0.25">
      <c r="A297" t="s">
        <v>16</v>
      </c>
      <c r="B297">
        <v>404</v>
      </c>
      <c r="C297" t="s">
        <v>450</v>
      </c>
      <c r="D297" t="s">
        <v>546</v>
      </c>
      <c r="E297">
        <v>13</v>
      </c>
      <c r="F297">
        <v>0</v>
      </c>
      <c r="G297">
        <v>0</v>
      </c>
      <c r="H297">
        <v>0</v>
      </c>
      <c r="I297">
        <v>0</v>
      </c>
      <c r="J297">
        <v>2</v>
      </c>
      <c r="K297">
        <v>4</v>
      </c>
      <c r="L297">
        <v>0</v>
      </c>
      <c r="M297" s="3"/>
      <c r="N297" s="100">
        <v>36</v>
      </c>
      <c r="O297" s="100">
        <v>0</v>
      </c>
      <c r="P297" s="100">
        <v>0</v>
      </c>
      <c r="Q297" s="100">
        <v>1</v>
      </c>
      <c r="R297" s="100">
        <v>0</v>
      </c>
      <c r="S297" s="100">
        <v>914</v>
      </c>
      <c r="T297" s="100">
        <v>761</v>
      </c>
      <c r="U297" s="100">
        <v>186</v>
      </c>
      <c r="V297" s="3"/>
      <c r="W297">
        <v>11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 s="3"/>
      <c r="AF297" s="3"/>
    </row>
    <row r="298" spans="1:32" ht="15.75" customHeight="1" x14ac:dyDescent="0.25">
      <c r="A298" t="s">
        <v>16</v>
      </c>
      <c r="B298">
        <v>405</v>
      </c>
      <c r="C298" t="s">
        <v>451</v>
      </c>
      <c r="D298" t="s">
        <v>547</v>
      </c>
      <c r="E298">
        <v>29</v>
      </c>
      <c r="F298">
        <v>0</v>
      </c>
      <c r="G298">
        <v>0</v>
      </c>
      <c r="H298">
        <v>0</v>
      </c>
      <c r="I298">
        <v>0</v>
      </c>
      <c r="J298">
        <v>6</v>
      </c>
      <c r="K298">
        <v>2</v>
      </c>
      <c r="L298">
        <v>1</v>
      </c>
      <c r="M298" s="3"/>
      <c r="N298" s="100">
        <v>53</v>
      </c>
      <c r="O298" s="100">
        <v>0</v>
      </c>
      <c r="P298" s="100">
        <v>0</v>
      </c>
      <c r="Q298" s="100">
        <v>2</v>
      </c>
      <c r="R298" s="100">
        <v>0</v>
      </c>
      <c r="S298" s="100">
        <v>1251</v>
      </c>
      <c r="T298" s="100">
        <v>1194</v>
      </c>
      <c r="U298" s="100">
        <v>240</v>
      </c>
      <c r="V298" s="3"/>
      <c r="W298">
        <v>11</v>
      </c>
      <c r="X298">
        <v>0</v>
      </c>
      <c r="Y298">
        <v>0</v>
      </c>
      <c r="Z298">
        <v>0</v>
      </c>
      <c r="AA298">
        <v>0</v>
      </c>
      <c r="AB298">
        <v>1</v>
      </c>
      <c r="AC298">
        <v>0</v>
      </c>
      <c r="AD298">
        <v>0</v>
      </c>
      <c r="AE298" s="3"/>
      <c r="AF298" s="3"/>
    </row>
    <row r="299" spans="1:32" ht="15.75" customHeight="1" x14ac:dyDescent="0.25">
      <c r="A299" t="s">
        <v>16</v>
      </c>
      <c r="B299">
        <v>406</v>
      </c>
      <c r="C299" t="s">
        <v>452</v>
      </c>
      <c r="D299" t="s">
        <v>548</v>
      </c>
      <c r="E299">
        <v>48</v>
      </c>
      <c r="F299">
        <v>0</v>
      </c>
      <c r="G299">
        <v>0</v>
      </c>
      <c r="H299">
        <v>0</v>
      </c>
      <c r="I299">
        <v>0</v>
      </c>
      <c r="J299">
        <v>9</v>
      </c>
      <c r="K299">
        <v>12</v>
      </c>
      <c r="L299">
        <v>1</v>
      </c>
      <c r="M299" s="3"/>
      <c r="N299" s="100">
        <v>50</v>
      </c>
      <c r="O299" s="100">
        <v>0</v>
      </c>
      <c r="P299" s="100">
        <v>0</v>
      </c>
      <c r="Q299" s="100">
        <v>1</v>
      </c>
      <c r="R299" s="100">
        <v>0</v>
      </c>
      <c r="S299" s="100">
        <v>1453</v>
      </c>
      <c r="T299" s="100">
        <v>1496</v>
      </c>
      <c r="U299" s="100">
        <v>306</v>
      </c>
      <c r="V299" s="3"/>
      <c r="W299">
        <v>23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1</v>
      </c>
      <c r="AE299" s="3"/>
      <c r="AF299" s="3"/>
    </row>
    <row r="300" spans="1:32" ht="15.75" customHeight="1" x14ac:dyDescent="0.25">
      <c r="A300" t="s">
        <v>16</v>
      </c>
      <c r="B300">
        <v>407</v>
      </c>
      <c r="C300" t="s">
        <v>453</v>
      </c>
      <c r="D300" t="s">
        <v>549</v>
      </c>
      <c r="E300">
        <v>60</v>
      </c>
      <c r="F300">
        <v>0</v>
      </c>
      <c r="G300">
        <v>0</v>
      </c>
      <c r="H300">
        <v>0</v>
      </c>
      <c r="I300">
        <v>0</v>
      </c>
      <c r="J300">
        <v>24</v>
      </c>
      <c r="K300">
        <v>8</v>
      </c>
      <c r="L300">
        <v>4</v>
      </c>
      <c r="M300" s="3"/>
      <c r="N300" s="100">
        <v>66</v>
      </c>
      <c r="O300" s="100">
        <v>0</v>
      </c>
      <c r="P300" s="100">
        <v>0</v>
      </c>
      <c r="Q300" s="100">
        <v>4</v>
      </c>
      <c r="R300" s="100">
        <v>0</v>
      </c>
      <c r="S300" s="100">
        <v>2052</v>
      </c>
      <c r="T300" s="100">
        <v>2598</v>
      </c>
      <c r="U300" s="100">
        <v>552</v>
      </c>
      <c r="V300" s="3"/>
      <c r="W300">
        <v>13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1</v>
      </c>
      <c r="AD300">
        <v>0</v>
      </c>
      <c r="AE300" s="3"/>
      <c r="AF300" s="3"/>
    </row>
    <row r="301" spans="1:32" ht="15.75" customHeight="1" x14ac:dyDescent="0.25">
      <c r="A301" t="s">
        <v>16</v>
      </c>
      <c r="B301">
        <v>408</v>
      </c>
      <c r="C301" t="s">
        <v>454</v>
      </c>
      <c r="D301" t="s">
        <v>550</v>
      </c>
      <c r="E301">
        <v>75</v>
      </c>
      <c r="F301">
        <v>0</v>
      </c>
      <c r="G301">
        <v>0</v>
      </c>
      <c r="H301">
        <v>0</v>
      </c>
      <c r="I301">
        <v>0</v>
      </c>
      <c r="J301">
        <v>27</v>
      </c>
      <c r="K301">
        <v>13</v>
      </c>
      <c r="L301">
        <v>2</v>
      </c>
      <c r="M301" s="3"/>
      <c r="N301" s="100">
        <v>37</v>
      </c>
      <c r="O301" s="100">
        <v>0</v>
      </c>
      <c r="P301" s="100">
        <v>0</v>
      </c>
      <c r="Q301" s="100">
        <v>3</v>
      </c>
      <c r="R301" s="100">
        <v>1</v>
      </c>
      <c r="S301" s="100">
        <v>1016</v>
      </c>
      <c r="T301" s="100">
        <v>1532</v>
      </c>
      <c r="U301" s="100">
        <v>382</v>
      </c>
      <c r="V301" s="3"/>
      <c r="W301">
        <v>17</v>
      </c>
      <c r="X301">
        <v>0</v>
      </c>
      <c r="Y301">
        <v>0</v>
      </c>
      <c r="Z301">
        <v>0</v>
      </c>
      <c r="AA301">
        <v>0</v>
      </c>
      <c r="AB301">
        <v>3</v>
      </c>
      <c r="AC301">
        <v>1</v>
      </c>
      <c r="AD301">
        <v>0</v>
      </c>
      <c r="AE301" s="3"/>
      <c r="AF301" s="3"/>
    </row>
    <row r="302" spans="1:32" ht="15.75" customHeight="1" x14ac:dyDescent="0.25">
      <c r="A302" t="s">
        <v>16</v>
      </c>
      <c r="B302">
        <v>409</v>
      </c>
      <c r="C302" t="s">
        <v>455</v>
      </c>
      <c r="D302" t="s">
        <v>551</v>
      </c>
      <c r="E302">
        <v>114</v>
      </c>
      <c r="F302">
        <v>0</v>
      </c>
      <c r="G302">
        <v>0</v>
      </c>
      <c r="H302">
        <v>1</v>
      </c>
      <c r="I302">
        <v>0</v>
      </c>
      <c r="J302">
        <v>46</v>
      </c>
      <c r="K302">
        <v>16</v>
      </c>
      <c r="L302">
        <v>6</v>
      </c>
      <c r="M302" s="3"/>
      <c r="N302" s="100">
        <v>37</v>
      </c>
      <c r="O302" s="100">
        <v>0</v>
      </c>
      <c r="P302" s="100">
        <v>0</v>
      </c>
      <c r="Q302" s="100">
        <v>4</v>
      </c>
      <c r="R302" s="100">
        <v>0</v>
      </c>
      <c r="S302" s="100">
        <v>1184</v>
      </c>
      <c r="T302" s="100">
        <v>1971</v>
      </c>
      <c r="U302" s="100">
        <v>501</v>
      </c>
      <c r="V302" s="3"/>
      <c r="W302">
        <v>16</v>
      </c>
      <c r="X302">
        <v>0</v>
      </c>
      <c r="Y302">
        <v>0</v>
      </c>
      <c r="Z302">
        <v>0</v>
      </c>
      <c r="AA302">
        <v>0</v>
      </c>
      <c r="AB302">
        <v>7</v>
      </c>
      <c r="AC302">
        <v>0</v>
      </c>
      <c r="AD302">
        <v>0</v>
      </c>
      <c r="AE302" s="3"/>
      <c r="AF302" s="3"/>
    </row>
    <row r="303" spans="1:32" ht="15.75" customHeight="1" x14ac:dyDescent="0.25">
      <c r="A303" t="s">
        <v>16</v>
      </c>
      <c r="B303">
        <v>410</v>
      </c>
      <c r="C303" t="s">
        <v>456</v>
      </c>
      <c r="D303" t="s">
        <v>552</v>
      </c>
      <c r="E303">
        <v>116</v>
      </c>
      <c r="F303">
        <v>0</v>
      </c>
      <c r="G303">
        <v>0</v>
      </c>
      <c r="H303">
        <v>0</v>
      </c>
      <c r="I303">
        <v>0</v>
      </c>
      <c r="J303">
        <v>57</v>
      </c>
      <c r="K303">
        <v>22</v>
      </c>
      <c r="L303">
        <v>10</v>
      </c>
      <c r="M303" s="3"/>
      <c r="N303" s="100">
        <v>41</v>
      </c>
      <c r="O303" s="100">
        <v>0</v>
      </c>
      <c r="P303" s="100">
        <v>0</v>
      </c>
      <c r="Q303" s="100">
        <v>4</v>
      </c>
      <c r="R303" s="100">
        <v>0</v>
      </c>
      <c r="S303" s="100">
        <v>1110</v>
      </c>
      <c r="T303" s="100">
        <v>1843</v>
      </c>
      <c r="U303" s="100">
        <v>592</v>
      </c>
      <c r="V303" s="3"/>
      <c r="W303">
        <v>14</v>
      </c>
      <c r="X303">
        <v>0</v>
      </c>
      <c r="Y303">
        <v>0</v>
      </c>
      <c r="Z303">
        <v>0</v>
      </c>
      <c r="AA303">
        <v>0</v>
      </c>
      <c r="AB303">
        <v>4</v>
      </c>
      <c r="AC303">
        <v>0</v>
      </c>
      <c r="AD303">
        <v>0</v>
      </c>
      <c r="AE303" s="3"/>
      <c r="AF303" s="3"/>
    </row>
    <row r="304" spans="1:32" ht="15.75" customHeight="1" x14ac:dyDescent="0.25">
      <c r="A304" t="s">
        <v>16</v>
      </c>
      <c r="B304">
        <v>411</v>
      </c>
      <c r="C304" t="s">
        <v>457</v>
      </c>
      <c r="D304" t="s">
        <v>553</v>
      </c>
      <c r="E304">
        <v>144</v>
      </c>
      <c r="F304">
        <v>0</v>
      </c>
      <c r="G304">
        <v>0</v>
      </c>
      <c r="H304">
        <v>0</v>
      </c>
      <c r="I304">
        <v>0</v>
      </c>
      <c r="J304">
        <v>90</v>
      </c>
      <c r="K304">
        <v>22</v>
      </c>
      <c r="L304">
        <v>15</v>
      </c>
      <c r="M304" s="3"/>
      <c r="N304" s="100">
        <v>28</v>
      </c>
      <c r="O304" s="100">
        <v>0</v>
      </c>
      <c r="P304" s="100">
        <v>0</v>
      </c>
      <c r="Q304" s="100">
        <v>2</v>
      </c>
      <c r="R304" s="100">
        <v>0</v>
      </c>
      <c r="S304" s="100">
        <v>839</v>
      </c>
      <c r="T304" s="100">
        <v>1280</v>
      </c>
      <c r="U304" s="100">
        <v>468</v>
      </c>
      <c r="V304" s="3"/>
      <c r="W304">
        <v>22</v>
      </c>
      <c r="X304">
        <v>0</v>
      </c>
      <c r="Y304">
        <v>0</v>
      </c>
      <c r="Z304">
        <v>0</v>
      </c>
      <c r="AA304">
        <v>0</v>
      </c>
      <c r="AB304">
        <v>8</v>
      </c>
      <c r="AC304">
        <v>3</v>
      </c>
      <c r="AD304">
        <v>0</v>
      </c>
      <c r="AE304" s="3"/>
      <c r="AF304" s="3"/>
    </row>
    <row r="305" spans="1:32" ht="15.75" customHeight="1" x14ac:dyDescent="0.25">
      <c r="A305" t="s">
        <v>16</v>
      </c>
      <c r="B305">
        <v>412</v>
      </c>
      <c r="C305" t="s">
        <v>458</v>
      </c>
      <c r="D305" t="s">
        <v>554</v>
      </c>
      <c r="E305">
        <v>157</v>
      </c>
      <c r="F305">
        <v>0</v>
      </c>
      <c r="G305">
        <v>0</v>
      </c>
      <c r="H305">
        <v>0</v>
      </c>
      <c r="I305">
        <v>0</v>
      </c>
      <c r="J305">
        <v>125</v>
      </c>
      <c r="K305">
        <v>38</v>
      </c>
      <c r="L305">
        <v>17</v>
      </c>
      <c r="M305" s="3"/>
      <c r="N305" s="100">
        <v>17</v>
      </c>
      <c r="O305" s="100">
        <v>0</v>
      </c>
      <c r="P305" s="100">
        <v>0</v>
      </c>
      <c r="Q305" s="100">
        <v>1</v>
      </c>
      <c r="R305" s="100">
        <v>0</v>
      </c>
      <c r="S305" s="100">
        <v>577</v>
      </c>
      <c r="T305" s="100">
        <v>741</v>
      </c>
      <c r="U305" s="100">
        <v>240</v>
      </c>
      <c r="V305" s="3"/>
      <c r="W305">
        <v>19</v>
      </c>
      <c r="X305">
        <v>0</v>
      </c>
      <c r="Y305">
        <v>0</v>
      </c>
      <c r="Z305">
        <v>0</v>
      </c>
      <c r="AA305">
        <v>0</v>
      </c>
      <c r="AB305">
        <v>7</v>
      </c>
      <c r="AC305">
        <v>2</v>
      </c>
      <c r="AD305">
        <v>0</v>
      </c>
      <c r="AE305" s="3"/>
      <c r="AF305" s="3"/>
    </row>
    <row r="306" spans="1:32" ht="15.75" customHeight="1" x14ac:dyDescent="0.25">
      <c r="A306" t="s">
        <v>16</v>
      </c>
      <c r="B306">
        <v>413</v>
      </c>
      <c r="C306" t="s">
        <v>459</v>
      </c>
      <c r="D306" t="s">
        <v>555</v>
      </c>
      <c r="E306">
        <v>191</v>
      </c>
      <c r="F306">
        <v>0</v>
      </c>
      <c r="G306">
        <v>0</v>
      </c>
      <c r="H306">
        <v>1</v>
      </c>
      <c r="I306">
        <v>0</v>
      </c>
      <c r="J306">
        <v>156</v>
      </c>
      <c r="K306">
        <v>75</v>
      </c>
      <c r="L306">
        <v>23</v>
      </c>
      <c r="M306" s="3"/>
      <c r="N306" s="100">
        <v>23</v>
      </c>
      <c r="O306" s="100">
        <v>0</v>
      </c>
      <c r="P306" s="100">
        <v>0</v>
      </c>
      <c r="Q306" s="100">
        <v>0</v>
      </c>
      <c r="R306" s="100">
        <v>0</v>
      </c>
      <c r="S306" s="100">
        <v>548</v>
      </c>
      <c r="T306" s="100">
        <v>633</v>
      </c>
      <c r="U306" s="100">
        <v>339</v>
      </c>
      <c r="V306" s="3"/>
      <c r="W306">
        <v>21</v>
      </c>
      <c r="X306">
        <v>0</v>
      </c>
      <c r="Y306">
        <v>0</v>
      </c>
      <c r="Z306">
        <v>0</v>
      </c>
      <c r="AA306">
        <v>0</v>
      </c>
      <c r="AB306">
        <v>6</v>
      </c>
      <c r="AC306">
        <v>3</v>
      </c>
      <c r="AD306">
        <v>0</v>
      </c>
      <c r="AE306" s="3"/>
      <c r="AF306" s="3"/>
    </row>
    <row r="307" spans="1:32" ht="15.75" customHeight="1" x14ac:dyDescent="0.25">
      <c r="A307" t="s">
        <v>16</v>
      </c>
      <c r="B307">
        <v>414</v>
      </c>
      <c r="C307" t="s">
        <v>460</v>
      </c>
      <c r="D307" t="s">
        <v>556</v>
      </c>
      <c r="E307">
        <v>212</v>
      </c>
      <c r="F307">
        <v>0</v>
      </c>
      <c r="G307">
        <v>0</v>
      </c>
      <c r="H307">
        <v>1</v>
      </c>
      <c r="I307">
        <v>0</v>
      </c>
      <c r="J307">
        <v>193</v>
      </c>
      <c r="K307">
        <v>92</v>
      </c>
      <c r="L307">
        <v>37</v>
      </c>
      <c r="M307" s="3"/>
      <c r="N307" s="100">
        <v>7</v>
      </c>
      <c r="O307" s="100">
        <v>0</v>
      </c>
      <c r="P307" s="100">
        <v>0</v>
      </c>
      <c r="Q307" s="100">
        <v>0</v>
      </c>
      <c r="R307" s="100">
        <v>0</v>
      </c>
      <c r="S307" s="100">
        <v>192</v>
      </c>
      <c r="T307" s="100">
        <v>232</v>
      </c>
      <c r="U307" s="100">
        <v>124</v>
      </c>
      <c r="V307" s="3"/>
      <c r="W307">
        <v>31</v>
      </c>
      <c r="X307">
        <v>0</v>
      </c>
      <c r="Y307">
        <v>0</v>
      </c>
      <c r="Z307">
        <v>0</v>
      </c>
      <c r="AA307">
        <v>0</v>
      </c>
      <c r="AB307">
        <v>10</v>
      </c>
      <c r="AC307">
        <v>3</v>
      </c>
      <c r="AD307">
        <v>1</v>
      </c>
      <c r="AE307" s="3"/>
      <c r="AF307" s="3"/>
    </row>
    <row r="308" spans="1:32" ht="15.75" customHeight="1" x14ac:dyDescent="0.25">
      <c r="A308" t="s">
        <v>16</v>
      </c>
      <c r="B308">
        <v>415</v>
      </c>
      <c r="C308" t="s">
        <v>461</v>
      </c>
      <c r="D308" t="s">
        <v>557</v>
      </c>
      <c r="E308">
        <v>217</v>
      </c>
      <c r="F308">
        <v>1</v>
      </c>
      <c r="G308">
        <v>0</v>
      </c>
      <c r="H308">
        <v>0</v>
      </c>
      <c r="I308">
        <v>0</v>
      </c>
      <c r="J308">
        <v>295</v>
      </c>
      <c r="K308">
        <v>125</v>
      </c>
      <c r="L308">
        <v>59</v>
      </c>
      <c r="M308" s="3"/>
      <c r="N308" s="100">
        <v>2</v>
      </c>
      <c r="O308" s="100">
        <v>0</v>
      </c>
      <c r="P308" s="100">
        <v>0</v>
      </c>
      <c r="Q308" s="100">
        <v>0</v>
      </c>
      <c r="R308" s="100">
        <v>0</v>
      </c>
      <c r="S308" s="100">
        <v>38</v>
      </c>
      <c r="T308" s="100">
        <v>31</v>
      </c>
      <c r="U308" s="100">
        <v>28</v>
      </c>
      <c r="V308" s="3"/>
      <c r="W308">
        <v>23</v>
      </c>
      <c r="X308">
        <v>0</v>
      </c>
      <c r="Y308">
        <v>0</v>
      </c>
      <c r="Z308">
        <v>0</v>
      </c>
      <c r="AA308">
        <v>0</v>
      </c>
      <c r="AB308">
        <v>9</v>
      </c>
      <c r="AC308">
        <v>4</v>
      </c>
      <c r="AD308">
        <v>1</v>
      </c>
      <c r="AE308" s="3"/>
      <c r="AF308" s="3"/>
    </row>
    <row r="309" spans="1:32" ht="15.75" customHeight="1" x14ac:dyDescent="0.25">
      <c r="A309" t="s">
        <v>16</v>
      </c>
      <c r="B309">
        <v>416</v>
      </c>
      <c r="C309" t="s">
        <v>462</v>
      </c>
      <c r="D309" t="s">
        <v>558</v>
      </c>
      <c r="E309">
        <v>983</v>
      </c>
      <c r="F309">
        <v>0</v>
      </c>
      <c r="G309">
        <v>0</v>
      </c>
      <c r="H309">
        <v>15</v>
      </c>
      <c r="I309">
        <v>0</v>
      </c>
      <c r="J309">
        <v>3487</v>
      </c>
      <c r="K309">
        <v>1391</v>
      </c>
      <c r="L309">
        <v>624</v>
      </c>
      <c r="N309" s="100">
        <v>122</v>
      </c>
      <c r="O309" s="100">
        <v>0</v>
      </c>
      <c r="P309" s="100">
        <v>0</v>
      </c>
      <c r="Q309" s="100">
        <v>6</v>
      </c>
      <c r="R309" s="100">
        <v>0</v>
      </c>
      <c r="S309" s="100">
        <v>1586</v>
      </c>
      <c r="T309" s="100">
        <v>1172</v>
      </c>
      <c r="U309" s="100">
        <v>578</v>
      </c>
      <c r="W309">
        <v>201</v>
      </c>
      <c r="X309">
        <v>1</v>
      </c>
      <c r="Y309">
        <v>0</v>
      </c>
      <c r="Z309">
        <v>0</v>
      </c>
      <c r="AA309">
        <v>0</v>
      </c>
      <c r="AB309">
        <v>90</v>
      </c>
      <c r="AC309">
        <v>24</v>
      </c>
      <c r="AD309">
        <v>8</v>
      </c>
    </row>
    <row r="310" spans="1:32" ht="15.75" customHeight="1" x14ac:dyDescent="0.3">
      <c r="D310" s="9"/>
    </row>
    <row r="311" spans="1:32" ht="15.75" customHeight="1" x14ac:dyDescent="0.3">
      <c r="D311" s="9"/>
    </row>
    <row r="312" spans="1:32" ht="15.75" customHeight="1" x14ac:dyDescent="0.3">
      <c r="D312" s="9"/>
    </row>
    <row r="313" spans="1:32" ht="15.75" customHeight="1" x14ac:dyDescent="0.3">
      <c r="D313" s="9"/>
    </row>
    <row r="314" spans="1:32" ht="15.75" customHeight="1" x14ac:dyDescent="0.3">
      <c r="D314" s="9"/>
    </row>
    <row r="315" spans="1:32" ht="15.75" customHeight="1" x14ac:dyDescent="0.3">
      <c r="D315" s="9"/>
    </row>
    <row r="316" spans="1:32" ht="15.75" customHeight="1" x14ac:dyDescent="0.3">
      <c r="D316" s="9"/>
    </row>
    <row r="317" spans="1:32" ht="15.75" customHeight="1" x14ac:dyDescent="0.3">
      <c r="D317" s="9"/>
    </row>
    <row r="318" spans="1:32" ht="15.75" customHeight="1" x14ac:dyDescent="0.3">
      <c r="D318" s="9"/>
    </row>
    <row r="319" spans="1:32" ht="15.75" customHeight="1" x14ac:dyDescent="0.3">
      <c r="D319" s="9"/>
    </row>
    <row r="320" spans="1:32" ht="15.75" customHeight="1" x14ac:dyDescent="0.3">
      <c r="D320" s="9"/>
    </row>
    <row r="321" spans="4:4" ht="15.75" customHeight="1" x14ac:dyDescent="0.3">
      <c r="D321" s="9"/>
    </row>
    <row r="322" spans="4:4" ht="15.75" customHeight="1" x14ac:dyDescent="0.3">
      <c r="D322" s="9"/>
    </row>
    <row r="323" spans="4:4" ht="15.75" customHeight="1" x14ac:dyDescent="0.3">
      <c r="D323" s="9"/>
    </row>
    <row r="324" spans="4:4" ht="15.75" customHeight="1" x14ac:dyDescent="0.3">
      <c r="D324" s="9"/>
    </row>
    <row r="325" spans="4:4" ht="15.75" customHeight="1" x14ac:dyDescent="0.3">
      <c r="D325" s="9"/>
    </row>
    <row r="326" spans="4:4" ht="15.75" customHeight="1" x14ac:dyDescent="0.3">
      <c r="D326" s="9"/>
    </row>
    <row r="327" spans="4:4" ht="15.75" customHeight="1" x14ac:dyDescent="0.3">
      <c r="D327" s="9"/>
    </row>
    <row r="328" spans="4:4" ht="15.75" customHeight="1" x14ac:dyDescent="0.3">
      <c r="D328" s="9"/>
    </row>
    <row r="329" spans="4:4" ht="15.75" customHeight="1" x14ac:dyDescent="0.3">
      <c r="D329" s="9"/>
    </row>
    <row r="330" spans="4:4" ht="15.75" customHeight="1" x14ac:dyDescent="0.3">
      <c r="D330" s="9"/>
    </row>
    <row r="331" spans="4:4" ht="15.75" customHeight="1" x14ac:dyDescent="0.3">
      <c r="D331" s="9"/>
    </row>
    <row r="332" spans="4:4" ht="15.75" customHeight="1" x14ac:dyDescent="0.3">
      <c r="D332" s="9"/>
    </row>
    <row r="333" spans="4:4" ht="15.75" customHeight="1" x14ac:dyDescent="0.3">
      <c r="D333" s="9"/>
    </row>
    <row r="334" spans="4:4" ht="15.75" customHeight="1" x14ac:dyDescent="0.3">
      <c r="D334" s="9"/>
    </row>
    <row r="335" spans="4:4" ht="15.75" customHeight="1" x14ac:dyDescent="0.3">
      <c r="D335" s="9"/>
    </row>
    <row r="336" spans="4:4" ht="15.75" customHeight="1" x14ac:dyDescent="0.3">
      <c r="D336" s="9"/>
    </row>
    <row r="337" spans="4:4" ht="15.75" customHeight="1" x14ac:dyDescent="0.3">
      <c r="D337" s="9"/>
    </row>
    <row r="338" spans="4:4" ht="15.75" customHeight="1" x14ac:dyDescent="0.3">
      <c r="D338" s="9"/>
    </row>
    <row r="339" spans="4:4" ht="15.75" customHeight="1" x14ac:dyDescent="0.3">
      <c r="D339" s="9"/>
    </row>
    <row r="340" spans="4:4" ht="15.75" customHeight="1" x14ac:dyDescent="0.3">
      <c r="D340" s="9"/>
    </row>
    <row r="341" spans="4:4" ht="15.75" customHeight="1" x14ac:dyDescent="0.3">
      <c r="D341" s="9"/>
    </row>
    <row r="342" spans="4:4" ht="15.75" customHeight="1" x14ac:dyDescent="0.3">
      <c r="D342" s="9"/>
    </row>
    <row r="343" spans="4:4" ht="15.75" customHeight="1" x14ac:dyDescent="0.3">
      <c r="D343" s="9"/>
    </row>
    <row r="344" spans="4:4" ht="15.75" customHeight="1" x14ac:dyDescent="0.3">
      <c r="D344" s="9"/>
    </row>
    <row r="345" spans="4:4" ht="15.75" customHeight="1" x14ac:dyDescent="0.3">
      <c r="D345" s="9"/>
    </row>
    <row r="346" spans="4:4" ht="15.75" customHeight="1" x14ac:dyDescent="0.3">
      <c r="D346" s="9"/>
    </row>
    <row r="347" spans="4:4" ht="15.75" customHeight="1" x14ac:dyDescent="0.3">
      <c r="D347" s="9"/>
    </row>
    <row r="348" spans="4:4" ht="15.75" customHeight="1" x14ac:dyDescent="0.3">
      <c r="D348" s="9"/>
    </row>
    <row r="349" spans="4:4" ht="15.75" customHeight="1" x14ac:dyDescent="0.3">
      <c r="D349" s="9"/>
    </row>
    <row r="350" spans="4:4" ht="15.75" customHeight="1" x14ac:dyDescent="0.3">
      <c r="D350" s="9"/>
    </row>
    <row r="351" spans="4:4" ht="15.75" customHeight="1" x14ac:dyDescent="0.3">
      <c r="D351" s="9"/>
    </row>
    <row r="352" spans="4:4" ht="15.75" customHeight="1" x14ac:dyDescent="0.3">
      <c r="D352" s="9"/>
    </row>
    <row r="353" spans="4:4" ht="15.75" customHeight="1" x14ac:dyDescent="0.3">
      <c r="D353" s="9"/>
    </row>
    <row r="354" spans="4:4" ht="15.75" customHeight="1" x14ac:dyDescent="0.3">
      <c r="D354" s="9"/>
    </row>
    <row r="355" spans="4:4" ht="15.75" customHeight="1" x14ac:dyDescent="0.3">
      <c r="D355" s="9"/>
    </row>
    <row r="356" spans="4:4" ht="15.75" customHeight="1" x14ac:dyDescent="0.3">
      <c r="D356" s="9"/>
    </row>
    <row r="357" spans="4:4" ht="15.75" customHeight="1" x14ac:dyDescent="0.3">
      <c r="D357" s="9"/>
    </row>
    <row r="358" spans="4:4" ht="15.75" customHeight="1" x14ac:dyDescent="0.3">
      <c r="D358" s="9"/>
    </row>
    <row r="359" spans="4:4" ht="15.75" customHeight="1" x14ac:dyDescent="0.3">
      <c r="D359" s="9"/>
    </row>
    <row r="360" spans="4:4" ht="15.75" customHeight="1" x14ac:dyDescent="0.3">
      <c r="D360" s="9"/>
    </row>
    <row r="361" spans="4:4" ht="15.75" customHeight="1" x14ac:dyDescent="0.3">
      <c r="D361" s="9"/>
    </row>
    <row r="362" spans="4:4" ht="15.75" customHeight="1" x14ac:dyDescent="0.3">
      <c r="D362" s="9"/>
    </row>
    <row r="363" spans="4:4" ht="15.75" customHeight="1" x14ac:dyDescent="0.3">
      <c r="D363" s="9"/>
    </row>
    <row r="364" spans="4:4" ht="15.75" customHeight="1" x14ac:dyDescent="0.3">
      <c r="D364" s="9"/>
    </row>
    <row r="365" spans="4:4" ht="15.75" customHeight="1" x14ac:dyDescent="0.3">
      <c r="D365" s="9"/>
    </row>
    <row r="366" spans="4:4" ht="15.75" customHeight="1" x14ac:dyDescent="0.3">
      <c r="D366" s="9"/>
    </row>
    <row r="367" spans="4:4" ht="15.75" customHeight="1" x14ac:dyDescent="0.3">
      <c r="D367" s="9"/>
    </row>
    <row r="368" spans="4:4" ht="15.75" customHeight="1" x14ac:dyDescent="0.3">
      <c r="D368" s="9"/>
    </row>
    <row r="369" spans="4:4" ht="15.75" customHeight="1" x14ac:dyDescent="0.3">
      <c r="D369" s="9"/>
    </row>
    <row r="370" spans="4:4" ht="15.75" customHeight="1" x14ac:dyDescent="0.3">
      <c r="D370" s="9"/>
    </row>
    <row r="371" spans="4:4" ht="15.75" customHeight="1" x14ac:dyDescent="0.3">
      <c r="D371" s="9"/>
    </row>
    <row r="372" spans="4:4" ht="15.75" customHeight="1" x14ac:dyDescent="0.3">
      <c r="D372" s="9"/>
    </row>
    <row r="373" spans="4:4" ht="15.75" customHeight="1" x14ac:dyDescent="0.3">
      <c r="D373" s="9"/>
    </row>
    <row r="374" spans="4:4" ht="15.75" customHeight="1" x14ac:dyDescent="0.3">
      <c r="D374" s="9"/>
    </row>
    <row r="375" spans="4:4" ht="15.75" customHeight="1" x14ac:dyDescent="0.3">
      <c r="D375" s="9"/>
    </row>
    <row r="376" spans="4:4" ht="15.75" customHeight="1" x14ac:dyDescent="0.3">
      <c r="D376" s="9"/>
    </row>
    <row r="377" spans="4:4" ht="15.75" customHeight="1" x14ac:dyDescent="0.3">
      <c r="D377" s="9"/>
    </row>
    <row r="378" spans="4:4" ht="15.75" customHeight="1" x14ac:dyDescent="0.3">
      <c r="D378" s="9"/>
    </row>
    <row r="379" spans="4:4" ht="15.75" customHeight="1" x14ac:dyDescent="0.3">
      <c r="D379" s="9"/>
    </row>
    <row r="380" spans="4:4" ht="15.75" customHeight="1" x14ac:dyDescent="0.3">
      <c r="D380" s="9"/>
    </row>
    <row r="381" spans="4:4" ht="15.75" customHeight="1" x14ac:dyDescent="0.3">
      <c r="D381" s="9"/>
    </row>
    <row r="382" spans="4:4" ht="15.75" customHeight="1" x14ac:dyDescent="0.3">
      <c r="D382" s="9"/>
    </row>
    <row r="383" spans="4:4" ht="15.75" customHeight="1" x14ac:dyDescent="0.3">
      <c r="D383" s="9"/>
    </row>
    <row r="384" spans="4:4" ht="15.75" customHeight="1" x14ac:dyDescent="0.3">
      <c r="D384" s="9"/>
    </row>
    <row r="385" spans="4:4" ht="15.75" customHeight="1" x14ac:dyDescent="0.3">
      <c r="D385" s="9"/>
    </row>
    <row r="386" spans="4:4" ht="15.75" customHeight="1" x14ac:dyDescent="0.3">
      <c r="D386" s="9"/>
    </row>
    <row r="387" spans="4:4" ht="15.75" customHeight="1" x14ac:dyDescent="0.3">
      <c r="D387" s="9"/>
    </row>
    <row r="388" spans="4:4" ht="15.75" customHeight="1" x14ac:dyDescent="0.3">
      <c r="D388" s="9"/>
    </row>
    <row r="389" spans="4:4" ht="15.75" customHeight="1" x14ac:dyDescent="0.3">
      <c r="D389" s="9"/>
    </row>
    <row r="390" spans="4:4" ht="15.75" customHeight="1" x14ac:dyDescent="0.3">
      <c r="D390" s="9"/>
    </row>
    <row r="391" spans="4:4" ht="15.75" customHeight="1" x14ac:dyDescent="0.3">
      <c r="D391" s="9"/>
    </row>
    <row r="392" spans="4:4" ht="15.75" customHeight="1" x14ac:dyDescent="0.3">
      <c r="D392" s="9"/>
    </row>
    <row r="393" spans="4:4" ht="15.75" customHeight="1" x14ac:dyDescent="0.3">
      <c r="D393" s="9"/>
    </row>
    <row r="394" spans="4:4" ht="15.75" customHeight="1" x14ac:dyDescent="0.3">
      <c r="D394" s="9"/>
    </row>
    <row r="395" spans="4:4" ht="15.75" customHeight="1" x14ac:dyDescent="0.3">
      <c r="D395" s="9"/>
    </row>
    <row r="396" spans="4:4" ht="15.75" customHeight="1" x14ac:dyDescent="0.3">
      <c r="D396" s="9"/>
    </row>
    <row r="397" spans="4:4" ht="15.75" customHeight="1" x14ac:dyDescent="0.3">
      <c r="D397" s="9"/>
    </row>
    <row r="398" spans="4:4" ht="15.75" customHeight="1" x14ac:dyDescent="0.3">
      <c r="D398" s="9"/>
    </row>
    <row r="399" spans="4:4" ht="15.75" customHeight="1" x14ac:dyDescent="0.3">
      <c r="D399" s="9"/>
    </row>
    <row r="400" spans="4:4" ht="15.75" customHeight="1" x14ac:dyDescent="0.3">
      <c r="D400" s="9"/>
    </row>
    <row r="401" spans="4:4" ht="15.75" customHeight="1" x14ac:dyDescent="0.3">
      <c r="D401" s="9"/>
    </row>
    <row r="402" spans="4:4" ht="15.75" customHeight="1" x14ac:dyDescent="0.3">
      <c r="D402" s="9"/>
    </row>
    <row r="403" spans="4:4" ht="15.75" customHeight="1" x14ac:dyDescent="0.3">
      <c r="D403" s="9"/>
    </row>
    <row r="404" spans="4:4" ht="15.75" customHeight="1" x14ac:dyDescent="0.3">
      <c r="D404" s="9"/>
    </row>
    <row r="405" spans="4:4" ht="15.75" customHeight="1" x14ac:dyDescent="0.3">
      <c r="D405" s="9"/>
    </row>
    <row r="406" spans="4:4" ht="15.75" customHeight="1" x14ac:dyDescent="0.3">
      <c r="D406" s="9"/>
    </row>
    <row r="407" spans="4:4" ht="15.75" customHeight="1" x14ac:dyDescent="0.3">
      <c r="D407" s="9"/>
    </row>
    <row r="408" spans="4:4" ht="15.75" customHeight="1" x14ac:dyDescent="0.3">
      <c r="D408" s="9"/>
    </row>
    <row r="409" spans="4:4" ht="15.75" customHeight="1" x14ac:dyDescent="0.3">
      <c r="D409" s="9"/>
    </row>
    <row r="410" spans="4:4" ht="15.75" customHeight="1" x14ac:dyDescent="0.3">
      <c r="D410" s="9"/>
    </row>
    <row r="411" spans="4:4" ht="15.75" customHeight="1" x14ac:dyDescent="0.3">
      <c r="D411" s="9"/>
    </row>
    <row r="412" spans="4:4" ht="15.75" customHeight="1" x14ac:dyDescent="0.3">
      <c r="D412" s="9"/>
    </row>
    <row r="413" spans="4:4" ht="15.75" customHeight="1" x14ac:dyDescent="0.3">
      <c r="D413" s="9"/>
    </row>
    <row r="414" spans="4:4" ht="15.75" customHeight="1" x14ac:dyDescent="0.3">
      <c r="D414" s="9"/>
    </row>
    <row r="415" spans="4:4" ht="15.75" customHeight="1" x14ac:dyDescent="0.3">
      <c r="D415" s="9"/>
    </row>
    <row r="416" spans="4:4" ht="15.75" customHeight="1" x14ac:dyDescent="0.3">
      <c r="D416" s="9"/>
    </row>
    <row r="417" spans="4:4" ht="15.75" customHeight="1" x14ac:dyDescent="0.3">
      <c r="D417" s="9"/>
    </row>
    <row r="418" spans="4:4" ht="15.75" customHeight="1" x14ac:dyDescent="0.3">
      <c r="D418" s="9"/>
    </row>
    <row r="419" spans="4:4" ht="15.75" customHeight="1" x14ac:dyDescent="0.3">
      <c r="D419" s="9"/>
    </row>
    <row r="420" spans="4:4" ht="15.75" customHeight="1" x14ac:dyDescent="0.3">
      <c r="D420" s="9"/>
    </row>
    <row r="421" spans="4:4" ht="15.75" customHeight="1" x14ac:dyDescent="0.3">
      <c r="D421" s="9"/>
    </row>
    <row r="422" spans="4:4" ht="15.75" customHeight="1" x14ac:dyDescent="0.3">
      <c r="D422" s="9"/>
    </row>
    <row r="423" spans="4:4" ht="15.75" customHeight="1" x14ac:dyDescent="0.3">
      <c r="D423" s="9"/>
    </row>
    <row r="424" spans="4:4" ht="15.75" customHeight="1" x14ac:dyDescent="0.3">
      <c r="D424" s="9"/>
    </row>
    <row r="425" spans="4:4" ht="15.75" customHeight="1" x14ac:dyDescent="0.3">
      <c r="D425" s="9"/>
    </row>
    <row r="426" spans="4:4" ht="15.75" customHeight="1" x14ac:dyDescent="0.3">
      <c r="D426" s="9"/>
    </row>
    <row r="427" spans="4:4" ht="15.75" customHeight="1" x14ac:dyDescent="0.3">
      <c r="D427" s="9"/>
    </row>
    <row r="428" spans="4:4" ht="15.75" customHeight="1" x14ac:dyDescent="0.3">
      <c r="D428" s="9"/>
    </row>
    <row r="429" spans="4:4" ht="15.75" customHeight="1" x14ac:dyDescent="0.3">
      <c r="D429" s="9"/>
    </row>
    <row r="430" spans="4:4" ht="15.75" customHeight="1" x14ac:dyDescent="0.3">
      <c r="D430" s="9"/>
    </row>
    <row r="431" spans="4:4" ht="15.75" customHeight="1" x14ac:dyDescent="0.3">
      <c r="D431" s="9"/>
    </row>
    <row r="432" spans="4:4" ht="15.75" customHeight="1" x14ac:dyDescent="0.3">
      <c r="D432" s="9"/>
    </row>
    <row r="433" spans="4:4" ht="15.75" customHeight="1" x14ac:dyDescent="0.3">
      <c r="D433" s="9"/>
    </row>
    <row r="434" spans="4:4" ht="15.75" customHeight="1" x14ac:dyDescent="0.3">
      <c r="D434" s="9"/>
    </row>
    <row r="435" spans="4:4" ht="15.75" customHeight="1" x14ac:dyDescent="0.3">
      <c r="D435" s="9"/>
    </row>
    <row r="436" spans="4:4" ht="15.75" customHeight="1" x14ac:dyDescent="0.3">
      <c r="D436" s="9"/>
    </row>
    <row r="437" spans="4:4" ht="15.75" customHeight="1" x14ac:dyDescent="0.3">
      <c r="D437" s="9"/>
    </row>
    <row r="438" spans="4:4" ht="15.75" customHeight="1" x14ac:dyDescent="0.3">
      <c r="D438" s="9"/>
    </row>
    <row r="439" spans="4:4" ht="15.75" customHeight="1" x14ac:dyDescent="0.3">
      <c r="D439" s="9"/>
    </row>
    <row r="440" spans="4:4" ht="15.75" customHeight="1" x14ac:dyDescent="0.3">
      <c r="D440" s="9"/>
    </row>
    <row r="441" spans="4:4" ht="15.75" customHeight="1" x14ac:dyDescent="0.3">
      <c r="D441" s="9"/>
    </row>
    <row r="442" spans="4:4" ht="15.75" customHeight="1" x14ac:dyDescent="0.3">
      <c r="D442" s="9"/>
    </row>
    <row r="443" spans="4:4" ht="15.75" customHeight="1" x14ac:dyDescent="0.3">
      <c r="D443" s="9"/>
    </row>
    <row r="444" spans="4:4" ht="15.75" customHeight="1" x14ac:dyDescent="0.3">
      <c r="D444" s="9"/>
    </row>
    <row r="445" spans="4:4" ht="15.75" customHeight="1" x14ac:dyDescent="0.3">
      <c r="D445" s="9"/>
    </row>
    <row r="446" spans="4:4" ht="15.75" customHeight="1" x14ac:dyDescent="0.3">
      <c r="D446" s="9"/>
    </row>
    <row r="447" spans="4:4" ht="15.75" customHeight="1" x14ac:dyDescent="0.3">
      <c r="D447" s="9"/>
    </row>
    <row r="448" spans="4:4" ht="15.75" customHeight="1" x14ac:dyDescent="0.3">
      <c r="D448" s="9"/>
    </row>
    <row r="449" spans="4:4" ht="15.75" customHeight="1" x14ac:dyDescent="0.3">
      <c r="D449" s="9"/>
    </row>
    <row r="450" spans="4:4" ht="15.75" customHeight="1" x14ac:dyDescent="0.3">
      <c r="D450" s="9"/>
    </row>
    <row r="451" spans="4:4" ht="15.75" customHeight="1" x14ac:dyDescent="0.3">
      <c r="D451" s="9"/>
    </row>
    <row r="452" spans="4:4" ht="15.75" customHeight="1" x14ac:dyDescent="0.3">
      <c r="D452" s="9"/>
    </row>
    <row r="453" spans="4:4" ht="15.75" customHeight="1" x14ac:dyDescent="0.3">
      <c r="D453" s="9"/>
    </row>
    <row r="454" spans="4:4" ht="15.75" customHeight="1" x14ac:dyDescent="0.3">
      <c r="D454" s="9"/>
    </row>
    <row r="455" spans="4:4" ht="15.75" customHeight="1" x14ac:dyDescent="0.3">
      <c r="D455" s="9"/>
    </row>
    <row r="456" spans="4:4" ht="15.75" customHeight="1" x14ac:dyDescent="0.3">
      <c r="D456" s="9"/>
    </row>
    <row r="457" spans="4:4" ht="15.75" customHeight="1" x14ac:dyDescent="0.3">
      <c r="D457" s="9"/>
    </row>
    <row r="458" spans="4:4" ht="15.75" customHeight="1" x14ac:dyDescent="0.3">
      <c r="D458" s="9"/>
    </row>
    <row r="459" spans="4:4" ht="15.75" customHeight="1" x14ac:dyDescent="0.3">
      <c r="D459" s="9"/>
    </row>
    <row r="460" spans="4:4" ht="15.75" customHeight="1" x14ac:dyDescent="0.3">
      <c r="D460" s="9"/>
    </row>
    <row r="461" spans="4:4" ht="15.75" customHeight="1" x14ac:dyDescent="0.3">
      <c r="D461" s="9"/>
    </row>
    <row r="462" spans="4:4" ht="15.75" customHeight="1" x14ac:dyDescent="0.3">
      <c r="D462" s="9"/>
    </row>
    <row r="463" spans="4:4" ht="15.75" customHeight="1" x14ac:dyDescent="0.3">
      <c r="D463" s="9"/>
    </row>
    <row r="464" spans="4:4" ht="15.75" customHeight="1" x14ac:dyDescent="0.3">
      <c r="D464" s="9"/>
    </row>
    <row r="465" spans="4:4" ht="15.75" customHeight="1" x14ac:dyDescent="0.3">
      <c r="D465" s="9"/>
    </row>
    <row r="466" spans="4:4" ht="15.75" customHeight="1" x14ac:dyDescent="0.3">
      <c r="D466" s="9"/>
    </row>
    <row r="467" spans="4:4" ht="15.75" customHeight="1" x14ac:dyDescent="0.3">
      <c r="D467" s="9"/>
    </row>
    <row r="468" spans="4:4" ht="15.75" customHeight="1" x14ac:dyDescent="0.3">
      <c r="D468" s="9"/>
    </row>
    <row r="469" spans="4:4" ht="15.75" customHeight="1" x14ac:dyDescent="0.3">
      <c r="D469" s="9"/>
    </row>
    <row r="470" spans="4:4" ht="15.75" customHeight="1" x14ac:dyDescent="0.3">
      <c r="D470" s="9"/>
    </row>
    <row r="471" spans="4:4" ht="15.75" customHeight="1" x14ac:dyDescent="0.3">
      <c r="D471" s="9"/>
    </row>
    <row r="472" spans="4:4" ht="15.75" customHeight="1" x14ac:dyDescent="0.3">
      <c r="D472" s="9"/>
    </row>
    <row r="473" spans="4:4" ht="15.75" customHeight="1" x14ac:dyDescent="0.3">
      <c r="D473" s="9"/>
    </row>
    <row r="474" spans="4:4" ht="15.75" customHeight="1" x14ac:dyDescent="0.3">
      <c r="D474" s="9"/>
    </row>
    <row r="475" spans="4:4" ht="15.75" customHeight="1" x14ac:dyDescent="0.3">
      <c r="D475" s="9"/>
    </row>
    <row r="476" spans="4:4" ht="15.75" customHeight="1" x14ac:dyDescent="0.3">
      <c r="D476" s="9"/>
    </row>
    <row r="477" spans="4:4" ht="15.75" customHeight="1" x14ac:dyDescent="0.3">
      <c r="D477" s="9"/>
    </row>
    <row r="478" spans="4:4" ht="15.75" customHeight="1" x14ac:dyDescent="0.3">
      <c r="D478" s="9"/>
    </row>
    <row r="479" spans="4:4" ht="15.75" customHeight="1" x14ac:dyDescent="0.3">
      <c r="D479" s="9"/>
    </row>
    <row r="480" spans="4:4" ht="15.75" customHeight="1" x14ac:dyDescent="0.3">
      <c r="D480" s="9"/>
    </row>
    <row r="481" spans="4:4" ht="15.75" customHeight="1" x14ac:dyDescent="0.3">
      <c r="D481" s="9"/>
    </row>
    <row r="482" spans="4:4" ht="15.75" customHeight="1" x14ac:dyDescent="0.3">
      <c r="D482" s="9"/>
    </row>
    <row r="483" spans="4:4" ht="15.75" customHeight="1" x14ac:dyDescent="0.3">
      <c r="D483" s="9"/>
    </row>
    <row r="484" spans="4:4" ht="15.75" customHeight="1" x14ac:dyDescent="0.3">
      <c r="D484" s="9"/>
    </row>
    <row r="485" spans="4:4" ht="15.75" customHeight="1" x14ac:dyDescent="0.3">
      <c r="D485" s="9"/>
    </row>
    <row r="486" spans="4:4" ht="15.75" customHeight="1" x14ac:dyDescent="0.3">
      <c r="D486" s="9"/>
    </row>
    <row r="487" spans="4:4" ht="15.75" customHeight="1" x14ac:dyDescent="0.3">
      <c r="D487" s="9"/>
    </row>
    <row r="488" spans="4:4" ht="15.75" customHeight="1" x14ac:dyDescent="0.3">
      <c r="D488" s="9"/>
    </row>
    <row r="489" spans="4:4" ht="15.75" customHeight="1" x14ac:dyDescent="0.3">
      <c r="D489" s="9"/>
    </row>
    <row r="490" spans="4:4" ht="15.75" customHeight="1" x14ac:dyDescent="0.3">
      <c r="D490" s="9"/>
    </row>
    <row r="491" spans="4:4" ht="15.75" customHeight="1" x14ac:dyDescent="0.3">
      <c r="D491" s="9"/>
    </row>
    <row r="492" spans="4:4" ht="15.75" customHeight="1" x14ac:dyDescent="0.3">
      <c r="D492" s="9"/>
    </row>
    <row r="493" spans="4:4" ht="15.75" customHeight="1" x14ac:dyDescent="0.3">
      <c r="D493" s="9"/>
    </row>
    <row r="494" spans="4:4" ht="15.75" customHeight="1" x14ac:dyDescent="0.3">
      <c r="D494" s="9"/>
    </row>
    <row r="495" spans="4:4" ht="15.75" customHeight="1" x14ac:dyDescent="0.3">
      <c r="D495" s="9"/>
    </row>
    <row r="496" spans="4:4" ht="15.75" customHeight="1" x14ac:dyDescent="0.3">
      <c r="D496" s="9"/>
    </row>
    <row r="497" spans="4:4" ht="15.75" customHeight="1" x14ac:dyDescent="0.3">
      <c r="D497" s="9"/>
    </row>
    <row r="498" spans="4:4" ht="15.75" customHeight="1" x14ac:dyDescent="0.3">
      <c r="D498" s="9"/>
    </row>
    <row r="499" spans="4:4" ht="15.75" customHeight="1" x14ac:dyDescent="0.3">
      <c r="D499" s="9"/>
    </row>
    <row r="500" spans="4:4" ht="15.75" customHeight="1" x14ac:dyDescent="0.3">
      <c r="D500" s="9"/>
    </row>
    <row r="501" spans="4:4" ht="15.75" customHeight="1" x14ac:dyDescent="0.3">
      <c r="D501" s="9"/>
    </row>
    <row r="502" spans="4:4" ht="15.75" customHeight="1" x14ac:dyDescent="0.3">
      <c r="D502" s="9"/>
    </row>
    <row r="503" spans="4:4" ht="15.75" customHeight="1" x14ac:dyDescent="0.3">
      <c r="D503" s="9"/>
    </row>
    <row r="504" spans="4:4" ht="15.75" customHeight="1" x14ac:dyDescent="0.3">
      <c r="D504" s="9"/>
    </row>
    <row r="505" spans="4:4" ht="15.75" customHeight="1" x14ac:dyDescent="0.3">
      <c r="D505" s="9"/>
    </row>
    <row r="506" spans="4:4" ht="15.75" customHeight="1" x14ac:dyDescent="0.3">
      <c r="D506" s="9"/>
    </row>
    <row r="507" spans="4:4" ht="15.75" customHeight="1" x14ac:dyDescent="0.3">
      <c r="D507" s="9"/>
    </row>
    <row r="508" spans="4:4" ht="15.75" customHeight="1" x14ac:dyDescent="0.3">
      <c r="D508" s="9"/>
    </row>
    <row r="509" spans="4:4" ht="15.75" customHeight="1" x14ac:dyDescent="0.25"/>
    <row r="510" spans="4:4" ht="15.75" customHeight="1" x14ac:dyDescent="0.25"/>
    <row r="511" spans="4:4" ht="15.75" customHeight="1" x14ac:dyDescent="0.25"/>
    <row r="512" spans="4:4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t99FTt/V2pepcICdMUghGtww2CN+n1y6mcAOIR2bJMAwu4zqIbKTA5Zh8hpGze6ITddAobMODucjsRd21ya34Q==" saltValue="DJndqQV7mOOcqpkhc7dcuA==" spinCount="100000" sheet="1"/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Planilha1</vt:lpstr>
      <vt:lpstr>Desdobramento Nova Matriz</vt:lpstr>
      <vt:lpstr>Efeito Progressão</vt:lpstr>
      <vt:lpstr>Quadro Resumo</vt:lpstr>
      <vt:lpstr>Proposta</vt:lpstr>
      <vt:lpstr>2024</vt:lpstr>
      <vt:lpstr>2025</vt:lpstr>
      <vt:lpstr>2026</vt:lpstr>
      <vt:lpstr>BD de Pessoal</vt:lpstr>
      <vt:lpstr>BD Qtde Servidores Aposentados </vt:lpstr>
      <vt:lpstr>BD Qtde Servidores Ativos</vt:lpstr>
      <vt:lpstr>'Quadro Resumo'!Area_de_impressao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joade</dc:creator>
  <cp:lastModifiedBy>joade</cp:lastModifiedBy>
  <cp:lastPrinted>2024-04-01T20:05:59Z</cp:lastPrinted>
  <dcterms:created xsi:type="dcterms:W3CDTF">2024-03-20T20:05:09Z</dcterms:created>
  <dcterms:modified xsi:type="dcterms:W3CDTF">2024-05-09T19:36:37Z</dcterms:modified>
</cp:coreProperties>
</file>